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BA116087-8003-4E7C-90B7-A8B7E22C715B}" xr6:coauthVersionLast="45" xr6:coauthVersionMax="45" xr10:uidLastSave="{00000000-0000-0000-0000-000000000000}"/>
  <bookViews>
    <workbookView xWindow="-108" yWindow="-108" windowWidth="23256" windowHeight="12720" tabRatio="768" activeTab="24" xr2:uid="{00000000-000D-0000-FFFF-FFFF00000000}"/>
  </bookViews>
  <sheets>
    <sheet name="_summary" sheetId="16" r:id="rId1"/>
    <sheet name="_eurostat_input" sheetId="20" state="hidden" r:id="rId2"/>
    <sheet name="_projections" sheetId="29" r:id="rId3"/>
    <sheet name="_EUROSTAT w JRCuseSPLIT  total" sheetId="28" state="hidden" r:id="rId4"/>
    <sheet name="_el1pager" sheetId="23" r:id="rId5"/>
    <sheet name="_gas1pager" sheetId="22" r:id="rId6"/>
    <sheet name="electricity" sheetId="6" r:id="rId7"/>
    <sheet name="electricity-heatpumps" sheetId="34" r:id="rId8"/>
    <sheet name="gas-ff-natural" sheetId="2" r:id="rId9"/>
    <sheet name="liquid-ff-heatingoil" sheetId="8" r:id="rId10"/>
    <sheet name="gas-bio" sheetId="31" r:id="rId11"/>
    <sheet name="solid-ff-coal" sheetId="12" r:id="rId12"/>
    <sheet name="liquid-bio-gasoline" sheetId="32" r:id="rId13"/>
    <sheet name="liquid-bio-diesel" sheetId="36" r:id="rId14"/>
    <sheet name="solid-bio" sheetId="30" r:id="rId15"/>
    <sheet name="_solid-bio-woodlog" sheetId="5" r:id="rId16"/>
    <sheet name="_solid-bio-pellets" sheetId="15" r:id="rId17"/>
    <sheet name="heat-ambient" sheetId="9" r:id="rId18"/>
    <sheet name="heat-solar" sheetId="11" r:id="rId19"/>
    <sheet name="heat-geothermal" sheetId="13" r:id="rId20"/>
    <sheet name="solid-waste" sheetId="33" r:id="rId21"/>
    <sheet name="_gas-ff-natural-condensing" sheetId="18" r:id="rId22"/>
    <sheet name="_gas-ff-natural-lowtemp" sheetId="19" r:id="rId23"/>
    <sheet name="_heat-district" sheetId="21" r:id="rId24"/>
    <sheet name="_datainput" sheetId="37" r:id="rId25"/>
  </sheets>
  <definedNames>
    <definedName name="_xlnm.Print_Area" localSheetId="1">_eurostat_input!$A$21:$AN$53</definedName>
    <definedName name="_xlnm.Print_Area" localSheetId="2">_projections!$A$8:$BO$40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29" l="1" a="1"/>
  <c r="C12" i="29" s="1"/>
  <c r="N12" i="29"/>
  <c r="M13" i="29"/>
  <c r="L14" i="29"/>
  <c r="K15" i="29"/>
  <c r="J16" i="29"/>
  <c r="I17" i="29"/>
  <c r="H18" i="29"/>
  <c r="G19" i="29"/>
  <c r="F20" i="29"/>
  <c r="E21" i="29"/>
  <c r="D22" i="29"/>
  <c r="C23" i="29"/>
  <c r="O23" i="29"/>
  <c r="N24" i="29"/>
  <c r="M25" i="29"/>
  <c r="L26" i="29"/>
  <c r="K27" i="29"/>
  <c r="J28" i="29"/>
  <c r="I29" i="29"/>
  <c r="H30" i="29"/>
  <c r="G31" i="29"/>
  <c r="F32" i="29"/>
  <c r="E33" i="29"/>
  <c r="D34" i="29"/>
  <c r="C35" i="29"/>
  <c r="O35" i="29"/>
  <c r="N36" i="29"/>
  <c r="M37" i="29"/>
  <c r="L38" i="29"/>
  <c r="K39" i="29"/>
  <c r="J40" i="29"/>
  <c r="M117" i="21" a="1"/>
  <c r="M117" i="21" s="1"/>
  <c r="G117" i="21"/>
  <c r="B117" i="21"/>
  <c r="M116" i="21" a="1"/>
  <c r="M116" i="21" s="1"/>
  <c r="G116" i="21"/>
  <c r="B116" i="21"/>
  <c r="M115" i="21" a="1"/>
  <c r="M115" i="21" s="1"/>
  <c r="H115" i="21" s="1"/>
  <c r="I115" i="21" s="1"/>
  <c r="J115" i="21" s="1"/>
  <c r="K115" i="21" s="1"/>
  <c r="L115" i="21" s="1"/>
  <c r="G115" i="21"/>
  <c r="B115" i="21"/>
  <c r="M114" i="21" a="1"/>
  <c r="M114" i="21" s="1"/>
  <c r="G114" i="21"/>
  <c r="B114" i="21"/>
  <c r="M113" i="21" a="1"/>
  <c r="M113" i="21" s="1"/>
  <c r="G113" i="21"/>
  <c r="B113" i="21"/>
  <c r="M112" i="21" a="1"/>
  <c r="M112" i="21" s="1"/>
  <c r="G112" i="21"/>
  <c r="B112" i="21"/>
  <c r="M111" i="21" a="1"/>
  <c r="M111" i="21" s="1"/>
  <c r="G111" i="21"/>
  <c r="B111" i="21"/>
  <c r="M110" i="21" a="1"/>
  <c r="M110" i="21" s="1"/>
  <c r="G110" i="21"/>
  <c r="B110" i="21"/>
  <c r="M109" i="21" a="1"/>
  <c r="M109" i="21" s="1"/>
  <c r="G109" i="21"/>
  <c r="B109" i="21"/>
  <c r="M108" i="21" a="1"/>
  <c r="M108" i="21" s="1"/>
  <c r="G108" i="21"/>
  <c r="B108" i="21"/>
  <c r="M107" i="21" a="1"/>
  <c r="M107" i="21" s="1"/>
  <c r="G107" i="21"/>
  <c r="B107" i="21"/>
  <c r="M106" i="21" a="1"/>
  <c r="M106" i="21" s="1"/>
  <c r="G106" i="21"/>
  <c r="B106" i="21"/>
  <c r="M105" i="21" a="1"/>
  <c r="M105" i="21" s="1"/>
  <c r="G105" i="21"/>
  <c r="B105" i="21"/>
  <c r="M104" i="21" a="1"/>
  <c r="M104" i="21" s="1"/>
  <c r="G104" i="21"/>
  <c r="B104" i="21"/>
  <c r="M103" i="21" a="1"/>
  <c r="M103" i="21" s="1"/>
  <c r="H103" i="21" s="1"/>
  <c r="I103" i="21" s="1"/>
  <c r="J103" i="21" s="1"/>
  <c r="K103" i="21" s="1"/>
  <c r="L103" i="21" s="1"/>
  <c r="G103" i="21"/>
  <c r="B103" i="21"/>
  <c r="M102" i="21" a="1"/>
  <c r="M102" i="21" s="1"/>
  <c r="G102" i="21"/>
  <c r="B102" i="21"/>
  <c r="M101" i="21" a="1"/>
  <c r="M101" i="21" s="1"/>
  <c r="G101" i="21"/>
  <c r="B101" i="21"/>
  <c r="M100" i="21" a="1"/>
  <c r="M100" i="21" s="1"/>
  <c r="G100" i="21"/>
  <c r="B100" i="21"/>
  <c r="M99" i="21" a="1"/>
  <c r="M99" i="21" s="1"/>
  <c r="G99" i="21"/>
  <c r="B99" i="21"/>
  <c r="M98" i="21" a="1"/>
  <c r="M98" i="21" s="1"/>
  <c r="G98" i="21"/>
  <c r="B98" i="21"/>
  <c r="M97" i="21" a="1"/>
  <c r="M97" i="21" s="1"/>
  <c r="G97" i="21"/>
  <c r="B97" i="21"/>
  <c r="M96" i="21" a="1"/>
  <c r="M96" i="21" s="1"/>
  <c r="G96" i="21"/>
  <c r="B96" i="21"/>
  <c r="M95" i="21" a="1"/>
  <c r="M95" i="21" s="1"/>
  <c r="G95" i="21"/>
  <c r="B95" i="21"/>
  <c r="M94" i="21" a="1"/>
  <c r="M94" i="21" s="1"/>
  <c r="G94" i="21"/>
  <c r="B94" i="21"/>
  <c r="M93" i="21" a="1"/>
  <c r="M93" i="21" s="1"/>
  <c r="G93" i="21"/>
  <c r="B93" i="21"/>
  <c r="M92" i="21" a="1"/>
  <c r="M92" i="21" s="1"/>
  <c r="G92" i="21"/>
  <c r="B92" i="21"/>
  <c r="M91" i="21" a="1"/>
  <c r="M91" i="21" s="1"/>
  <c r="H91" i="21" s="1"/>
  <c r="I91" i="21" s="1"/>
  <c r="J91" i="21" s="1"/>
  <c r="K91" i="21" s="1"/>
  <c r="L91" i="21" s="1"/>
  <c r="G91" i="21"/>
  <c r="B91" i="21"/>
  <c r="M90" i="21" a="1"/>
  <c r="M90" i="21" s="1"/>
  <c r="G90" i="21"/>
  <c r="B90" i="21"/>
  <c r="M89" i="21" a="1"/>
  <c r="M89" i="21" s="1"/>
  <c r="G89" i="21"/>
  <c r="B89" i="21"/>
  <c r="M88" i="21" a="1"/>
  <c r="M88" i="21" s="1"/>
  <c r="G88" i="21"/>
  <c r="B88" i="21"/>
  <c r="M87" i="21" a="1"/>
  <c r="M87" i="21" s="1"/>
  <c r="G87" i="21"/>
  <c r="B87" i="21"/>
  <c r="M86" i="21" a="1"/>
  <c r="M86" i="21" s="1"/>
  <c r="G86" i="21"/>
  <c r="B86" i="21"/>
  <c r="M85" i="21" a="1"/>
  <c r="M85" i="21" s="1"/>
  <c r="G85" i="21"/>
  <c r="B85" i="21"/>
  <c r="M84" i="21" a="1"/>
  <c r="M84" i="21" s="1"/>
  <c r="G84" i="21"/>
  <c r="B84" i="21"/>
  <c r="M83" i="21" a="1"/>
  <c r="M83" i="21" s="1"/>
  <c r="G83" i="21"/>
  <c r="B83" i="21"/>
  <c r="M82" i="21" a="1"/>
  <c r="M82" i="21" s="1"/>
  <c r="G82" i="21"/>
  <c r="B82" i="21"/>
  <c r="M81" i="21" a="1"/>
  <c r="M81" i="21" s="1"/>
  <c r="G81" i="21"/>
  <c r="B81" i="21"/>
  <c r="M80" i="21" a="1"/>
  <c r="M80" i="21" s="1"/>
  <c r="G80" i="21"/>
  <c r="B80" i="21"/>
  <c r="M79" i="21" a="1"/>
  <c r="M79" i="21" s="1"/>
  <c r="G79" i="21"/>
  <c r="B79" i="21"/>
  <c r="M78" i="21" a="1"/>
  <c r="M78" i="21" s="1"/>
  <c r="G78" i="21"/>
  <c r="B78" i="21"/>
  <c r="M77" i="21" a="1"/>
  <c r="M77" i="21" s="1"/>
  <c r="H77" i="21" s="1"/>
  <c r="I77" i="21" s="1"/>
  <c r="J77" i="21" s="1"/>
  <c r="K77" i="21" s="1"/>
  <c r="L77" i="21" s="1"/>
  <c r="G77" i="21"/>
  <c r="B77" i="21"/>
  <c r="M76" i="21" a="1"/>
  <c r="M76" i="21" s="1"/>
  <c r="G76" i="21"/>
  <c r="B76" i="21"/>
  <c r="M75" i="21" a="1"/>
  <c r="M75" i="21" s="1"/>
  <c r="G75" i="21"/>
  <c r="B75" i="21"/>
  <c r="M74" i="21" a="1"/>
  <c r="M74" i="21" s="1"/>
  <c r="G74" i="21"/>
  <c r="B74" i="21"/>
  <c r="M73" i="21" a="1"/>
  <c r="M73" i="21" s="1"/>
  <c r="H73" i="21" s="1"/>
  <c r="I73" i="21" s="1"/>
  <c r="J73" i="21" s="1"/>
  <c r="K73" i="21" s="1"/>
  <c r="L73" i="21" s="1"/>
  <c r="G73" i="21"/>
  <c r="B73" i="21"/>
  <c r="M72" i="21" a="1"/>
  <c r="M72" i="21" s="1"/>
  <c r="G72" i="21"/>
  <c r="B72" i="21"/>
  <c r="M71" i="21" a="1"/>
  <c r="M71" i="21" s="1"/>
  <c r="G71" i="21"/>
  <c r="B71" i="21"/>
  <c r="M70" i="21" a="1"/>
  <c r="M70" i="21" s="1"/>
  <c r="G70" i="21"/>
  <c r="B70" i="21"/>
  <c r="M69" i="21" a="1"/>
  <c r="M69" i="21" s="1"/>
  <c r="G69" i="21"/>
  <c r="B69" i="21"/>
  <c r="M68" i="21" a="1"/>
  <c r="M68" i="21" s="1"/>
  <c r="G68" i="21"/>
  <c r="B68" i="21"/>
  <c r="M67" i="21" a="1"/>
  <c r="M67" i="21" s="1"/>
  <c r="G67" i="21"/>
  <c r="B67" i="21"/>
  <c r="M66" i="21" a="1"/>
  <c r="M66" i="21" s="1"/>
  <c r="G66" i="21"/>
  <c r="B66" i="21"/>
  <c r="M65" i="21" a="1"/>
  <c r="M65" i="21" s="1"/>
  <c r="G65" i="21"/>
  <c r="B65" i="21"/>
  <c r="M64" i="21" a="1"/>
  <c r="M64" i="21" s="1"/>
  <c r="G64" i="21"/>
  <c r="B64" i="21"/>
  <c r="M63" i="21" a="1"/>
  <c r="M63" i="21" s="1"/>
  <c r="G63" i="21"/>
  <c r="B63" i="21"/>
  <c r="M62" i="21" a="1"/>
  <c r="M62" i="21" s="1"/>
  <c r="G62" i="21"/>
  <c r="B62" i="21"/>
  <c r="M61" i="21" a="1"/>
  <c r="M61" i="21" s="1"/>
  <c r="G61" i="21"/>
  <c r="B61" i="21"/>
  <c r="M60" i="21" a="1"/>
  <c r="M60" i="21" s="1"/>
  <c r="G60" i="21"/>
  <c r="B60" i="21"/>
  <c r="M59" i="21" a="1"/>
  <c r="M59" i="21" s="1"/>
  <c r="G59" i="21"/>
  <c r="B59" i="21"/>
  <c r="M58" i="21" a="1"/>
  <c r="M58" i="21" s="1"/>
  <c r="G58" i="21"/>
  <c r="B58" i="21"/>
  <c r="M57" i="21" a="1"/>
  <c r="M57" i="21" s="1"/>
  <c r="G57" i="21"/>
  <c r="B57" i="21"/>
  <c r="M56" i="21" a="1"/>
  <c r="M56" i="21" s="1"/>
  <c r="G56" i="21"/>
  <c r="B56" i="21"/>
  <c r="M55" i="21" a="1"/>
  <c r="M55" i="21" s="1"/>
  <c r="G55" i="21"/>
  <c r="B55" i="21"/>
  <c r="M54" i="21" a="1"/>
  <c r="M54" i="21" s="1"/>
  <c r="G54" i="21"/>
  <c r="B54" i="21"/>
  <c r="M53" i="21" a="1"/>
  <c r="M53" i="21" s="1"/>
  <c r="G53" i="21"/>
  <c r="B53" i="21"/>
  <c r="M52" i="21" a="1"/>
  <c r="M52" i="21" s="1"/>
  <c r="G52" i="21"/>
  <c r="B52" i="21"/>
  <c r="M51" i="21" a="1"/>
  <c r="M51" i="21" s="1"/>
  <c r="G51" i="21"/>
  <c r="B51" i="21"/>
  <c r="M50" i="21" a="1"/>
  <c r="M50" i="21" s="1"/>
  <c r="G50" i="21"/>
  <c r="B50" i="21"/>
  <c r="M49" i="21" a="1"/>
  <c r="M49" i="21" s="1"/>
  <c r="G49" i="21"/>
  <c r="B49" i="21"/>
  <c r="M48" i="21" a="1"/>
  <c r="M48" i="21" s="1"/>
  <c r="G48" i="21"/>
  <c r="B48" i="21"/>
  <c r="M47" i="21" a="1"/>
  <c r="M47" i="21" s="1"/>
  <c r="G47" i="21"/>
  <c r="B47" i="21"/>
  <c r="M46" i="21" a="1"/>
  <c r="M46" i="21" s="1"/>
  <c r="G46" i="21"/>
  <c r="B46" i="21"/>
  <c r="M45" i="21" a="1"/>
  <c r="M45" i="21" s="1"/>
  <c r="G45" i="21"/>
  <c r="B45" i="21"/>
  <c r="M44" i="21" a="1"/>
  <c r="M44" i="21" s="1"/>
  <c r="G44" i="21"/>
  <c r="B44" i="21"/>
  <c r="M43" i="21" a="1"/>
  <c r="M43" i="21" s="1"/>
  <c r="G43" i="21"/>
  <c r="B43" i="21"/>
  <c r="M42" i="21" a="1"/>
  <c r="M42" i="21" s="1"/>
  <c r="G42" i="21"/>
  <c r="B42" i="21"/>
  <c r="M41" i="21" a="1"/>
  <c r="M41" i="21" s="1"/>
  <c r="G41" i="21"/>
  <c r="B41" i="21"/>
  <c r="M40" i="21" a="1"/>
  <c r="M40" i="21" s="1"/>
  <c r="G40" i="21"/>
  <c r="B40" i="21"/>
  <c r="M39" i="21" a="1"/>
  <c r="M39" i="21" s="1"/>
  <c r="G39" i="21"/>
  <c r="B39" i="21"/>
  <c r="M38" i="21" a="1"/>
  <c r="M38" i="21" s="1"/>
  <c r="G38" i="21"/>
  <c r="B38" i="21"/>
  <c r="M37" i="21" a="1"/>
  <c r="M37" i="21" s="1"/>
  <c r="G37" i="21"/>
  <c r="B37" i="21"/>
  <c r="M36" i="21" a="1"/>
  <c r="M36" i="21" s="1"/>
  <c r="G36" i="21"/>
  <c r="B36" i="21"/>
  <c r="M35" i="21" a="1"/>
  <c r="M35" i="21" s="1"/>
  <c r="G35" i="21"/>
  <c r="B35" i="21"/>
  <c r="M34" i="21" a="1"/>
  <c r="M34" i="21" s="1"/>
  <c r="G34" i="21"/>
  <c r="B34" i="21"/>
  <c r="M33" i="21" a="1"/>
  <c r="M33" i="21" s="1"/>
  <c r="G33" i="21"/>
  <c r="B33" i="21"/>
  <c r="M32" i="21" a="1"/>
  <c r="M32" i="21" s="1"/>
  <c r="G32" i="21"/>
  <c r="B32" i="21"/>
  <c r="M31" i="21" a="1"/>
  <c r="M31" i="21" s="1"/>
  <c r="G31" i="21"/>
  <c r="B31" i="21"/>
  <c r="M30" i="21" a="1"/>
  <c r="M30" i="21" s="1"/>
  <c r="G30" i="21"/>
  <c r="M29" i="21" a="1"/>
  <c r="M29" i="21" s="1"/>
  <c r="G29" i="21"/>
  <c r="M28" i="21" a="1"/>
  <c r="M28" i="21" s="1"/>
  <c r="G28" i="21"/>
  <c r="M27" i="21" a="1"/>
  <c r="M27" i="21" s="1"/>
  <c r="G27" i="21"/>
  <c r="M26" i="21" a="1"/>
  <c r="M26" i="21" s="1"/>
  <c r="G26" i="21"/>
  <c r="M25" i="21" a="1"/>
  <c r="M25" i="21" s="1"/>
  <c r="G25" i="21"/>
  <c r="M24" i="21" a="1"/>
  <c r="M24" i="21" s="1"/>
  <c r="G24" i="21"/>
  <c r="M23" i="21" a="1"/>
  <c r="M23" i="21" s="1"/>
  <c r="G23" i="21"/>
  <c r="M22" i="21" a="1"/>
  <c r="M22" i="21" s="1"/>
  <c r="G22" i="21"/>
  <c r="M21" i="21" a="1"/>
  <c r="M21" i="21" s="1"/>
  <c r="G21" i="21"/>
  <c r="M20" i="21" a="1"/>
  <c r="M20" i="21" s="1"/>
  <c r="G20" i="21"/>
  <c r="M19" i="21" a="1"/>
  <c r="M19" i="21" s="1"/>
  <c r="G19" i="21"/>
  <c r="M18" i="21" a="1"/>
  <c r="M18" i="21" s="1"/>
  <c r="G18" i="21"/>
  <c r="M17" i="21" a="1"/>
  <c r="M17" i="21" s="1"/>
  <c r="G17" i="21"/>
  <c r="M16" i="21" a="1"/>
  <c r="M16" i="21" s="1"/>
  <c r="G16" i="21"/>
  <c r="M15" i="21" a="1"/>
  <c r="M15" i="21" s="1"/>
  <c r="G15" i="21"/>
  <c r="M14" i="21" a="1"/>
  <c r="M14" i="21" s="1"/>
  <c r="G14" i="21"/>
  <c r="M13" i="21" a="1"/>
  <c r="M13" i="21" s="1"/>
  <c r="G13" i="21"/>
  <c r="M12" i="21" a="1"/>
  <c r="M12" i="21" s="1"/>
  <c r="G12" i="21"/>
  <c r="M11" i="21" a="1"/>
  <c r="M11" i="21" s="1"/>
  <c r="G11" i="21"/>
  <c r="M10" i="21" a="1"/>
  <c r="M10" i="21" s="1"/>
  <c r="G10" i="21"/>
  <c r="M9" i="21" a="1"/>
  <c r="M9" i="21" s="1"/>
  <c r="G9" i="21"/>
  <c r="M8" i="21" a="1"/>
  <c r="M8" i="21" s="1"/>
  <c r="G8" i="21"/>
  <c r="M7" i="21" a="1"/>
  <c r="M7" i="21" s="1"/>
  <c r="G7" i="21"/>
  <c r="M6" i="21" a="1"/>
  <c r="M6" i="21" s="1"/>
  <c r="G6" i="21"/>
  <c r="M5" i="21" a="1"/>
  <c r="M5" i="21" s="1"/>
  <c r="G5" i="21"/>
  <c r="M4" i="21" a="1"/>
  <c r="M4" i="21" s="1"/>
  <c r="G4" i="21"/>
  <c r="M3" i="21" a="1"/>
  <c r="M3" i="21" s="1"/>
  <c r="G3" i="21"/>
  <c r="M2" i="21" a="1"/>
  <c r="M2" i="21" s="1"/>
  <c r="G2" i="21"/>
  <c r="M117" i="19" a="1"/>
  <c r="M117" i="19" s="1"/>
  <c r="G117" i="19"/>
  <c r="B117" i="19"/>
  <c r="M116" i="19" a="1"/>
  <c r="M116" i="19" s="1"/>
  <c r="G116" i="19"/>
  <c r="B116" i="19"/>
  <c r="M115" i="19" a="1"/>
  <c r="M115" i="19" s="1"/>
  <c r="G115" i="19"/>
  <c r="B115" i="19"/>
  <c r="M114" i="19" a="1"/>
  <c r="M114" i="19" s="1"/>
  <c r="G114" i="19"/>
  <c r="B114" i="19"/>
  <c r="M113" i="19" a="1"/>
  <c r="M113" i="19" s="1"/>
  <c r="G113" i="19"/>
  <c r="B113" i="19"/>
  <c r="M112" i="19" a="1"/>
  <c r="M112" i="19" s="1"/>
  <c r="G112" i="19"/>
  <c r="B112" i="19"/>
  <c r="M111" i="19" a="1"/>
  <c r="M111" i="19"/>
  <c r="G111" i="19"/>
  <c r="B111" i="19"/>
  <c r="M110" i="19" a="1"/>
  <c r="M110" i="19" s="1"/>
  <c r="G110" i="19"/>
  <c r="B110" i="19"/>
  <c r="M109" i="19" a="1"/>
  <c r="M109" i="19" s="1"/>
  <c r="G109" i="19"/>
  <c r="B109" i="19"/>
  <c r="M108" i="19" a="1"/>
  <c r="M108" i="19" s="1"/>
  <c r="G108" i="19"/>
  <c r="B108" i="19"/>
  <c r="M107" i="19" a="1"/>
  <c r="M107" i="19" s="1"/>
  <c r="G107" i="19"/>
  <c r="B107" i="19"/>
  <c r="M106" i="19" a="1"/>
  <c r="M106" i="19" s="1"/>
  <c r="G106" i="19"/>
  <c r="B106" i="19"/>
  <c r="M105" i="19" a="1"/>
  <c r="M105" i="19" s="1"/>
  <c r="G105" i="19"/>
  <c r="B105" i="19"/>
  <c r="M104" i="19" a="1"/>
  <c r="M104" i="19" s="1"/>
  <c r="G104" i="19"/>
  <c r="B104" i="19"/>
  <c r="M103" i="19" a="1"/>
  <c r="M103" i="19" s="1"/>
  <c r="G103" i="19"/>
  <c r="B103" i="19"/>
  <c r="M102" i="19" a="1"/>
  <c r="M102" i="19" s="1"/>
  <c r="G102" i="19"/>
  <c r="B102" i="19"/>
  <c r="M101" i="19" a="1"/>
  <c r="M101" i="19" s="1"/>
  <c r="G101" i="19"/>
  <c r="B101" i="19"/>
  <c r="M100" i="19" a="1"/>
  <c r="M100" i="19" s="1"/>
  <c r="G100" i="19"/>
  <c r="B100" i="19"/>
  <c r="M99" i="19" a="1"/>
  <c r="M99" i="19" s="1"/>
  <c r="G99" i="19"/>
  <c r="B99" i="19"/>
  <c r="M98" i="19" a="1"/>
  <c r="M98" i="19" s="1"/>
  <c r="G98" i="19"/>
  <c r="B98" i="19"/>
  <c r="M97" i="19" a="1"/>
  <c r="M97" i="19" s="1"/>
  <c r="G97" i="19"/>
  <c r="B97" i="19"/>
  <c r="M96" i="19" a="1"/>
  <c r="M96" i="19" s="1"/>
  <c r="G96" i="19"/>
  <c r="B96" i="19"/>
  <c r="M95" i="19" a="1"/>
  <c r="M95" i="19" s="1"/>
  <c r="G95" i="19"/>
  <c r="B95" i="19"/>
  <c r="M94" i="19" a="1"/>
  <c r="M94" i="19" s="1"/>
  <c r="G94" i="19"/>
  <c r="B94" i="19"/>
  <c r="M93" i="19" a="1"/>
  <c r="M93" i="19" s="1"/>
  <c r="G93" i="19"/>
  <c r="B93" i="19"/>
  <c r="M92" i="19" a="1"/>
  <c r="M92" i="19" s="1"/>
  <c r="G92" i="19"/>
  <c r="B92" i="19"/>
  <c r="M91" i="19" a="1"/>
  <c r="M91" i="19" s="1"/>
  <c r="G91" i="19"/>
  <c r="B91" i="19"/>
  <c r="M90" i="19" a="1"/>
  <c r="M90" i="19" s="1"/>
  <c r="G90" i="19"/>
  <c r="B90" i="19"/>
  <c r="M89" i="19" a="1"/>
  <c r="M89" i="19" s="1"/>
  <c r="G89" i="19"/>
  <c r="B89" i="19"/>
  <c r="M88" i="19" a="1"/>
  <c r="M88" i="19" s="1"/>
  <c r="G88" i="19"/>
  <c r="B88" i="19"/>
  <c r="M87" i="19" a="1"/>
  <c r="M87" i="19" s="1"/>
  <c r="G87" i="19"/>
  <c r="B87" i="19"/>
  <c r="M86" i="19" a="1"/>
  <c r="M86" i="19" s="1"/>
  <c r="G86" i="19"/>
  <c r="B86" i="19"/>
  <c r="M85" i="19" a="1"/>
  <c r="M85" i="19" s="1"/>
  <c r="G85" i="19"/>
  <c r="B85" i="19"/>
  <c r="M84" i="19" a="1"/>
  <c r="M84" i="19" s="1"/>
  <c r="G84" i="19"/>
  <c r="B84" i="19"/>
  <c r="M83" i="19" a="1"/>
  <c r="M83" i="19" s="1"/>
  <c r="G83" i="19"/>
  <c r="B83" i="19"/>
  <c r="M82" i="19" a="1"/>
  <c r="M82" i="19" s="1"/>
  <c r="G82" i="19"/>
  <c r="B82" i="19"/>
  <c r="M81" i="19" a="1"/>
  <c r="M81" i="19" s="1"/>
  <c r="G81" i="19"/>
  <c r="B81" i="19"/>
  <c r="M80" i="19" a="1"/>
  <c r="M80" i="19" s="1"/>
  <c r="G80" i="19"/>
  <c r="B80" i="19"/>
  <c r="M79" i="19" a="1"/>
  <c r="M79" i="19" s="1"/>
  <c r="G79" i="19"/>
  <c r="B79" i="19"/>
  <c r="M78" i="19" a="1"/>
  <c r="M78" i="19" s="1"/>
  <c r="G78" i="19"/>
  <c r="B78" i="19"/>
  <c r="M77" i="19" a="1"/>
  <c r="M77" i="19" s="1"/>
  <c r="G77" i="19"/>
  <c r="B77" i="19"/>
  <c r="M76" i="19" a="1"/>
  <c r="M76" i="19" s="1"/>
  <c r="G76" i="19"/>
  <c r="B76" i="19"/>
  <c r="M75" i="19" a="1"/>
  <c r="M75" i="19" s="1"/>
  <c r="G75" i="19"/>
  <c r="B75" i="19"/>
  <c r="M74" i="19" a="1"/>
  <c r="M74" i="19" s="1"/>
  <c r="G74" i="19"/>
  <c r="B74" i="19"/>
  <c r="M73" i="19" a="1"/>
  <c r="M73" i="19" s="1"/>
  <c r="G73" i="19"/>
  <c r="B73" i="19"/>
  <c r="M72" i="19" a="1"/>
  <c r="M72" i="19" s="1"/>
  <c r="G72" i="19"/>
  <c r="B72" i="19"/>
  <c r="M71" i="19" a="1"/>
  <c r="M71" i="19" s="1"/>
  <c r="G71" i="19"/>
  <c r="B71" i="19"/>
  <c r="M70" i="19" a="1"/>
  <c r="M70" i="19" s="1"/>
  <c r="G70" i="19"/>
  <c r="B70" i="19"/>
  <c r="M69" i="19" a="1"/>
  <c r="M69" i="19" s="1"/>
  <c r="G69" i="19"/>
  <c r="B69" i="19"/>
  <c r="M68" i="19" a="1"/>
  <c r="M68" i="19" s="1"/>
  <c r="G68" i="19"/>
  <c r="B68" i="19"/>
  <c r="M67" i="19" a="1"/>
  <c r="M67" i="19" s="1"/>
  <c r="G67" i="19"/>
  <c r="B67" i="19"/>
  <c r="M66" i="19" a="1"/>
  <c r="M66" i="19" s="1"/>
  <c r="G66" i="19"/>
  <c r="B66" i="19"/>
  <c r="M65" i="19" a="1"/>
  <c r="M65" i="19" s="1"/>
  <c r="G65" i="19"/>
  <c r="B65" i="19"/>
  <c r="M64" i="19" a="1"/>
  <c r="M64" i="19" s="1"/>
  <c r="G64" i="19"/>
  <c r="B64" i="19"/>
  <c r="M63" i="19" a="1"/>
  <c r="M63" i="19" s="1"/>
  <c r="G63" i="19"/>
  <c r="B63" i="19"/>
  <c r="M62" i="19" a="1"/>
  <c r="M62" i="19" s="1"/>
  <c r="G62" i="19"/>
  <c r="B62" i="19"/>
  <c r="M61" i="19" a="1"/>
  <c r="M61" i="19" s="1"/>
  <c r="G61" i="19"/>
  <c r="B61" i="19"/>
  <c r="M60" i="19" a="1"/>
  <c r="M60" i="19" s="1"/>
  <c r="G60" i="19"/>
  <c r="B60" i="19"/>
  <c r="M59" i="19" a="1"/>
  <c r="M59" i="19" s="1"/>
  <c r="G59" i="19"/>
  <c r="B59" i="19"/>
  <c r="M58" i="19" a="1"/>
  <c r="M58" i="19" s="1"/>
  <c r="G58" i="19"/>
  <c r="B58" i="19"/>
  <c r="M57" i="19" a="1"/>
  <c r="M57" i="19" s="1"/>
  <c r="G57" i="19"/>
  <c r="B57" i="19"/>
  <c r="M56" i="19" a="1"/>
  <c r="M56" i="19" s="1"/>
  <c r="G56" i="19"/>
  <c r="B56" i="19"/>
  <c r="M55" i="19" a="1"/>
  <c r="M55" i="19" s="1"/>
  <c r="G55" i="19"/>
  <c r="B55" i="19"/>
  <c r="M54" i="19" a="1"/>
  <c r="M54" i="19" s="1"/>
  <c r="G54" i="19"/>
  <c r="B54" i="19"/>
  <c r="M53" i="19" a="1"/>
  <c r="M53" i="19" s="1"/>
  <c r="G53" i="19"/>
  <c r="B53" i="19"/>
  <c r="M52" i="19" a="1"/>
  <c r="M52" i="19" s="1"/>
  <c r="G52" i="19"/>
  <c r="B52" i="19"/>
  <c r="M51" i="19" a="1"/>
  <c r="M51" i="19" s="1"/>
  <c r="G51" i="19"/>
  <c r="B51" i="19"/>
  <c r="M50" i="19" a="1"/>
  <c r="M50" i="19" s="1"/>
  <c r="G50" i="19"/>
  <c r="B50" i="19"/>
  <c r="M49" i="19" a="1"/>
  <c r="M49" i="19" s="1"/>
  <c r="G49" i="19"/>
  <c r="B49" i="19"/>
  <c r="M48" i="19" a="1"/>
  <c r="M48" i="19" s="1"/>
  <c r="G48" i="19"/>
  <c r="B48" i="19"/>
  <c r="M47" i="19" a="1"/>
  <c r="M47" i="19" s="1"/>
  <c r="G47" i="19"/>
  <c r="B47" i="19"/>
  <c r="M46" i="19" a="1"/>
  <c r="M46" i="19" s="1"/>
  <c r="G46" i="19"/>
  <c r="B46" i="19"/>
  <c r="M45" i="19" a="1"/>
  <c r="M45" i="19" s="1"/>
  <c r="G45" i="19"/>
  <c r="B45" i="19"/>
  <c r="M44" i="19" a="1"/>
  <c r="M44" i="19" s="1"/>
  <c r="G44" i="19"/>
  <c r="B44" i="19"/>
  <c r="M43" i="19" a="1"/>
  <c r="M43" i="19" s="1"/>
  <c r="G43" i="19"/>
  <c r="B43" i="19"/>
  <c r="M42" i="19" a="1"/>
  <c r="M42" i="19" s="1"/>
  <c r="G42" i="19"/>
  <c r="B42" i="19"/>
  <c r="M41" i="19" a="1"/>
  <c r="M41" i="19" s="1"/>
  <c r="G41" i="19"/>
  <c r="B41" i="19"/>
  <c r="M40" i="19" a="1"/>
  <c r="M40" i="19" s="1"/>
  <c r="G40" i="19"/>
  <c r="B40" i="19"/>
  <c r="M39" i="19" a="1"/>
  <c r="M39" i="19" s="1"/>
  <c r="G39" i="19"/>
  <c r="B39" i="19"/>
  <c r="M38" i="19" a="1"/>
  <c r="M38" i="19" s="1"/>
  <c r="G38" i="19"/>
  <c r="B38" i="19"/>
  <c r="M37" i="19" a="1"/>
  <c r="M37" i="19" s="1"/>
  <c r="G37" i="19"/>
  <c r="B37" i="19"/>
  <c r="M36" i="19" a="1"/>
  <c r="M36" i="19" s="1"/>
  <c r="G36" i="19"/>
  <c r="B36" i="19"/>
  <c r="M35" i="19" a="1"/>
  <c r="M35" i="19" s="1"/>
  <c r="G35" i="19"/>
  <c r="B35" i="19"/>
  <c r="M34" i="19" a="1"/>
  <c r="M34" i="19" s="1"/>
  <c r="G34" i="19"/>
  <c r="B34" i="19"/>
  <c r="M33" i="19" a="1"/>
  <c r="M33" i="19" s="1"/>
  <c r="G33" i="19"/>
  <c r="B33" i="19"/>
  <c r="M32" i="19" a="1"/>
  <c r="M32" i="19" s="1"/>
  <c r="G32" i="19"/>
  <c r="B32" i="19"/>
  <c r="M31" i="19" a="1"/>
  <c r="M31" i="19" s="1"/>
  <c r="G31" i="19"/>
  <c r="B31" i="19"/>
  <c r="M30" i="19" a="1"/>
  <c r="M30" i="19" s="1"/>
  <c r="G30" i="19"/>
  <c r="M29" i="19" a="1"/>
  <c r="M29" i="19" s="1"/>
  <c r="G29" i="19"/>
  <c r="M28" i="19" a="1"/>
  <c r="M28" i="19" s="1"/>
  <c r="G28" i="19"/>
  <c r="M27" i="19" a="1"/>
  <c r="M27" i="19" s="1"/>
  <c r="G27" i="19"/>
  <c r="M26" i="19" a="1"/>
  <c r="M26" i="19" s="1"/>
  <c r="G26" i="19"/>
  <c r="M25" i="19" a="1"/>
  <c r="M25" i="19" s="1"/>
  <c r="G25" i="19"/>
  <c r="M24" i="19" a="1"/>
  <c r="M24" i="19" s="1"/>
  <c r="G24" i="19"/>
  <c r="M23" i="19" a="1"/>
  <c r="M23" i="19" s="1"/>
  <c r="G23" i="19"/>
  <c r="M22" i="19" a="1"/>
  <c r="M22" i="19" s="1"/>
  <c r="G22" i="19"/>
  <c r="M21" i="19" a="1"/>
  <c r="M21" i="19" s="1"/>
  <c r="G21" i="19"/>
  <c r="M20" i="19" a="1"/>
  <c r="M20" i="19" s="1"/>
  <c r="G20" i="19"/>
  <c r="M19" i="19" a="1"/>
  <c r="M19" i="19" s="1"/>
  <c r="G19" i="19"/>
  <c r="M18" i="19" a="1"/>
  <c r="M18" i="19" s="1"/>
  <c r="G18" i="19"/>
  <c r="M17" i="19" a="1"/>
  <c r="M17" i="19" s="1"/>
  <c r="G17" i="19"/>
  <c r="M16" i="19" a="1"/>
  <c r="M16" i="19" s="1"/>
  <c r="G16" i="19"/>
  <c r="M15" i="19" a="1"/>
  <c r="M15" i="19" s="1"/>
  <c r="G15" i="19"/>
  <c r="M14" i="19" a="1"/>
  <c r="M14" i="19" s="1"/>
  <c r="G14" i="19"/>
  <c r="M13" i="19" a="1"/>
  <c r="M13" i="19" s="1"/>
  <c r="G13" i="19"/>
  <c r="M12" i="19" a="1"/>
  <c r="M12" i="19" s="1"/>
  <c r="G12" i="19"/>
  <c r="M11" i="19" a="1"/>
  <c r="M11" i="19" s="1"/>
  <c r="G11" i="19"/>
  <c r="M10" i="19" a="1"/>
  <c r="M10" i="19" s="1"/>
  <c r="G10" i="19"/>
  <c r="M9" i="19" a="1"/>
  <c r="M9" i="19" s="1"/>
  <c r="G9" i="19"/>
  <c r="M8" i="19" a="1"/>
  <c r="M8" i="19" s="1"/>
  <c r="G8" i="19"/>
  <c r="M7" i="19" a="1"/>
  <c r="M7" i="19" s="1"/>
  <c r="G7" i="19"/>
  <c r="M6" i="19" a="1"/>
  <c r="M6" i="19" s="1"/>
  <c r="G6" i="19"/>
  <c r="M5" i="19" a="1"/>
  <c r="M5" i="19" s="1"/>
  <c r="G5" i="19"/>
  <c r="M4" i="19" a="1"/>
  <c r="M4" i="19" s="1"/>
  <c r="G4" i="19"/>
  <c r="M3" i="19" a="1"/>
  <c r="M3" i="19" s="1"/>
  <c r="G3" i="19"/>
  <c r="M2" i="19" a="1"/>
  <c r="M2" i="19" s="1"/>
  <c r="G2" i="19"/>
  <c r="M117" i="18" a="1"/>
  <c r="M117" i="18" s="1"/>
  <c r="G117" i="18"/>
  <c r="B117" i="18"/>
  <c r="M116" i="18" a="1"/>
  <c r="M116" i="18" s="1"/>
  <c r="G116" i="18"/>
  <c r="B116" i="18"/>
  <c r="M115" i="18" a="1"/>
  <c r="M115" i="18" s="1"/>
  <c r="G115" i="18"/>
  <c r="B115" i="18"/>
  <c r="M114" i="18" a="1"/>
  <c r="M114" i="18" s="1"/>
  <c r="G114" i="18"/>
  <c r="B114" i="18"/>
  <c r="M113" i="18" a="1"/>
  <c r="M113" i="18" s="1"/>
  <c r="G113" i="18"/>
  <c r="B113" i="18"/>
  <c r="M112" i="18" a="1"/>
  <c r="M112" i="18" s="1"/>
  <c r="G112" i="18"/>
  <c r="B112" i="18"/>
  <c r="M111" i="18" a="1"/>
  <c r="M111" i="18" s="1"/>
  <c r="G111" i="18"/>
  <c r="B111" i="18"/>
  <c r="M110" i="18" a="1"/>
  <c r="M110" i="18" s="1"/>
  <c r="G110" i="18"/>
  <c r="B110" i="18"/>
  <c r="M109" i="18" a="1"/>
  <c r="M109" i="18" s="1"/>
  <c r="G109" i="18"/>
  <c r="B109" i="18"/>
  <c r="M108" i="18" a="1"/>
  <c r="M108" i="18" s="1"/>
  <c r="G108" i="18"/>
  <c r="B108" i="18"/>
  <c r="M107" i="18" a="1"/>
  <c r="M107" i="18" s="1"/>
  <c r="G107" i="18"/>
  <c r="B107" i="18"/>
  <c r="M106" i="18" a="1"/>
  <c r="M106" i="18" s="1"/>
  <c r="G106" i="18"/>
  <c r="B106" i="18"/>
  <c r="M105" i="18" a="1"/>
  <c r="M105" i="18" s="1"/>
  <c r="G105" i="18"/>
  <c r="B105" i="18"/>
  <c r="M104" i="18" a="1"/>
  <c r="M104" i="18" s="1"/>
  <c r="G104" i="18"/>
  <c r="B104" i="18"/>
  <c r="M103" i="18" a="1"/>
  <c r="M103" i="18" s="1"/>
  <c r="G103" i="18"/>
  <c r="B103" i="18"/>
  <c r="M102" i="18" a="1"/>
  <c r="M102" i="18" s="1"/>
  <c r="G102" i="18"/>
  <c r="B102" i="18"/>
  <c r="M101" i="18" a="1"/>
  <c r="M101" i="18" s="1"/>
  <c r="G101" i="18"/>
  <c r="B101" i="18"/>
  <c r="M100" i="18" a="1"/>
  <c r="M100" i="18" s="1"/>
  <c r="G100" i="18"/>
  <c r="B100" i="18"/>
  <c r="M99" i="18" a="1"/>
  <c r="M99" i="18" s="1"/>
  <c r="G99" i="18"/>
  <c r="B99" i="18"/>
  <c r="M98" i="18" a="1"/>
  <c r="M98" i="18" s="1"/>
  <c r="G98" i="18"/>
  <c r="B98" i="18"/>
  <c r="M97" i="18" a="1"/>
  <c r="M97" i="18" s="1"/>
  <c r="G97" i="18"/>
  <c r="B97" i="18"/>
  <c r="M96" i="18" a="1"/>
  <c r="M96" i="18" s="1"/>
  <c r="G96" i="18"/>
  <c r="B96" i="18"/>
  <c r="M95" i="18" a="1"/>
  <c r="M95" i="18" s="1"/>
  <c r="G95" i="18"/>
  <c r="B95" i="18"/>
  <c r="M94" i="18" a="1"/>
  <c r="M94" i="18" s="1"/>
  <c r="G94" i="18"/>
  <c r="B94" i="18"/>
  <c r="M93" i="18" a="1"/>
  <c r="M93" i="18" s="1"/>
  <c r="G93" i="18"/>
  <c r="B93" i="18"/>
  <c r="M92" i="18" a="1"/>
  <c r="M92" i="18" s="1"/>
  <c r="G92" i="18"/>
  <c r="B92" i="18"/>
  <c r="M91" i="18" a="1"/>
  <c r="M91" i="18" s="1"/>
  <c r="G91" i="18"/>
  <c r="B91" i="18"/>
  <c r="M90" i="18" a="1"/>
  <c r="M90" i="18" s="1"/>
  <c r="G90" i="18"/>
  <c r="B90" i="18"/>
  <c r="M89" i="18" a="1"/>
  <c r="M89" i="18" s="1"/>
  <c r="G89" i="18"/>
  <c r="B89" i="18"/>
  <c r="M88" i="18" a="1"/>
  <c r="M88" i="18" s="1"/>
  <c r="G88" i="18"/>
  <c r="B88" i="18"/>
  <c r="M87" i="18" a="1"/>
  <c r="M87" i="18" s="1"/>
  <c r="G87" i="18"/>
  <c r="B87" i="18"/>
  <c r="M86" i="18" a="1"/>
  <c r="M86" i="18" s="1"/>
  <c r="G86" i="18"/>
  <c r="B86" i="18"/>
  <c r="M85" i="18" a="1"/>
  <c r="M85" i="18" s="1"/>
  <c r="G85" i="18"/>
  <c r="B85" i="18"/>
  <c r="M84" i="18" a="1"/>
  <c r="M84" i="18" s="1"/>
  <c r="G84" i="18"/>
  <c r="B84" i="18"/>
  <c r="M83" i="18" a="1"/>
  <c r="M83" i="18" s="1"/>
  <c r="G83" i="18"/>
  <c r="B83" i="18"/>
  <c r="M82" i="18" a="1"/>
  <c r="M82" i="18" s="1"/>
  <c r="G82" i="18"/>
  <c r="B82" i="18"/>
  <c r="M81" i="18" a="1"/>
  <c r="M81" i="18" s="1"/>
  <c r="G81" i="18"/>
  <c r="B81" i="18"/>
  <c r="M80" i="18" a="1"/>
  <c r="M80" i="18" s="1"/>
  <c r="G80" i="18"/>
  <c r="B80" i="18"/>
  <c r="M79" i="18" a="1"/>
  <c r="M79" i="18" s="1"/>
  <c r="G79" i="18"/>
  <c r="B79" i="18"/>
  <c r="M78" i="18" a="1"/>
  <c r="M78" i="18" s="1"/>
  <c r="G78" i="18"/>
  <c r="B78" i="18"/>
  <c r="M77" i="18" a="1"/>
  <c r="M77" i="18" s="1"/>
  <c r="G77" i="18"/>
  <c r="B77" i="18"/>
  <c r="M76" i="18" a="1"/>
  <c r="M76" i="18" s="1"/>
  <c r="G76" i="18"/>
  <c r="B76" i="18"/>
  <c r="M75" i="18" a="1"/>
  <c r="M75" i="18" s="1"/>
  <c r="G75" i="18"/>
  <c r="B75" i="18"/>
  <c r="M74" i="18" a="1"/>
  <c r="M74" i="18" s="1"/>
  <c r="G74" i="18"/>
  <c r="B74" i="18"/>
  <c r="M73" i="18" a="1"/>
  <c r="M73" i="18" s="1"/>
  <c r="G73" i="18"/>
  <c r="B73" i="18"/>
  <c r="M72" i="18" a="1"/>
  <c r="M72" i="18" s="1"/>
  <c r="G72" i="18"/>
  <c r="B72" i="18"/>
  <c r="M71" i="18" a="1"/>
  <c r="M71" i="18" s="1"/>
  <c r="G71" i="18"/>
  <c r="B71" i="18"/>
  <c r="M70" i="18" a="1"/>
  <c r="M70" i="18" s="1"/>
  <c r="G70" i="18"/>
  <c r="B70" i="18"/>
  <c r="M69" i="18" a="1"/>
  <c r="M69" i="18" s="1"/>
  <c r="G69" i="18"/>
  <c r="B69" i="18"/>
  <c r="M68" i="18" a="1"/>
  <c r="M68" i="18" s="1"/>
  <c r="G68" i="18"/>
  <c r="B68" i="18"/>
  <c r="M67" i="18" a="1"/>
  <c r="M67" i="18" s="1"/>
  <c r="G67" i="18"/>
  <c r="B67" i="18"/>
  <c r="M66" i="18" a="1"/>
  <c r="M66" i="18" s="1"/>
  <c r="G66" i="18"/>
  <c r="B66" i="18"/>
  <c r="M65" i="18" a="1"/>
  <c r="M65" i="18" s="1"/>
  <c r="G65" i="18"/>
  <c r="B65" i="18"/>
  <c r="M64" i="18" a="1"/>
  <c r="M64" i="18" s="1"/>
  <c r="G64" i="18"/>
  <c r="B64" i="18"/>
  <c r="M63" i="18" a="1"/>
  <c r="M63" i="18" s="1"/>
  <c r="G63" i="18"/>
  <c r="B63" i="18"/>
  <c r="M62" i="18" a="1"/>
  <c r="M62" i="18" s="1"/>
  <c r="G62" i="18"/>
  <c r="B62" i="18"/>
  <c r="M61" i="18" a="1"/>
  <c r="M61" i="18" s="1"/>
  <c r="G61" i="18"/>
  <c r="B61" i="18"/>
  <c r="M60" i="18" a="1"/>
  <c r="M60" i="18" s="1"/>
  <c r="G60" i="18"/>
  <c r="B60" i="18"/>
  <c r="M59" i="18" a="1"/>
  <c r="M59" i="18" s="1"/>
  <c r="G59" i="18"/>
  <c r="B59" i="18"/>
  <c r="M58" i="18" a="1"/>
  <c r="M58" i="18" s="1"/>
  <c r="G58" i="18"/>
  <c r="B58" i="18"/>
  <c r="M57" i="18" a="1"/>
  <c r="M57" i="18" s="1"/>
  <c r="G57" i="18"/>
  <c r="B57" i="18"/>
  <c r="M56" i="18" a="1"/>
  <c r="M56" i="18" s="1"/>
  <c r="G56" i="18"/>
  <c r="B56" i="18"/>
  <c r="M55" i="18" a="1"/>
  <c r="M55" i="18" s="1"/>
  <c r="G55" i="18"/>
  <c r="B55" i="18"/>
  <c r="M54" i="18" a="1"/>
  <c r="M54" i="18" s="1"/>
  <c r="G54" i="18"/>
  <c r="B54" i="18"/>
  <c r="M53" i="18" a="1"/>
  <c r="M53" i="18" s="1"/>
  <c r="G53" i="18"/>
  <c r="B53" i="18"/>
  <c r="M52" i="18" a="1"/>
  <c r="M52" i="18" s="1"/>
  <c r="G52" i="18"/>
  <c r="B52" i="18"/>
  <c r="M51" i="18" a="1"/>
  <c r="M51" i="18" s="1"/>
  <c r="G51" i="18"/>
  <c r="B51" i="18"/>
  <c r="M50" i="18" a="1"/>
  <c r="M50" i="18" s="1"/>
  <c r="G50" i="18"/>
  <c r="B50" i="18"/>
  <c r="M49" i="18" a="1"/>
  <c r="M49" i="18" s="1"/>
  <c r="G49" i="18"/>
  <c r="B49" i="18"/>
  <c r="M48" i="18" a="1"/>
  <c r="M48" i="18" s="1"/>
  <c r="G48" i="18"/>
  <c r="B48" i="18"/>
  <c r="M47" i="18" a="1"/>
  <c r="M47" i="18" s="1"/>
  <c r="G47" i="18"/>
  <c r="B47" i="18"/>
  <c r="M46" i="18" a="1"/>
  <c r="M46" i="18" s="1"/>
  <c r="G46" i="18"/>
  <c r="B46" i="18"/>
  <c r="M45" i="18" a="1"/>
  <c r="M45" i="18" s="1"/>
  <c r="G45" i="18"/>
  <c r="B45" i="18"/>
  <c r="M44" i="18" a="1"/>
  <c r="M44" i="18" s="1"/>
  <c r="G44" i="18"/>
  <c r="B44" i="18"/>
  <c r="M43" i="18" a="1"/>
  <c r="M43" i="18" s="1"/>
  <c r="G43" i="18"/>
  <c r="B43" i="18"/>
  <c r="M42" i="18" a="1"/>
  <c r="M42" i="18" s="1"/>
  <c r="G42" i="18"/>
  <c r="B42" i="18"/>
  <c r="M41" i="18" a="1"/>
  <c r="M41" i="18" s="1"/>
  <c r="G41" i="18"/>
  <c r="B41" i="18"/>
  <c r="M40" i="18" a="1"/>
  <c r="M40" i="18" s="1"/>
  <c r="G40" i="18"/>
  <c r="B40" i="18"/>
  <c r="M39" i="18" a="1"/>
  <c r="M39" i="18" s="1"/>
  <c r="G39" i="18"/>
  <c r="B39" i="18"/>
  <c r="M38" i="18" a="1"/>
  <c r="M38" i="18" s="1"/>
  <c r="G38" i="18"/>
  <c r="B38" i="18"/>
  <c r="M37" i="18" a="1"/>
  <c r="M37" i="18" s="1"/>
  <c r="G37" i="18"/>
  <c r="B37" i="18"/>
  <c r="M36" i="18" a="1"/>
  <c r="M36" i="18" s="1"/>
  <c r="G36" i="18"/>
  <c r="B36" i="18"/>
  <c r="M35" i="18" a="1"/>
  <c r="M35" i="18" s="1"/>
  <c r="G35" i="18"/>
  <c r="B35" i="18"/>
  <c r="M34" i="18" a="1"/>
  <c r="M34" i="18" s="1"/>
  <c r="G34" i="18"/>
  <c r="B34" i="18"/>
  <c r="M33" i="18" a="1"/>
  <c r="M33" i="18" s="1"/>
  <c r="G33" i="18"/>
  <c r="B33" i="18"/>
  <c r="M32" i="18" a="1"/>
  <c r="M32" i="18" s="1"/>
  <c r="G32" i="18"/>
  <c r="B32" i="18"/>
  <c r="M31" i="18" a="1"/>
  <c r="M31" i="18" s="1"/>
  <c r="G31" i="18"/>
  <c r="B31" i="18"/>
  <c r="M30" i="18" a="1"/>
  <c r="M30" i="18" s="1"/>
  <c r="G30" i="18"/>
  <c r="M29" i="18" a="1"/>
  <c r="M29" i="18" s="1"/>
  <c r="G29" i="18"/>
  <c r="M28" i="18" a="1"/>
  <c r="M28" i="18" s="1"/>
  <c r="G28" i="18"/>
  <c r="M27" i="18" a="1"/>
  <c r="M27" i="18" s="1"/>
  <c r="G27" i="18"/>
  <c r="M26" i="18" a="1"/>
  <c r="M26" i="18" s="1"/>
  <c r="G26" i="18"/>
  <c r="M25" i="18" a="1"/>
  <c r="M25" i="18" s="1"/>
  <c r="G25" i="18"/>
  <c r="M24" i="18" a="1"/>
  <c r="M24" i="18" s="1"/>
  <c r="G24" i="18"/>
  <c r="M23" i="18" a="1"/>
  <c r="M23" i="18" s="1"/>
  <c r="G23" i="18"/>
  <c r="M22" i="18" a="1"/>
  <c r="M22" i="18" s="1"/>
  <c r="G22" i="18"/>
  <c r="M21" i="18" a="1"/>
  <c r="M21" i="18" s="1"/>
  <c r="G21" i="18"/>
  <c r="M20" i="18" a="1"/>
  <c r="M20" i="18" s="1"/>
  <c r="G20" i="18"/>
  <c r="M19" i="18" a="1"/>
  <c r="M19" i="18" s="1"/>
  <c r="G19" i="18"/>
  <c r="M18" i="18" a="1"/>
  <c r="M18" i="18" s="1"/>
  <c r="G18" i="18"/>
  <c r="M17" i="18" a="1"/>
  <c r="M17" i="18" s="1"/>
  <c r="G17" i="18"/>
  <c r="M16" i="18" a="1"/>
  <c r="M16" i="18" s="1"/>
  <c r="G16" i="18"/>
  <c r="M15" i="18" a="1"/>
  <c r="M15" i="18" s="1"/>
  <c r="G15" i="18"/>
  <c r="M14" i="18" a="1"/>
  <c r="M14" i="18" s="1"/>
  <c r="G14" i="18"/>
  <c r="M13" i="18" a="1"/>
  <c r="M13" i="18" s="1"/>
  <c r="G13" i="18"/>
  <c r="M12" i="18" a="1"/>
  <c r="M12" i="18" s="1"/>
  <c r="G12" i="18"/>
  <c r="M11" i="18" a="1"/>
  <c r="M11" i="18" s="1"/>
  <c r="G11" i="18"/>
  <c r="M10" i="18" a="1"/>
  <c r="M10" i="18" s="1"/>
  <c r="G10" i="18"/>
  <c r="M9" i="18" a="1"/>
  <c r="M9" i="18" s="1"/>
  <c r="G9" i="18"/>
  <c r="M8" i="18" a="1"/>
  <c r="M8" i="18" s="1"/>
  <c r="G8" i="18"/>
  <c r="M7" i="18" a="1"/>
  <c r="M7" i="18" s="1"/>
  <c r="G7" i="18"/>
  <c r="M6" i="18" a="1"/>
  <c r="M6" i="18" s="1"/>
  <c r="G6" i="18"/>
  <c r="M5" i="18" a="1"/>
  <c r="M5" i="18" s="1"/>
  <c r="G5" i="18"/>
  <c r="M4" i="18" a="1"/>
  <c r="M4" i="18" s="1"/>
  <c r="G4" i="18"/>
  <c r="M3" i="18" a="1"/>
  <c r="M3" i="18" s="1"/>
  <c r="G3" i="18"/>
  <c r="M2" i="18" a="1"/>
  <c r="M2" i="18" s="1"/>
  <c r="G2" i="18"/>
  <c r="F117" i="33"/>
  <c r="E117" i="33"/>
  <c r="D117" i="33"/>
  <c r="C117" i="33"/>
  <c r="B117" i="33"/>
  <c r="F116" i="33"/>
  <c r="E116" i="33"/>
  <c r="D116" i="33"/>
  <c r="C116" i="33"/>
  <c r="B116" i="33"/>
  <c r="F115" i="33"/>
  <c r="E115" i="33"/>
  <c r="D115" i="33"/>
  <c r="C115" i="33"/>
  <c r="B115" i="33"/>
  <c r="F114" i="33"/>
  <c r="E114" i="33"/>
  <c r="D114" i="33"/>
  <c r="C114" i="33"/>
  <c r="B114" i="33"/>
  <c r="F113" i="33"/>
  <c r="E113" i="33"/>
  <c r="D113" i="33"/>
  <c r="C113" i="33"/>
  <c r="B113" i="33"/>
  <c r="F112" i="33"/>
  <c r="E112" i="33"/>
  <c r="D112" i="33"/>
  <c r="C112" i="33"/>
  <c r="B112" i="33"/>
  <c r="F111" i="33"/>
  <c r="E111" i="33"/>
  <c r="D111" i="33"/>
  <c r="C111" i="33"/>
  <c r="B111" i="33"/>
  <c r="F110" i="33"/>
  <c r="E110" i="33"/>
  <c r="D110" i="33"/>
  <c r="C110" i="33"/>
  <c r="B110" i="33"/>
  <c r="F109" i="33"/>
  <c r="E109" i="33"/>
  <c r="D109" i="33"/>
  <c r="C109" i="33"/>
  <c r="B109" i="33"/>
  <c r="F108" i="33"/>
  <c r="E108" i="33"/>
  <c r="D108" i="33"/>
  <c r="C108" i="33"/>
  <c r="B108" i="33"/>
  <c r="F107" i="33"/>
  <c r="E107" i="33"/>
  <c r="D107" i="33"/>
  <c r="C107" i="33"/>
  <c r="B107" i="33"/>
  <c r="F106" i="33"/>
  <c r="E106" i="33"/>
  <c r="D106" i="33"/>
  <c r="C106" i="33"/>
  <c r="B106" i="33"/>
  <c r="F105" i="33"/>
  <c r="E105" i="33"/>
  <c r="D105" i="33"/>
  <c r="C105" i="33"/>
  <c r="B105" i="33"/>
  <c r="F104" i="33"/>
  <c r="E104" i="33"/>
  <c r="D104" i="33"/>
  <c r="C104" i="33"/>
  <c r="B104" i="33"/>
  <c r="F103" i="33"/>
  <c r="E103" i="33"/>
  <c r="D103" i="33"/>
  <c r="C103" i="33"/>
  <c r="B103" i="33"/>
  <c r="F102" i="33"/>
  <c r="E102" i="33"/>
  <c r="D102" i="33"/>
  <c r="C102" i="33"/>
  <c r="B102" i="33"/>
  <c r="F101" i="33"/>
  <c r="E101" i="33"/>
  <c r="D101" i="33"/>
  <c r="C101" i="33"/>
  <c r="B101" i="33"/>
  <c r="F100" i="33"/>
  <c r="E100" i="33"/>
  <c r="D100" i="33"/>
  <c r="C100" i="33"/>
  <c r="B100" i="33"/>
  <c r="F99" i="33"/>
  <c r="E99" i="33"/>
  <c r="D99" i="33"/>
  <c r="C99" i="33"/>
  <c r="B99" i="33"/>
  <c r="F98" i="33"/>
  <c r="E98" i="33"/>
  <c r="D98" i="33"/>
  <c r="C98" i="33"/>
  <c r="B98" i="33"/>
  <c r="F97" i="33"/>
  <c r="E97" i="33"/>
  <c r="D97" i="33"/>
  <c r="C97" i="33"/>
  <c r="B97" i="33"/>
  <c r="F96" i="33"/>
  <c r="E96" i="33"/>
  <c r="D96" i="33"/>
  <c r="C96" i="33"/>
  <c r="B96" i="33"/>
  <c r="F95" i="33"/>
  <c r="E95" i="33"/>
  <c r="D95" i="33"/>
  <c r="C95" i="33"/>
  <c r="B95" i="33"/>
  <c r="F94" i="33"/>
  <c r="E94" i="33"/>
  <c r="D94" i="33"/>
  <c r="C94" i="33"/>
  <c r="B94" i="33"/>
  <c r="F93" i="33"/>
  <c r="E93" i="33"/>
  <c r="D93" i="33"/>
  <c r="C93" i="33"/>
  <c r="B93" i="33"/>
  <c r="F92" i="33"/>
  <c r="E92" i="33"/>
  <c r="D92" i="33"/>
  <c r="C92" i="33"/>
  <c r="B92" i="33"/>
  <c r="F91" i="33"/>
  <c r="E91" i="33"/>
  <c r="D91" i="33"/>
  <c r="C91" i="33"/>
  <c r="B91" i="33"/>
  <c r="F90" i="33"/>
  <c r="E90" i="33"/>
  <c r="D90" i="33"/>
  <c r="C90" i="33"/>
  <c r="B90" i="33"/>
  <c r="F89" i="33"/>
  <c r="E89" i="33"/>
  <c r="D89" i="33"/>
  <c r="C89" i="33"/>
  <c r="B89" i="33"/>
  <c r="F88" i="33"/>
  <c r="E88" i="33"/>
  <c r="D88" i="33"/>
  <c r="C88" i="33"/>
  <c r="B88" i="33"/>
  <c r="F87" i="33"/>
  <c r="E87" i="33"/>
  <c r="D87" i="33"/>
  <c r="C87" i="33"/>
  <c r="B87" i="33"/>
  <c r="F86" i="33"/>
  <c r="E86" i="33"/>
  <c r="D86" i="33"/>
  <c r="C86" i="33"/>
  <c r="B86" i="33"/>
  <c r="F85" i="33"/>
  <c r="E85" i="33"/>
  <c r="D85" i="33"/>
  <c r="C85" i="33"/>
  <c r="B85" i="33"/>
  <c r="F84" i="33"/>
  <c r="E84" i="33"/>
  <c r="D84" i="33"/>
  <c r="C84" i="33"/>
  <c r="B84" i="33"/>
  <c r="F83" i="33"/>
  <c r="E83" i="33"/>
  <c r="D83" i="33"/>
  <c r="C83" i="33"/>
  <c r="B83" i="33"/>
  <c r="F82" i="33"/>
  <c r="E82" i="33"/>
  <c r="D82" i="33"/>
  <c r="C82" i="33"/>
  <c r="B82" i="33"/>
  <c r="F81" i="33"/>
  <c r="E81" i="33"/>
  <c r="D81" i="33"/>
  <c r="C81" i="33"/>
  <c r="B81" i="33"/>
  <c r="F80" i="33"/>
  <c r="E80" i="33"/>
  <c r="D80" i="33"/>
  <c r="C80" i="33"/>
  <c r="B80" i="33"/>
  <c r="F79" i="33"/>
  <c r="E79" i="33"/>
  <c r="D79" i="33"/>
  <c r="C79" i="33"/>
  <c r="B79" i="33"/>
  <c r="F78" i="33"/>
  <c r="E78" i="33"/>
  <c r="D78" i="33"/>
  <c r="C78" i="33"/>
  <c r="B78" i="33"/>
  <c r="F77" i="33"/>
  <c r="E77" i="33"/>
  <c r="D77" i="33"/>
  <c r="C77" i="33"/>
  <c r="B77" i="33"/>
  <c r="F76" i="33"/>
  <c r="E76" i="33"/>
  <c r="D76" i="33"/>
  <c r="C76" i="33"/>
  <c r="B76" i="33"/>
  <c r="F75" i="33"/>
  <c r="E75" i="33"/>
  <c r="D75" i="33"/>
  <c r="C75" i="33"/>
  <c r="B75" i="33"/>
  <c r="F74" i="33"/>
  <c r="E74" i="33"/>
  <c r="D74" i="33"/>
  <c r="C74" i="33"/>
  <c r="B74" i="33"/>
  <c r="F73" i="33"/>
  <c r="E73" i="33"/>
  <c r="D73" i="33"/>
  <c r="C73" i="33"/>
  <c r="B73" i="33"/>
  <c r="F72" i="33"/>
  <c r="E72" i="33"/>
  <c r="D72" i="33"/>
  <c r="C72" i="33"/>
  <c r="B72" i="33"/>
  <c r="F71" i="33"/>
  <c r="E71" i="33"/>
  <c r="D71" i="33"/>
  <c r="C71" i="33"/>
  <c r="B71" i="33"/>
  <c r="F70" i="33"/>
  <c r="E70" i="33"/>
  <c r="D70" i="33"/>
  <c r="C70" i="33"/>
  <c r="B70" i="33"/>
  <c r="F69" i="33"/>
  <c r="E69" i="33"/>
  <c r="D69" i="33"/>
  <c r="C69" i="33"/>
  <c r="B69" i="33"/>
  <c r="F68" i="33"/>
  <c r="E68" i="33"/>
  <c r="D68" i="33"/>
  <c r="C68" i="33"/>
  <c r="B68" i="33"/>
  <c r="F67" i="33"/>
  <c r="E67" i="33"/>
  <c r="D67" i="33"/>
  <c r="C67" i="33"/>
  <c r="B67" i="33"/>
  <c r="F66" i="33"/>
  <c r="E66" i="33"/>
  <c r="D66" i="33"/>
  <c r="C66" i="33"/>
  <c r="B66" i="33"/>
  <c r="F65" i="33"/>
  <c r="E65" i="33"/>
  <c r="D65" i="33"/>
  <c r="C65" i="33"/>
  <c r="B65" i="33"/>
  <c r="F64" i="33"/>
  <c r="E64" i="33"/>
  <c r="D64" i="33"/>
  <c r="C64" i="33"/>
  <c r="B64" i="33"/>
  <c r="F63" i="33"/>
  <c r="E63" i="33"/>
  <c r="D63" i="33"/>
  <c r="C63" i="33"/>
  <c r="B63" i="33"/>
  <c r="F62" i="33"/>
  <c r="E62" i="33"/>
  <c r="D62" i="33"/>
  <c r="C62" i="33"/>
  <c r="B62" i="33"/>
  <c r="F61" i="33"/>
  <c r="E61" i="33"/>
  <c r="D61" i="33"/>
  <c r="C61" i="33"/>
  <c r="B61" i="33"/>
  <c r="F60" i="33"/>
  <c r="E60" i="33"/>
  <c r="D60" i="33"/>
  <c r="C60" i="33"/>
  <c r="B60" i="33"/>
  <c r="F59" i="33"/>
  <c r="E59" i="33"/>
  <c r="D59" i="33"/>
  <c r="C59" i="33"/>
  <c r="B59" i="33"/>
  <c r="F58" i="33"/>
  <c r="E58" i="33"/>
  <c r="D58" i="33"/>
  <c r="C58" i="33"/>
  <c r="B58" i="33"/>
  <c r="F57" i="33"/>
  <c r="E57" i="33"/>
  <c r="D57" i="33"/>
  <c r="C57" i="33"/>
  <c r="B57" i="33"/>
  <c r="F56" i="33"/>
  <c r="E56" i="33"/>
  <c r="D56" i="33"/>
  <c r="C56" i="33"/>
  <c r="B56" i="33"/>
  <c r="F55" i="33"/>
  <c r="E55" i="33"/>
  <c r="D55" i="33"/>
  <c r="C55" i="33"/>
  <c r="B55" i="33"/>
  <c r="F54" i="33"/>
  <c r="E54" i="33"/>
  <c r="D54" i="33"/>
  <c r="C54" i="33"/>
  <c r="B54" i="33"/>
  <c r="F53" i="33"/>
  <c r="E53" i="33"/>
  <c r="D53" i="33"/>
  <c r="C53" i="33"/>
  <c r="B53" i="33"/>
  <c r="F52" i="33"/>
  <c r="E52" i="33"/>
  <c r="D52" i="33"/>
  <c r="C52" i="33"/>
  <c r="B52" i="33"/>
  <c r="F51" i="33"/>
  <c r="E51" i="33"/>
  <c r="D51" i="33"/>
  <c r="C51" i="33"/>
  <c r="B51" i="33"/>
  <c r="F50" i="33"/>
  <c r="E50" i="33"/>
  <c r="D50" i="33"/>
  <c r="C50" i="33"/>
  <c r="B50" i="33"/>
  <c r="F49" i="33"/>
  <c r="E49" i="33"/>
  <c r="D49" i="33"/>
  <c r="C49" i="33"/>
  <c r="B49" i="33"/>
  <c r="F48" i="33"/>
  <c r="E48" i="33"/>
  <c r="D48" i="33"/>
  <c r="C48" i="33"/>
  <c r="B48" i="33"/>
  <c r="F47" i="33"/>
  <c r="E47" i="33"/>
  <c r="D47" i="33"/>
  <c r="C47" i="33"/>
  <c r="B47" i="33"/>
  <c r="F46" i="33"/>
  <c r="E46" i="33"/>
  <c r="D46" i="33"/>
  <c r="C46" i="33"/>
  <c r="B46" i="33"/>
  <c r="F45" i="33"/>
  <c r="E45" i="33"/>
  <c r="D45" i="33"/>
  <c r="C45" i="33"/>
  <c r="B45" i="33"/>
  <c r="F44" i="33"/>
  <c r="E44" i="33"/>
  <c r="D44" i="33"/>
  <c r="C44" i="33"/>
  <c r="B44" i="33"/>
  <c r="F43" i="33"/>
  <c r="E43" i="33"/>
  <c r="D43" i="33"/>
  <c r="C43" i="33"/>
  <c r="B43" i="33"/>
  <c r="F42" i="33"/>
  <c r="E42" i="33"/>
  <c r="D42" i="33"/>
  <c r="C42" i="33"/>
  <c r="B42" i="33"/>
  <c r="F41" i="33"/>
  <c r="E41" i="33"/>
  <c r="D41" i="33"/>
  <c r="C41" i="33"/>
  <c r="B41" i="33"/>
  <c r="F40" i="33"/>
  <c r="E40" i="33"/>
  <c r="D40" i="33"/>
  <c r="C40" i="33"/>
  <c r="B40" i="33"/>
  <c r="F39" i="33"/>
  <c r="E39" i="33"/>
  <c r="D39" i="33"/>
  <c r="C39" i="33"/>
  <c r="B39" i="33"/>
  <c r="F38" i="33"/>
  <c r="E38" i="33"/>
  <c r="D38" i="33"/>
  <c r="C38" i="33"/>
  <c r="B38" i="33"/>
  <c r="F37" i="33"/>
  <c r="E37" i="33"/>
  <c r="D37" i="33"/>
  <c r="C37" i="33"/>
  <c r="B37" i="33"/>
  <c r="F36" i="33"/>
  <c r="E36" i="33"/>
  <c r="D36" i="33"/>
  <c r="C36" i="33"/>
  <c r="B36" i="33"/>
  <c r="F35" i="33"/>
  <c r="E35" i="33"/>
  <c r="D35" i="33"/>
  <c r="C35" i="33"/>
  <c r="B35" i="33"/>
  <c r="F34" i="33"/>
  <c r="E34" i="33"/>
  <c r="D34" i="33"/>
  <c r="C34" i="33"/>
  <c r="B34" i="33"/>
  <c r="F33" i="33"/>
  <c r="E33" i="33"/>
  <c r="D33" i="33"/>
  <c r="C33" i="33"/>
  <c r="B33" i="33"/>
  <c r="F32" i="33"/>
  <c r="E32" i="33"/>
  <c r="D32" i="33"/>
  <c r="C32" i="33"/>
  <c r="B32" i="33"/>
  <c r="F31" i="33"/>
  <c r="E31" i="33"/>
  <c r="D31" i="33"/>
  <c r="C31" i="33"/>
  <c r="B31" i="33"/>
  <c r="F30" i="33"/>
  <c r="E30" i="33"/>
  <c r="D30" i="33"/>
  <c r="C30" i="33"/>
  <c r="F29" i="33"/>
  <c r="E29" i="33"/>
  <c r="D29" i="33"/>
  <c r="C29" i="33"/>
  <c r="F28" i="33"/>
  <c r="E28" i="33"/>
  <c r="D28" i="33"/>
  <c r="C28" i="33"/>
  <c r="F27" i="33"/>
  <c r="E27" i="33"/>
  <c r="D27" i="33"/>
  <c r="C27" i="33"/>
  <c r="F26" i="33"/>
  <c r="E26" i="33"/>
  <c r="D26" i="33"/>
  <c r="C26" i="33"/>
  <c r="F25" i="33"/>
  <c r="E25" i="33"/>
  <c r="D25" i="33"/>
  <c r="C25" i="33"/>
  <c r="F24" i="33"/>
  <c r="E24" i="33"/>
  <c r="D24" i="33"/>
  <c r="C24" i="33"/>
  <c r="F23" i="33"/>
  <c r="E23" i="33"/>
  <c r="D23" i="33"/>
  <c r="C23" i="33"/>
  <c r="F22" i="33"/>
  <c r="E22" i="33"/>
  <c r="D22" i="33"/>
  <c r="C22" i="33"/>
  <c r="F21" i="33"/>
  <c r="E21" i="33"/>
  <c r="D21" i="33"/>
  <c r="C21" i="33"/>
  <c r="F20" i="33"/>
  <c r="E20" i="33"/>
  <c r="D20" i="33"/>
  <c r="C20" i="33"/>
  <c r="F19" i="33"/>
  <c r="E19" i="33"/>
  <c r="D19" i="33"/>
  <c r="C19" i="33"/>
  <c r="F18" i="33"/>
  <c r="E18" i="33"/>
  <c r="D18" i="33"/>
  <c r="C18" i="33"/>
  <c r="F17" i="33"/>
  <c r="E17" i="33"/>
  <c r="D17" i="33"/>
  <c r="C17" i="33"/>
  <c r="F16" i="33"/>
  <c r="E16" i="33"/>
  <c r="D16" i="33"/>
  <c r="C16" i="33"/>
  <c r="F15" i="33"/>
  <c r="E15" i="33"/>
  <c r="D15" i="33"/>
  <c r="C15" i="33"/>
  <c r="F14" i="33"/>
  <c r="E14" i="33"/>
  <c r="D14" i="33"/>
  <c r="C14" i="33"/>
  <c r="F13" i="33"/>
  <c r="E13" i="33"/>
  <c r="D13" i="33"/>
  <c r="C13" i="33"/>
  <c r="F12" i="33"/>
  <c r="E12" i="33"/>
  <c r="D12" i="33"/>
  <c r="C12" i="33"/>
  <c r="F11" i="33"/>
  <c r="E11" i="33"/>
  <c r="D11" i="33"/>
  <c r="C11" i="33"/>
  <c r="F10" i="33"/>
  <c r="E10" i="33"/>
  <c r="D10" i="33"/>
  <c r="C10" i="33"/>
  <c r="F9" i="33"/>
  <c r="E9" i="33"/>
  <c r="D9" i="33"/>
  <c r="C9" i="33"/>
  <c r="F8" i="33"/>
  <c r="E8" i="33"/>
  <c r="D8" i="33"/>
  <c r="C8" i="33"/>
  <c r="F7" i="33"/>
  <c r="E7" i="33"/>
  <c r="D7" i="33"/>
  <c r="C7" i="33"/>
  <c r="F6" i="33"/>
  <c r="E6" i="33"/>
  <c r="D6" i="33"/>
  <c r="C6" i="33"/>
  <c r="F5" i="33"/>
  <c r="E5" i="33"/>
  <c r="D5" i="33"/>
  <c r="C5" i="33"/>
  <c r="F4" i="33"/>
  <c r="E4" i="33"/>
  <c r="D4" i="33"/>
  <c r="C4" i="33"/>
  <c r="F3" i="33"/>
  <c r="E3" i="33"/>
  <c r="D3" i="33"/>
  <c r="C3" i="33"/>
  <c r="F2" i="33"/>
  <c r="E2" i="33"/>
  <c r="D2" i="33"/>
  <c r="C2" i="33"/>
  <c r="F117" i="13"/>
  <c r="E117" i="13"/>
  <c r="D117" i="13"/>
  <c r="C117" i="13"/>
  <c r="B117" i="13"/>
  <c r="F116" i="13"/>
  <c r="E116" i="13"/>
  <c r="D116" i="13"/>
  <c r="C116" i="13"/>
  <c r="B116" i="13"/>
  <c r="F115" i="13"/>
  <c r="E115" i="13"/>
  <c r="D115" i="13"/>
  <c r="C115" i="13"/>
  <c r="B115" i="13"/>
  <c r="F114" i="13"/>
  <c r="E114" i="13"/>
  <c r="D114" i="13"/>
  <c r="C114" i="13"/>
  <c r="B114" i="13"/>
  <c r="F113" i="13"/>
  <c r="E113" i="13"/>
  <c r="D113" i="13"/>
  <c r="C113" i="13"/>
  <c r="B113" i="13"/>
  <c r="F112" i="13"/>
  <c r="E112" i="13"/>
  <c r="D112" i="13"/>
  <c r="C112" i="13"/>
  <c r="B112" i="13"/>
  <c r="F111" i="13"/>
  <c r="E111" i="13"/>
  <c r="D111" i="13"/>
  <c r="C111" i="13"/>
  <c r="B111" i="13"/>
  <c r="F110" i="13"/>
  <c r="E110" i="13"/>
  <c r="D110" i="13"/>
  <c r="C110" i="13"/>
  <c r="B110" i="13"/>
  <c r="F109" i="13"/>
  <c r="E109" i="13"/>
  <c r="D109" i="13"/>
  <c r="C109" i="13"/>
  <c r="B109" i="13"/>
  <c r="F108" i="13"/>
  <c r="E108" i="13"/>
  <c r="D108" i="13"/>
  <c r="C108" i="13"/>
  <c r="B108" i="13"/>
  <c r="F107" i="13"/>
  <c r="E107" i="13"/>
  <c r="D107" i="13"/>
  <c r="C107" i="13"/>
  <c r="B107" i="13"/>
  <c r="F106" i="13"/>
  <c r="E106" i="13"/>
  <c r="D106" i="13"/>
  <c r="C106" i="13"/>
  <c r="B106" i="13"/>
  <c r="F105" i="13"/>
  <c r="E105" i="13"/>
  <c r="D105" i="13"/>
  <c r="C105" i="13"/>
  <c r="B105" i="13"/>
  <c r="F104" i="13"/>
  <c r="E104" i="13"/>
  <c r="D104" i="13"/>
  <c r="C104" i="13"/>
  <c r="B104" i="13"/>
  <c r="F103" i="13"/>
  <c r="E103" i="13"/>
  <c r="D103" i="13"/>
  <c r="C103" i="13"/>
  <c r="B103" i="13"/>
  <c r="F102" i="13"/>
  <c r="E102" i="13"/>
  <c r="D102" i="13"/>
  <c r="C102" i="13"/>
  <c r="B102" i="13"/>
  <c r="F101" i="13"/>
  <c r="E101" i="13"/>
  <c r="D101" i="13"/>
  <c r="C101" i="13"/>
  <c r="B101" i="13"/>
  <c r="F100" i="13"/>
  <c r="E100" i="13"/>
  <c r="D100" i="13"/>
  <c r="C100" i="13"/>
  <c r="B100" i="13"/>
  <c r="F99" i="13"/>
  <c r="E99" i="13"/>
  <c r="D99" i="13"/>
  <c r="C99" i="13"/>
  <c r="B99" i="13"/>
  <c r="F98" i="13"/>
  <c r="E98" i="13"/>
  <c r="D98" i="13"/>
  <c r="C98" i="13"/>
  <c r="B98" i="13"/>
  <c r="F97" i="13"/>
  <c r="E97" i="13"/>
  <c r="D97" i="13"/>
  <c r="C97" i="13"/>
  <c r="B97" i="13"/>
  <c r="F96" i="13"/>
  <c r="E96" i="13"/>
  <c r="D96" i="13"/>
  <c r="C96" i="13"/>
  <c r="B96" i="13"/>
  <c r="F95" i="13"/>
  <c r="E95" i="13"/>
  <c r="D95" i="13"/>
  <c r="C95" i="13"/>
  <c r="B95" i="13"/>
  <c r="F94" i="13"/>
  <c r="E94" i="13"/>
  <c r="D94" i="13"/>
  <c r="C94" i="13"/>
  <c r="B94" i="13"/>
  <c r="F93" i="13"/>
  <c r="E93" i="13"/>
  <c r="D93" i="13"/>
  <c r="C93" i="13"/>
  <c r="B93" i="13"/>
  <c r="F92" i="13"/>
  <c r="E92" i="13"/>
  <c r="D92" i="13"/>
  <c r="C92" i="13"/>
  <c r="B92" i="13"/>
  <c r="F91" i="13"/>
  <c r="E91" i="13"/>
  <c r="D91" i="13"/>
  <c r="C91" i="13"/>
  <c r="B91" i="13"/>
  <c r="F90" i="13"/>
  <c r="E90" i="13"/>
  <c r="D90" i="13"/>
  <c r="C90" i="13"/>
  <c r="B90" i="13"/>
  <c r="F89" i="13"/>
  <c r="E89" i="13"/>
  <c r="D89" i="13"/>
  <c r="C89" i="13"/>
  <c r="B89" i="13"/>
  <c r="F88" i="13"/>
  <c r="E88" i="13"/>
  <c r="D88" i="13"/>
  <c r="C88" i="13"/>
  <c r="B88" i="13"/>
  <c r="F87" i="13"/>
  <c r="E87" i="13"/>
  <c r="D87" i="13"/>
  <c r="C87" i="13"/>
  <c r="B87" i="13"/>
  <c r="F86" i="13"/>
  <c r="E86" i="13"/>
  <c r="D86" i="13"/>
  <c r="C86" i="13"/>
  <c r="B86" i="13"/>
  <c r="F85" i="13"/>
  <c r="E85" i="13"/>
  <c r="D85" i="13"/>
  <c r="C85" i="13"/>
  <c r="B85" i="13"/>
  <c r="F84" i="13"/>
  <c r="E84" i="13"/>
  <c r="D84" i="13"/>
  <c r="C84" i="13"/>
  <c r="B84" i="13"/>
  <c r="F83" i="13"/>
  <c r="E83" i="13"/>
  <c r="D83" i="13"/>
  <c r="C83" i="13"/>
  <c r="B83" i="13"/>
  <c r="F82" i="13"/>
  <c r="E82" i="13"/>
  <c r="D82" i="13"/>
  <c r="C82" i="13"/>
  <c r="B82" i="13"/>
  <c r="F81" i="13"/>
  <c r="E81" i="13"/>
  <c r="D81" i="13"/>
  <c r="C81" i="13"/>
  <c r="B81" i="13"/>
  <c r="F80" i="13"/>
  <c r="E80" i="13"/>
  <c r="D80" i="13"/>
  <c r="C80" i="13"/>
  <c r="B80" i="13"/>
  <c r="F79" i="13"/>
  <c r="E79" i="13"/>
  <c r="D79" i="13"/>
  <c r="C79" i="13"/>
  <c r="B79" i="13"/>
  <c r="F78" i="13"/>
  <c r="E78" i="13"/>
  <c r="D78" i="13"/>
  <c r="C78" i="13"/>
  <c r="B78" i="13"/>
  <c r="F77" i="13"/>
  <c r="E77" i="13"/>
  <c r="D77" i="13"/>
  <c r="C77" i="13"/>
  <c r="B77" i="13"/>
  <c r="F76" i="13"/>
  <c r="E76" i="13"/>
  <c r="D76" i="13"/>
  <c r="C76" i="13"/>
  <c r="B76" i="13"/>
  <c r="F75" i="13"/>
  <c r="E75" i="13"/>
  <c r="D75" i="13"/>
  <c r="C75" i="13"/>
  <c r="B75" i="13"/>
  <c r="F74" i="13"/>
  <c r="E74" i="13"/>
  <c r="D74" i="13"/>
  <c r="C74" i="13"/>
  <c r="B74" i="13"/>
  <c r="F73" i="13"/>
  <c r="E73" i="13"/>
  <c r="D73" i="13"/>
  <c r="C73" i="13"/>
  <c r="B73" i="13"/>
  <c r="F72" i="13"/>
  <c r="E72" i="13"/>
  <c r="D72" i="13"/>
  <c r="C72" i="13"/>
  <c r="B72" i="13"/>
  <c r="F71" i="13"/>
  <c r="E71" i="13"/>
  <c r="D71" i="13"/>
  <c r="C71" i="13"/>
  <c r="B71" i="13"/>
  <c r="F70" i="13"/>
  <c r="E70" i="13"/>
  <c r="D70" i="13"/>
  <c r="C70" i="13"/>
  <c r="B70" i="13"/>
  <c r="F69" i="13"/>
  <c r="E69" i="13"/>
  <c r="D69" i="13"/>
  <c r="C69" i="13"/>
  <c r="B69" i="13"/>
  <c r="F68" i="13"/>
  <c r="E68" i="13"/>
  <c r="D68" i="13"/>
  <c r="C68" i="13"/>
  <c r="B68" i="13"/>
  <c r="F67" i="13"/>
  <c r="E67" i="13"/>
  <c r="D67" i="13"/>
  <c r="C67" i="13"/>
  <c r="B67" i="13"/>
  <c r="F66" i="13"/>
  <c r="E66" i="13"/>
  <c r="D66" i="13"/>
  <c r="C66" i="13"/>
  <c r="B66" i="13"/>
  <c r="F65" i="13"/>
  <c r="E65" i="13"/>
  <c r="D65" i="13"/>
  <c r="C65" i="13"/>
  <c r="B65" i="13"/>
  <c r="F64" i="13"/>
  <c r="E64" i="13"/>
  <c r="D64" i="13"/>
  <c r="C64" i="13"/>
  <c r="B64" i="13"/>
  <c r="F63" i="13"/>
  <c r="E63" i="13"/>
  <c r="D63" i="13"/>
  <c r="C63" i="13"/>
  <c r="B63" i="13"/>
  <c r="F62" i="13"/>
  <c r="E62" i="13"/>
  <c r="D62" i="13"/>
  <c r="C62" i="13"/>
  <c r="B62" i="13"/>
  <c r="F61" i="13"/>
  <c r="E61" i="13"/>
  <c r="D61" i="13"/>
  <c r="C61" i="13"/>
  <c r="B61" i="13"/>
  <c r="F60" i="13"/>
  <c r="E60" i="13"/>
  <c r="D60" i="13"/>
  <c r="C60" i="13"/>
  <c r="B60" i="13"/>
  <c r="F59" i="13"/>
  <c r="E59" i="13"/>
  <c r="D59" i="13"/>
  <c r="C59" i="13"/>
  <c r="B59" i="13"/>
  <c r="F58" i="13"/>
  <c r="E58" i="13"/>
  <c r="D58" i="13"/>
  <c r="C58" i="13"/>
  <c r="B58" i="13"/>
  <c r="F57" i="13"/>
  <c r="E57" i="13"/>
  <c r="D57" i="13"/>
  <c r="C57" i="13"/>
  <c r="B57" i="13"/>
  <c r="F56" i="13"/>
  <c r="E56" i="13"/>
  <c r="D56" i="13"/>
  <c r="C56" i="13"/>
  <c r="B56" i="13"/>
  <c r="F55" i="13"/>
  <c r="E55" i="13"/>
  <c r="D55" i="13"/>
  <c r="C55" i="13"/>
  <c r="B55" i="13"/>
  <c r="F54" i="13"/>
  <c r="E54" i="13"/>
  <c r="D54" i="13"/>
  <c r="C54" i="13"/>
  <c r="B54" i="13"/>
  <c r="F53" i="13"/>
  <c r="E53" i="13"/>
  <c r="D53" i="13"/>
  <c r="C53" i="13"/>
  <c r="B53" i="13"/>
  <c r="F52" i="13"/>
  <c r="E52" i="13"/>
  <c r="D52" i="13"/>
  <c r="C52" i="13"/>
  <c r="B52" i="13"/>
  <c r="F51" i="13"/>
  <c r="E51" i="13"/>
  <c r="D51" i="13"/>
  <c r="C51" i="13"/>
  <c r="B51" i="13"/>
  <c r="F50" i="13"/>
  <c r="E50" i="13"/>
  <c r="D50" i="13"/>
  <c r="C50" i="13"/>
  <c r="B50" i="13"/>
  <c r="F49" i="13"/>
  <c r="E49" i="13"/>
  <c r="D49" i="13"/>
  <c r="C49" i="13"/>
  <c r="B49" i="13"/>
  <c r="F48" i="13"/>
  <c r="E48" i="13"/>
  <c r="D48" i="13"/>
  <c r="C48" i="13"/>
  <c r="B48" i="13"/>
  <c r="F47" i="13"/>
  <c r="E47" i="13"/>
  <c r="D47" i="13"/>
  <c r="C47" i="13"/>
  <c r="B47" i="13"/>
  <c r="F46" i="13"/>
  <c r="E46" i="13"/>
  <c r="D46" i="13"/>
  <c r="C46" i="13"/>
  <c r="B46" i="13"/>
  <c r="F45" i="13"/>
  <c r="E45" i="13"/>
  <c r="D45" i="13"/>
  <c r="C45" i="13"/>
  <c r="B45" i="13"/>
  <c r="F44" i="13"/>
  <c r="E44" i="13"/>
  <c r="D44" i="13"/>
  <c r="C44" i="13"/>
  <c r="B44" i="13"/>
  <c r="F43" i="13"/>
  <c r="E43" i="13"/>
  <c r="D43" i="13"/>
  <c r="C43" i="13"/>
  <c r="B43" i="13"/>
  <c r="F42" i="13"/>
  <c r="E42" i="13"/>
  <c r="D42" i="13"/>
  <c r="C42" i="13"/>
  <c r="B42" i="13"/>
  <c r="F41" i="13"/>
  <c r="E41" i="13"/>
  <c r="D41" i="13"/>
  <c r="C41" i="13"/>
  <c r="B41" i="13"/>
  <c r="F40" i="13"/>
  <c r="E40" i="13"/>
  <c r="D40" i="13"/>
  <c r="C40" i="13"/>
  <c r="B40" i="13"/>
  <c r="F39" i="13"/>
  <c r="E39" i="13"/>
  <c r="D39" i="13"/>
  <c r="C39" i="13"/>
  <c r="B39" i="13"/>
  <c r="F38" i="13"/>
  <c r="E38" i="13"/>
  <c r="D38" i="13"/>
  <c r="C38" i="13"/>
  <c r="B38" i="13"/>
  <c r="F37" i="13"/>
  <c r="E37" i="13"/>
  <c r="D37" i="13"/>
  <c r="C37" i="13"/>
  <c r="B37" i="13"/>
  <c r="F36" i="13"/>
  <c r="E36" i="13"/>
  <c r="D36" i="13"/>
  <c r="C36" i="13"/>
  <c r="B36" i="13"/>
  <c r="F35" i="13"/>
  <c r="E35" i="13"/>
  <c r="D35" i="13"/>
  <c r="C35" i="13"/>
  <c r="B35" i="13"/>
  <c r="F34" i="13"/>
  <c r="E34" i="13"/>
  <c r="D34" i="13"/>
  <c r="C34" i="13"/>
  <c r="B34" i="13"/>
  <c r="F33" i="13"/>
  <c r="E33" i="13"/>
  <c r="D33" i="13"/>
  <c r="C33" i="13"/>
  <c r="B33" i="13"/>
  <c r="F32" i="13"/>
  <c r="E32" i="13"/>
  <c r="D32" i="13"/>
  <c r="C32" i="13"/>
  <c r="B32" i="13"/>
  <c r="F31" i="13"/>
  <c r="E31" i="13"/>
  <c r="D31" i="13"/>
  <c r="C31" i="13"/>
  <c r="B31" i="13"/>
  <c r="F30" i="13"/>
  <c r="E30" i="13"/>
  <c r="D30" i="13"/>
  <c r="C30" i="13"/>
  <c r="F29" i="13"/>
  <c r="E29" i="13"/>
  <c r="D29" i="13"/>
  <c r="C29" i="13"/>
  <c r="F28" i="13"/>
  <c r="E28" i="13"/>
  <c r="D28" i="13"/>
  <c r="C28" i="13"/>
  <c r="F27" i="13"/>
  <c r="E27" i="13"/>
  <c r="D27" i="13"/>
  <c r="C27" i="13"/>
  <c r="F26" i="13"/>
  <c r="E26" i="13"/>
  <c r="D26" i="13"/>
  <c r="C26" i="13"/>
  <c r="F25" i="13"/>
  <c r="E25" i="13"/>
  <c r="D25" i="13"/>
  <c r="C25" i="13"/>
  <c r="F24" i="13"/>
  <c r="E24" i="13"/>
  <c r="D24" i="13"/>
  <c r="C24" i="13"/>
  <c r="F23" i="13"/>
  <c r="E23" i="13"/>
  <c r="D23" i="13"/>
  <c r="C23" i="13"/>
  <c r="F22" i="13"/>
  <c r="E22" i="13"/>
  <c r="D22" i="13"/>
  <c r="C22" i="13"/>
  <c r="F21" i="13"/>
  <c r="E21" i="13"/>
  <c r="D21" i="13"/>
  <c r="C21" i="13"/>
  <c r="F20" i="13"/>
  <c r="E20" i="13"/>
  <c r="D20" i="13"/>
  <c r="C20" i="13"/>
  <c r="F19" i="13"/>
  <c r="E19" i="13"/>
  <c r="D19" i="13"/>
  <c r="C19" i="13"/>
  <c r="F18" i="13"/>
  <c r="E18" i="13"/>
  <c r="D18" i="13"/>
  <c r="C18" i="13"/>
  <c r="F17" i="13"/>
  <c r="E17" i="13"/>
  <c r="D17" i="13"/>
  <c r="C17" i="13"/>
  <c r="F16" i="13"/>
  <c r="E16" i="13"/>
  <c r="D16" i="13"/>
  <c r="C16" i="13"/>
  <c r="F15" i="13"/>
  <c r="E15" i="13"/>
  <c r="D15" i="13"/>
  <c r="C15" i="13"/>
  <c r="F14" i="13"/>
  <c r="E14" i="13"/>
  <c r="D14" i="13"/>
  <c r="C14" i="13"/>
  <c r="F13" i="13"/>
  <c r="E13" i="13"/>
  <c r="D13" i="13"/>
  <c r="C13" i="13"/>
  <c r="F12" i="13"/>
  <c r="E12" i="13"/>
  <c r="D12" i="13"/>
  <c r="C12" i="13"/>
  <c r="F11" i="13"/>
  <c r="E11" i="13"/>
  <c r="D11" i="13"/>
  <c r="C11" i="13"/>
  <c r="F10" i="13"/>
  <c r="E10" i="13"/>
  <c r="D10" i="13"/>
  <c r="C10" i="13"/>
  <c r="F9" i="13"/>
  <c r="E9" i="13"/>
  <c r="D9" i="13"/>
  <c r="C9" i="13"/>
  <c r="F8" i="13"/>
  <c r="E8" i="13"/>
  <c r="D8" i="13"/>
  <c r="C8" i="13"/>
  <c r="F7" i="13"/>
  <c r="E7" i="13"/>
  <c r="D7" i="13"/>
  <c r="C7" i="13"/>
  <c r="F6" i="13"/>
  <c r="E6" i="13"/>
  <c r="D6" i="13"/>
  <c r="C6" i="13"/>
  <c r="F5" i="13"/>
  <c r="E5" i="13"/>
  <c r="D5" i="13"/>
  <c r="C5" i="13"/>
  <c r="F4" i="13"/>
  <c r="E4" i="13"/>
  <c r="D4" i="13"/>
  <c r="C4" i="13"/>
  <c r="F3" i="13"/>
  <c r="E3" i="13"/>
  <c r="D3" i="13"/>
  <c r="C3" i="13"/>
  <c r="F2" i="13"/>
  <c r="E2" i="13"/>
  <c r="D2" i="13"/>
  <c r="C2" i="13"/>
  <c r="F117" i="11"/>
  <c r="E117" i="11"/>
  <c r="D117" i="11"/>
  <c r="C117" i="11"/>
  <c r="B117" i="11"/>
  <c r="F116" i="11"/>
  <c r="E116" i="11"/>
  <c r="D116" i="11"/>
  <c r="C116" i="11"/>
  <c r="B116" i="11"/>
  <c r="F115" i="11"/>
  <c r="E115" i="11"/>
  <c r="D115" i="11"/>
  <c r="C115" i="11"/>
  <c r="B115" i="11"/>
  <c r="F114" i="11"/>
  <c r="E114" i="11"/>
  <c r="D114" i="11"/>
  <c r="C114" i="11"/>
  <c r="B114" i="11"/>
  <c r="F113" i="11"/>
  <c r="E113" i="11"/>
  <c r="D113" i="11"/>
  <c r="C113" i="11"/>
  <c r="B113" i="11"/>
  <c r="F112" i="11"/>
  <c r="E112" i="11"/>
  <c r="D112" i="11"/>
  <c r="C112" i="11"/>
  <c r="B112" i="11"/>
  <c r="F111" i="11"/>
  <c r="E111" i="11"/>
  <c r="D111" i="11"/>
  <c r="C111" i="11"/>
  <c r="B111" i="11"/>
  <c r="F110" i="11"/>
  <c r="E110" i="11"/>
  <c r="D110" i="11"/>
  <c r="C110" i="11"/>
  <c r="B110" i="11"/>
  <c r="F109" i="11"/>
  <c r="E109" i="11"/>
  <c r="D109" i="11"/>
  <c r="C109" i="11"/>
  <c r="B109" i="11"/>
  <c r="F108" i="11"/>
  <c r="E108" i="11"/>
  <c r="D108" i="11"/>
  <c r="C108" i="11"/>
  <c r="B108" i="11"/>
  <c r="F107" i="11"/>
  <c r="E107" i="11"/>
  <c r="D107" i="11"/>
  <c r="C107" i="11"/>
  <c r="B107" i="11"/>
  <c r="F106" i="11"/>
  <c r="E106" i="11"/>
  <c r="D106" i="11"/>
  <c r="C106" i="11"/>
  <c r="B106" i="11"/>
  <c r="F105" i="11"/>
  <c r="E105" i="11"/>
  <c r="D105" i="11"/>
  <c r="C105" i="11"/>
  <c r="B105" i="11"/>
  <c r="F104" i="11"/>
  <c r="E104" i="11"/>
  <c r="D104" i="11"/>
  <c r="C104" i="11"/>
  <c r="B104" i="11"/>
  <c r="F103" i="11"/>
  <c r="E103" i="11"/>
  <c r="D103" i="11"/>
  <c r="C103" i="11"/>
  <c r="B103" i="11"/>
  <c r="F102" i="11"/>
  <c r="E102" i="11"/>
  <c r="D102" i="11"/>
  <c r="C102" i="11"/>
  <c r="B102" i="11"/>
  <c r="F101" i="11"/>
  <c r="E101" i="11"/>
  <c r="D101" i="11"/>
  <c r="C101" i="11"/>
  <c r="B101" i="11"/>
  <c r="F100" i="11"/>
  <c r="E100" i="11"/>
  <c r="D100" i="11"/>
  <c r="C100" i="11"/>
  <c r="B100" i="11"/>
  <c r="F99" i="11"/>
  <c r="E99" i="11"/>
  <c r="D99" i="11"/>
  <c r="C99" i="11"/>
  <c r="B99" i="11"/>
  <c r="F98" i="11"/>
  <c r="E98" i="11"/>
  <c r="D98" i="11"/>
  <c r="C98" i="11"/>
  <c r="B98" i="11"/>
  <c r="F97" i="11"/>
  <c r="E97" i="11"/>
  <c r="D97" i="11"/>
  <c r="C97" i="11"/>
  <c r="B97" i="11"/>
  <c r="F96" i="11"/>
  <c r="E96" i="11"/>
  <c r="D96" i="11"/>
  <c r="C96" i="11"/>
  <c r="B96" i="11"/>
  <c r="F95" i="11"/>
  <c r="E95" i="11"/>
  <c r="D95" i="11"/>
  <c r="C95" i="11"/>
  <c r="B95" i="11"/>
  <c r="F94" i="11"/>
  <c r="E94" i="11"/>
  <c r="D94" i="11"/>
  <c r="C94" i="11"/>
  <c r="B94" i="11"/>
  <c r="F93" i="11"/>
  <c r="E93" i="11"/>
  <c r="D93" i="11"/>
  <c r="C93" i="11"/>
  <c r="B93" i="11"/>
  <c r="F92" i="11"/>
  <c r="E92" i="11"/>
  <c r="D92" i="11"/>
  <c r="C92" i="11"/>
  <c r="B92" i="11"/>
  <c r="F91" i="11"/>
  <c r="E91" i="11"/>
  <c r="D91" i="11"/>
  <c r="C91" i="11"/>
  <c r="B91" i="11"/>
  <c r="F90" i="11"/>
  <c r="E90" i="11"/>
  <c r="D90" i="11"/>
  <c r="C90" i="11"/>
  <c r="B90" i="11"/>
  <c r="F89" i="11"/>
  <c r="E89" i="11"/>
  <c r="D89" i="11"/>
  <c r="C89" i="11"/>
  <c r="B89" i="11"/>
  <c r="F88" i="11"/>
  <c r="E88" i="11"/>
  <c r="D88" i="11"/>
  <c r="C88" i="11"/>
  <c r="B88" i="11"/>
  <c r="F87" i="11"/>
  <c r="E87" i="11"/>
  <c r="D87" i="11"/>
  <c r="C87" i="11"/>
  <c r="B87" i="11"/>
  <c r="F86" i="11"/>
  <c r="E86" i="11"/>
  <c r="D86" i="11"/>
  <c r="C86" i="11"/>
  <c r="B86" i="11"/>
  <c r="F85" i="11"/>
  <c r="E85" i="11"/>
  <c r="D85" i="11"/>
  <c r="C85" i="11"/>
  <c r="B85" i="11"/>
  <c r="F84" i="11"/>
  <c r="E84" i="11"/>
  <c r="D84" i="11"/>
  <c r="C84" i="11"/>
  <c r="B84" i="11"/>
  <c r="F83" i="11"/>
  <c r="E83" i="11"/>
  <c r="D83" i="11"/>
  <c r="C83" i="11"/>
  <c r="B83" i="11"/>
  <c r="F82" i="11"/>
  <c r="E82" i="11"/>
  <c r="D82" i="11"/>
  <c r="C82" i="11"/>
  <c r="B82" i="11"/>
  <c r="F81" i="11"/>
  <c r="E81" i="11"/>
  <c r="D81" i="11"/>
  <c r="C81" i="11"/>
  <c r="B81" i="11"/>
  <c r="F80" i="11"/>
  <c r="E80" i="11"/>
  <c r="D80" i="11"/>
  <c r="C80" i="11"/>
  <c r="B80" i="11"/>
  <c r="F79" i="11"/>
  <c r="E79" i="11"/>
  <c r="D79" i="11"/>
  <c r="C79" i="11"/>
  <c r="B79" i="11"/>
  <c r="F78" i="11"/>
  <c r="E78" i="11"/>
  <c r="D78" i="11"/>
  <c r="C78" i="11"/>
  <c r="B78" i="11"/>
  <c r="F77" i="11"/>
  <c r="E77" i="11"/>
  <c r="D77" i="11"/>
  <c r="C77" i="11"/>
  <c r="B77" i="11"/>
  <c r="F76" i="11"/>
  <c r="E76" i="11"/>
  <c r="D76" i="11"/>
  <c r="C76" i="11"/>
  <c r="B76" i="11"/>
  <c r="F75" i="11"/>
  <c r="E75" i="11"/>
  <c r="D75" i="11"/>
  <c r="C75" i="11"/>
  <c r="B75" i="11"/>
  <c r="F74" i="11"/>
  <c r="E74" i="11"/>
  <c r="D74" i="11"/>
  <c r="C74" i="11"/>
  <c r="B74" i="11"/>
  <c r="F73" i="11"/>
  <c r="E73" i="11"/>
  <c r="D73" i="11"/>
  <c r="C73" i="11"/>
  <c r="B73" i="11"/>
  <c r="F72" i="11"/>
  <c r="E72" i="11"/>
  <c r="D72" i="11"/>
  <c r="C72" i="11"/>
  <c r="B72" i="11"/>
  <c r="F71" i="11"/>
  <c r="E71" i="11"/>
  <c r="D71" i="11"/>
  <c r="C71" i="11"/>
  <c r="B71" i="11"/>
  <c r="F70" i="11"/>
  <c r="E70" i="11"/>
  <c r="D70" i="11"/>
  <c r="C70" i="11"/>
  <c r="B70" i="11"/>
  <c r="F69" i="11"/>
  <c r="E69" i="11"/>
  <c r="D69" i="11"/>
  <c r="C69" i="11"/>
  <c r="B69" i="11"/>
  <c r="F68" i="11"/>
  <c r="E68" i="11"/>
  <c r="D68" i="11"/>
  <c r="C68" i="11"/>
  <c r="B68" i="11"/>
  <c r="F67" i="11"/>
  <c r="E67" i="11"/>
  <c r="D67" i="11"/>
  <c r="C67" i="11"/>
  <c r="B67" i="11"/>
  <c r="F66" i="11"/>
  <c r="E66" i="11"/>
  <c r="D66" i="11"/>
  <c r="C66" i="11"/>
  <c r="B66" i="11"/>
  <c r="F65" i="11"/>
  <c r="E65" i="11"/>
  <c r="D65" i="11"/>
  <c r="C65" i="11"/>
  <c r="B65" i="11"/>
  <c r="F64" i="11"/>
  <c r="E64" i="11"/>
  <c r="D64" i="11"/>
  <c r="C64" i="11"/>
  <c r="B64" i="11"/>
  <c r="F63" i="11"/>
  <c r="E63" i="11"/>
  <c r="D63" i="11"/>
  <c r="C63" i="11"/>
  <c r="B63" i="11"/>
  <c r="F62" i="11"/>
  <c r="E62" i="11"/>
  <c r="D62" i="11"/>
  <c r="C62" i="11"/>
  <c r="B62" i="11"/>
  <c r="F61" i="11"/>
  <c r="E61" i="11"/>
  <c r="D61" i="11"/>
  <c r="C61" i="11"/>
  <c r="B61" i="11"/>
  <c r="F60" i="11"/>
  <c r="E60" i="11"/>
  <c r="D60" i="11"/>
  <c r="C60" i="11"/>
  <c r="B60" i="11"/>
  <c r="F59" i="11"/>
  <c r="E59" i="11"/>
  <c r="D59" i="11"/>
  <c r="C59" i="11"/>
  <c r="B59" i="11"/>
  <c r="F58" i="11"/>
  <c r="E58" i="11"/>
  <c r="D58" i="11"/>
  <c r="C58" i="11"/>
  <c r="B58" i="11"/>
  <c r="F57" i="11"/>
  <c r="E57" i="11"/>
  <c r="D57" i="11"/>
  <c r="C57" i="11"/>
  <c r="B57" i="11"/>
  <c r="F56" i="11"/>
  <c r="E56" i="11"/>
  <c r="D56" i="11"/>
  <c r="C56" i="11"/>
  <c r="B56" i="11"/>
  <c r="F55" i="11"/>
  <c r="E55" i="11"/>
  <c r="D55" i="11"/>
  <c r="C55" i="11"/>
  <c r="B55" i="11"/>
  <c r="F54" i="11"/>
  <c r="E54" i="11"/>
  <c r="D54" i="11"/>
  <c r="C54" i="11"/>
  <c r="B54" i="11"/>
  <c r="F53" i="11"/>
  <c r="E53" i="11"/>
  <c r="D53" i="11"/>
  <c r="C53" i="11"/>
  <c r="B53" i="11"/>
  <c r="F52" i="11"/>
  <c r="E52" i="11"/>
  <c r="D52" i="11"/>
  <c r="C52" i="11"/>
  <c r="B52" i="11"/>
  <c r="F51" i="11"/>
  <c r="E51" i="11"/>
  <c r="D51" i="11"/>
  <c r="C51" i="11"/>
  <c r="B51" i="11"/>
  <c r="F50" i="11"/>
  <c r="E50" i="11"/>
  <c r="D50" i="11"/>
  <c r="C50" i="11"/>
  <c r="B50" i="11"/>
  <c r="F49" i="11"/>
  <c r="E49" i="11"/>
  <c r="D49" i="11"/>
  <c r="C49" i="11"/>
  <c r="B49" i="11"/>
  <c r="F48" i="11"/>
  <c r="E48" i="11"/>
  <c r="D48" i="11"/>
  <c r="C48" i="11"/>
  <c r="B48" i="11"/>
  <c r="F47" i="11"/>
  <c r="E47" i="11"/>
  <c r="D47" i="11"/>
  <c r="C47" i="11"/>
  <c r="B47" i="11"/>
  <c r="F46" i="11"/>
  <c r="E46" i="11"/>
  <c r="D46" i="11"/>
  <c r="C46" i="11"/>
  <c r="B46" i="11"/>
  <c r="F45" i="11"/>
  <c r="E45" i="11"/>
  <c r="D45" i="11"/>
  <c r="C45" i="11"/>
  <c r="B45" i="11"/>
  <c r="F44" i="11"/>
  <c r="E44" i="11"/>
  <c r="D44" i="11"/>
  <c r="C44" i="11"/>
  <c r="B44" i="11"/>
  <c r="F43" i="11"/>
  <c r="E43" i="11"/>
  <c r="D43" i="11"/>
  <c r="C43" i="11"/>
  <c r="B43" i="11"/>
  <c r="F42" i="11"/>
  <c r="E42" i="11"/>
  <c r="D42" i="11"/>
  <c r="C42" i="11"/>
  <c r="B42" i="11"/>
  <c r="F41" i="11"/>
  <c r="E41" i="11"/>
  <c r="D41" i="11"/>
  <c r="C41" i="11"/>
  <c r="B41" i="11"/>
  <c r="F40" i="11"/>
  <c r="E40" i="11"/>
  <c r="D40" i="11"/>
  <c r="C40" i="11"/>
  <c r="B40" i="11"/>
  <c r="F39" i="11"/>
  <c r="E39" i="11"/>
  <c r="D39" i="11"/>
  <c r="C39" i="11"/>
  <c r="B39" i="11"/>
  <c r="F38" i="11"/>
  <c r="E38" i="11"/>
  <c r="D38" i="11"/>
  <c r="C38" i="11"/>
  <c r="B38" i="11"/>
  <c r="F37" i="11"/>
  <c r="E37" i="11"/>
  <c r="D37" i="11"/>
  <c r="C37" i="11"/>
  <c r="B37" i="11"/>
  <c r="F36" i="11"/>
  <c r="E36" i="11"/>
  <c r="D36" i="11"/>
  <c r="C36" i="11"/>
  <c r="B36" i="11"/>
  <c r="F35" i="11"/>
  <c r="E35" i="11"/>
  <c r="D35" i="11"/>
  <c r="C35" i="11"/>
  <c r="B35" i="11"/>
  <c r="F34" i="11"/>
  <c r="E34" i="11"/>
  <c r="D34" i="11"/>
  <c r="C34" i="11"/>
  <c r="B34" i="11"/>
  <c r="F33" i="11"/>
  <c r="E33" i="11"/>
  <c r="D33" i="11"/>
  <c r="C33" i="11"/>
  <c r="B33" i="11"/>
  <c r="F32" i="11"/>
  <c r="E32" i="11"/>
  <c r="D32" i="11"/>
  <c r="C32" i="11"/>
  <c r="B32" i="11"/>
  <c r="F31" i="11"/>
  <c r="E31" i="11"/>
  <c r="D31" i="11"/>
  <c r="C31" i="11"/>
  <c r="B31" i="11"/>
  <c r="F30" i="11"/>
  <c r="E30" i="11"/>
  <c r="D30" i="11"/>
  <c r="C30" i="11"/>
  <c r="F29" i="11"/>
  <c r="E29" i="11"/>
  <c r="D29" i="11"/>
  <c r="C29" i="11"/>
  <c r="F28" i="11"/>
  <c r="E28" i="11"/>
  <c r="D28" i="11"/>
  <c r="C28" i="11"/>
  <c r="F27" i="11"/>
  <c r="E27" i="11"/>
  <c r="D27" i="11"/>
  <c r="C27" i="11"/>
  <c r="F26" i="11"/>
  <c r="E26" i="11"/>
  <c r="D26" i="11"/>
  <c r="C26" i="11"/>
  <c r="F25" i="11"/>
  <c r="E25" i="11"/>
  <c r="D25" i="11"/>
  <c r="C25" i="11"/>
  <c r="F24" i="11"/>
  <c r="E24" i="11"/>
  <c r="D24" i="11"/>
  <c r="C24" i="11"/>
  <c r="F23" i="11"/>
  <c r="E23" i="11"/>
  <c r="D23" i="11"/>
  <c r="C23" i="11"/>
  <c r="F22" i="11"/>
  <c r="E22" i="11"/>
  <c r="D22" i="11"/>
  <c r="C22" i="11"/>
  <c r="F21" i="11"/>
  <c r="E21" i="11"/>
  <c r="D21" i="11"/>
  <c r="C21" i="11"/>
  <c r="F20" i="11"/>
  <c r="E20" i="11"/>
  <c r="D20" i="11"/>
  <c r="C20" i="11"/>
  <c r="F19" i="11"/>
  <c r="E19" i="11"/>
  <c r="D19" i="11"/>
  <c r="C19" i="11"/>
  <c r="F18" i="11"/>
  <c r="E18" i="11"/>
  <c r="D18" i="11"/>
  <c r="C18" i="11"/>
  <c r="F17" i="11"/>
  <c r="E17" i="11"/>
  <c r="D17" i="11"/>
  <c r="C17" i="11"/>
  <c r="F16" i="11"/>
  <c r="E16" i="11"/>
  <c r="D16" i="11"/>
  <c r="C16" i="11"/>
  <c r="F15" i="11"/>
  <c r="E15" i="11"/>
  <c r="D15" i="11"/>
  <c r="C15" i="11"/>
  <c r="F14" i="11"/>
  <c r="E14" i="11"/>
  <c r="D14" i="11"/>
  <c r="C14" i="11"/>
  <c r="F13" i="11"/>
  <c r="E13" i="11"/>
  <c r="D13" i="11"/>
  <c r="C13" i="11"/>
  <c r="F12" i="11"/>
  <c r="E12" i="11"/>
  <c r="D12" i="11"/>
  <c r="C12" i="11"/>
  <c r="F11" i="11"/>
  <c r="E11" i="11"/>
  <c r="D11" i="11"/>
  <c r="C11" i="11"/>
  <c r="F10" i="11"/>
  <c r="E10" i="11"/>
  <c r="D10" i="11"/>
  <c r="C10" i="11"/>
  <c r="F9" i="11"/>
  <c r="E9" i="11"/>
  <c r="D9" i="11"/>
  <c r="C9" i="11"/>
  <c r="F8" i="11"/>
  <c r="E8" i="11"/>
  <c r="D8" i="11"/>
  <c r="C8" i="11"/>
  <c r="F7" i="11"/>
  <c r="E7" i="11"/>
  <c r="D7" i="11"/>
  <c r="C7" i="11"/>
  <c r="F6" i="11"/>
  <c r="E6" i="11"/>
  <c r="D6" i="11"/>
  <c r="C6" i="11"/>
  <c r="F5" i="11"/>
  <c r="E5" i="11"/>
  <c r="D5" i="11"/>
  <c r="C5" i="11"/>
  <c r="F4" i="11"/>
  <c r="E4" i="11"/>
  <c r="D4" i="11"/>
  <c r="C4" i="11"/>
  <c r="F3" i="11"/>
  <c r="E3" i="11"/>
  <c r="D3" i="11"/>
  <c r="C3" i="11"/>
  <c r="F2" i="11"/>
  <c r="E2" i="11"/>
  <c r="D2" i="11"/>
  <c r="C2" i="11"/>
  <c r="F117" i="9"/>
  <c r="E117" i="9"/>
  <c r="D117" i="9"/>
  <c r="C117" i="9"/>
  <c r="B117" i="9"/>
  <c r="F116" i="9"/>
  <c r="E116" i="9"/>
  <c r="D116" i="9"/>
  <c r="C116" i="9"/>
  <c r="B116" i="9"/>
  <c r="F115" i="9"/>
  <c r="E115" i="9"/>
  <c r="D115" i="9"/>
  <c r="C115" i="9"/>
  <c r="B115" i="9"/>
  <c r="F114" i="9"/>
  <c r="E114" i="9"/>
  <c r="D114" i="9"/>
  <c r="C114" i="9"/>
  <c r="B114" i="9"/>
  <c r="F113" i="9"/>
  <c r="E113" i="9"/>
  <c r="D113" i="9"/>
  <c r="C113" i="9"/>
  <c r="B113" i="9"/>
  <c r="F112" i="9"/>
  <c r="E112" i="9"/>
  <c r="D112" i="9"/>
  <c r="C112" i="9"/>
  <c r="B112" i="9"/>
  <c r="F111" i="9"/>
  <c r="E111" i="9"/>
  <c r="D111" i="9"/>
  <c r="C111" i="9"/>
  <c r="B111" i="9"/>
  <c r="F110" i="9"/>
  <c r="E110" i="9"/>
  <c r="D110" i="9"/>
  <c r="C110" i="9"/>
  <c r="B110" i="9"/>
  <c r="F109" i="9"/>
  <c r="E109" i="9"/>
  <c r="D109" i="9"/>
  <c r="C109" i="9"/>
  <c r="B109" i="9"/>
  <c r="F108" i="9"/>
  <c r="E108" i="9"/>
  <c r="D108" i="9"/>
  <c r="C108" i="9"/>
  <c r="B108" i="9"/>
  <c r="F107" i="9"/>
  <c r="E107" i="9"/>
  <c r="D107" i="9"/>
  <c r="C107" i="9"/>
  <c r="B107" i="9"/>
  <c r="F106" i="9"/>
  <c r="E106" i="9"/>
  <c r="D106" i="9"/>
  <c r="C106" i="9"/>
  <c r="B106" i="9"/>
  <c r="F105" i="9"/>
  <c r="E105" i="9"/>
  <c r="D105" i="9"/>
  <c r="C105" i="9"/>
  <c r="B105" i="9"/>
  <c r="F104" i="9"/>
  <c r="E104" i="9"/>
  <c r="D104" i="9"/>
  <c r="C104" i="9"/>
  <c r="B104" i="9"/>
  <c r="F103" i="9"/>
  <c r="E103" i="9"/>
  <c r="D103" i="9"/>
  <c r="C103" i="9"/>
  <c r="B103" i="9"/>
  <c r="F102" i="9"/>
  <c r="E102" i="9"/>
  <c r="D102" i="9"/>
  <c r="C102" i="9"/>
  <c r="B102" i="9"/>
  <c r="F101" i="9"/>
  <c r="E101" i="9"/>
  <c r="D101" i="9"/>
  <c r="C101" i="9"/>
  <c r="B101" i="9"/>
  <c r="F100" i="9"/>
  <c r="E100" i="9"/>
  <c r="D100" i="9"/>
  <c r="C100" i="9"/>
  <c r="B100" i="9"/>
  <c r="F99" i="9"/>
  <c r="E99" i="9"/>
  <c r="D99" i="9"/>
  <c r="C99" i="9"/>
  <c r="B99" i="9"/>
  <c r="F98" i="9"/>
  <c r="E98" i="9"/>
  <c r="D98" i="9"/>
  <c r="C98" i="9"/>
  <c r="B98" i="9"/>
  <c r="F97" i="9"/>
  <c r="E97" i="9"/>
  <c r="D97" i="9"/>
  <c r="C97" i="9"/>
  <c r="B97" i="9"/>
  <c r="F96" i="9"/>
  <c r="E96" i="9"/>
  <c r="D96" i="9"/>
  <c r="C96" i="9"/>
  <c r="B96" i="9"/>
  <c r="F95" i="9"/>
  <c r="E95" i="9"/>
  <c r="D95" i="9"/>
  <c r="C95" i="9"/>
  <c r="B95" i="9"/>
  <c r="F94" i="9"/>
  <c r="E94" i="9"/>
  <c r="D94" i="9"/>
  <c r="C94" i="9"/>
  <c r="B94" i="9"/>
  <c r="F93" i="9"/>
  <c r="E93" i="9"/>
  <c r="D93" i="9"/>
  <c r="C93" i="9"/>
  <c r="B93" i="9"/>
  <c r="F92" i="9"/>
  <c r="E92" i="9"/>
  <c r="D92" i="9"/>
  <c r="C92" i="9"/>
  <c r="B92" i="9"/>
  <c r="F91" i="9"/>
  <c r="E91" i="9"/>
  <c r="D91" i="9"/>
  <c r="C91" i="9"/>
  <c r="B91" i="9"/>
  <c r="F90" i="9"/>
  <c r="E90" i="9"/>
  <c r="D90" i="9"/>
  <c r="C90" i="9"/>
  <c r="B90" i="9"/>
  <c r="F89" i="9"/>
  <c r="E89" i="9"/>
  <c r="D89" i="9"/>
  <c r="C89" i="9"/>
  <c r="B89" i="9"/>
  <c r="F88" i="9"/>
  <c r="E88" i="9"/>
  <c r="D88" i="9"/>
  <c r="C88" i="9"/>
  <c r="B88" i="9"/>
  <c r="F87" i="9"/>
  <c r="E87" i="9"/>
  <c r="D87" i="9"/>
  <c r="C87" i="9"/>
  <c r="B87" i="9"/>
  <c r="F86" i="9"/>
  <c r="E86" i="9"/>
  <c r="D86" i="9"/>
  <c r="C86" i="9"/>
  <c r="B86" i="9"/>
  <c r="F85" i="9"/>
  <c r="E85" i="9"/>
  <c r="D85" i="9"/>
  <c r="C85" i="9"/>
  <c r="B85" i="9"/>
  <c r="F84" i="9"/>
  <c r="E84" i="9"/>
  <c r="D84" i="9"/>
  <c r="C84" i="9"/>
  <c r="B84" i="9"/>
  <c r="F83" i="9"/>
  <c r="E83" i="9"/>
  <c r="D83" i="9"/>
  <c r="C83" i="9"/>
  <c r="B83" i="9"/>
  <c r="F82" i="9"/>
  <c r="E82" i="9"/>
  <c r="D82" i="9"/>
  <c r="C82" i="9"/>
  <c r="B82" i="9"/>
  <c r="F81" i="9"/>
  <c r="E81" i="9"/>
  <c r="D81" i="9"/>
  <c r="C81" i="9"/>
  <c r="B81" i="9"/>
  <c r="F80" i="9"/>
  <c r="E80" i="9"/>
  <c r="D80" i="9"/>
  <c r="C80" i="9"/>
  <c r="B80" i="9"/>
  <c r="F79" i="9"/>
  <c r="E79" i="9"/>
  <c r="D79" i="9"/>
  <c r="C79" i="9"/>
  <c r="B79" i="9"/>
  <c r="F78" i="9"/>
  <c r="E78" i="9"/>
  <c r="D78" i="9"/>
  <c r="C78" i="9"/>
  <c r="B78" i="9"/>
  <c r="F77" i="9"/>
  <c r="E77" i="9"/>
  <c r="D77" i="9"/>
  <c r="C77" i="9"/>
  <c r="B77" i="9"/>
  <c r="F76" i="9"/>
  <c r="E76" i="9"/>
  <c r="D76" i="9"/>
  <c r="C76" i="9"/>
  <c r="B76" i="9"/>
  <c r="F75" i="9"/>
  <c r="E75" i="9"/>
  <c r="D75" i="9"/>
  <c r="C75" i="9"/>
  <c r="B75" i="9"/>
  <c r="F74" i="9"/>
  <c r="E74" i="9"/>
  <c r="D74" i="9"/>
  <c r="C74" i="9"/>
  <c r="B74" i="9"/>
  <c r="F73" i="9"/>
  <c r="E73" i="9"/>
  <c r="D73" i="9"/>
  <c r="C73" i="9"/>
  <c r="B73" i="9"/>
  <c r="F72" i="9"/>
  <c r="E72" i="9"/>
  <c r="D72" i="9"/>
  <c r="C72" i="9"/>
  <c r="B72" i="9"/>
  <c r="F71" i="9"/>
  <c r="E71" i="9"/>
  <c r="D71" i="9"/>
  <c r="C71" i="9"/>
  <c r="B71" i="9"/>
  <c r="F70" i="9"/>
  <c r="E70" i="9"/>
  <c r="D70" i="9"/>
  <c r="C70" i="9"/>
  <c r="B70" i="9"/>
  <c r="F69" i="9"/>
  <c r="E69" i="9"/>
  <c r="D69" i="9"/>
  <c r="C69" i="9"/>
  <c r="B69" i="9"/>
  <c r="F68" i="9"/>
  <c r="E68" i="9"/>
  <c r="D68" i="9"/>
  <c r="C68" i="9"/>
  <c r="B68" i="9"/>
  <c r="F67" i="9"/>
  <c r="E67" i="9"/>
  <c r="D67" i="9"/>
  <c r="C67" i="9"/>
  <c r="B67" i="9"/>
  <c r="F66" i="9"/>
  <c r="E66" i="9"/>
  <c r="D66" i="9"/>
  <c r="C66" i="9"/>
  <c r="B66" i="9"/>
  <c r="F65" i="9"/>
  <c r="E65" i="9"/>
  <c r="D65" i="9"/>
  <c r="C65" i="9"/>
  <c r="B65" i="9"/>
  <c r="F64" i="9"/>
  <c r="E64" i="9"/>
  <c r="D64" i="9"/>
  <c r="C64" i="9"/>
  <c r="B64" i="9"/>
  <c r="F63" i="9"/>
  <c r="E63" i="9"/>
  <c r="D63" i="9"/>
  <c r="C63" i="9"/>
  <c r="B63" i="9"/>
  <c r="F62" i="9"/>
  <c r="E62" i="9"/>
  <c r="D62" i="9"/>
  <c r="C62" i="9"/>
  <c r="B62" i="9"/>
  <c r="F61" i="9"/>
  <c r="E61" i="9"/>
  <c r="D61" i="9"/>
  <c r="C61" i="9"/>
  <c r="B61" i="9"/>
  <c r="F60" i="9"/>
  <c r="E60" i="9"/>
  <c r="D60" i="9"/>
  <c r="C60" i="9"/>
  <c r="B60" i="9"/>
  <c r="F59" i="9"/>
  <c r="E59" i="9"/>
  <c r="D59" i="9"/>
  <c r="C59" i="9"/>
  <c r="B59" i="9"/>
  <c r="F58" i="9"/>
  <c r="E58" i="9"/>
  <c r="D58" i="9"/>
  <c r="C58" i="9"/>
  <c r="B58" i="9"/>
  <c r="F57" i="9"/>
  <c r="E57" i="9"/>
  <c r="D57" i="9"/>
  <c r="C57" i="9"/>
  <c r="B57" i="9"/>
  <c r="F56" i="9"/>
  <c r="E56" i="9"/>
  <c r="D56" i="9"/>
  <c r="C56" i="9"/>
  <c r="B56" i="9"/>
  <c r="F55" i="9"/>
  <c r="E55" i="9"/>
  <c r="D55" i="9"/>
  <c r="C55" i="9"/>
  <c r="B55" i="9"/>
  <c r="F54" i="9"/>
  <c r="E54" i="9"/>
  <c r="D54" i="9"/>
  <c r="C54" i="9"/>
  <c r="B54" i="9"/>
  <c r="F53" i="9"/>
  <c r="E53" i="9"/>
  <c r="D53" i="9"/>
  <c r="C53" i="9"/>
  <c r="B53" i="9"/>
  <c r="F52" i="9"/>
  <c r="E52" i="9"/>
  <c r="D52" i="9"/>
  <c r="C52" i="9"/>
  <c r="B52" i="9"/>
  <c r="F51" i="9"/>
  <c r="E51" i="9"/>
  <c r="D51" i="9"/>
  <c r="C51" i="9"/>
  <c r="B51" i="9"/>
  <c r="F50" i="9"/>
  <c r="E50" i="9"/>
  <c r="D50" i="9"/>
  <c r="C50" i="9"/>
  <c r="B50" i="9"/>
  <c r="F49" i="9"/>
  <c r="E49" i="9"/>
  <c r="D49" i="9"/>
  <c r="C49" i="9"/>
  <c r="B49" i="9"/>
  <c r="F48" i="9"/>
  <c r="E48" i="9"/>
  <c r="D48" i="9"/>
  <c r="C48" i="9"/>
  <c r="B48" i="9"/>
  <c r="F47" i="9"/>
  <c r="E47" i="9"/>
  <c r="D47" i="9"/>
  <c r="C47" i="9"/>
  <c r="B47" i="9"/>
  <c r="F46" i="9"/>
  <c r="E46" i="9"/>
  <c r="D46" i="9"/>
  <c r="C46" i="9"/>
  <c r="B46" i="9"/>
  <c r="F45" i="9"/>
  <c r="E45" i="9"/>
  <c r="D45" i="9"/>
  <c r="C45" i="9"/>
  <c r="B45" i="9"/>
  <c r="F44" i="9"/>
  <c r="E44" i="9"/>
  <c r="D44" i="9"/>
  <c r="C44" i="9"/>
  <c r="B44" i="9"/>
  <c r="F43" i="9"/>
  <c r="E43" i="9"/>
  <c r="D43" i="9"/>
  <c r="C43" i="9"/>
  <c r="B43" i="9"/>
  <c r="F42" i="9"/>
  <c r="E42" i="9"/>
  <c r="D42" i="9"/>
  <c r="C42" i="9"/>
  <c r="B42" i="9"/>
  <c r="F41" i="9"/>
  <c r="E41" i="9"/>
  <c r="D41" i="9"/>
  <c r="C41" i="9"/>
  <c r="B41" i="9"/>
  <c r="F40" i="9"/>
  <c r="E40" i="9"/>
  <c r="D40" i="9"/>
  <c r="C40" i="9"/>
  <c r="B40" i="9"/>
  <c r="F39" i="9"/>
  <c r="E39" i="9"/>
  <c r="D39" i="9"/>
  <c r="C39" i="9"/>
  <c r="B39" i="9"/>
  <c r="F38" i="9"/>
  <c r="E38" i="9"/>
  <c r="D38" i="9"/>
  <c r="C38" i="9"/>
  <c r="B38" i="9"/>
  <c r="F37" i="9"/>
  <c r="E37" i="9"/>
  <c r="D37" i="9"/>
  <c r="C37" i="9"/>
  <c r="B37" i="9"/>
  <c r="F36" i="9"/>
  <c r="E36" i="9"/>
  <c r="D36" i="9"/>
  <c r="C36" i="9"/>
  <c r="B36" i="9"/>
  <c r="F35" i="9"/>
  <c r="E35" i="9"/>
  <c r="D35" i="9"/>
  <c r="C35" i="9"/>
  <c r="B35" i="9"/>
  <c r="F34" i="9"/>
  <c r="E34" i="9"/>
  <c r="D34" i="9"/>
  <c r="C34" i="9"/>
  <c r="B34" i="9"/>
  <c r="F33" i="9"/>
  <c r="E33" i="9"/>
  <c r="D33" i="9"/>
  <c r="C33" i="9"/>
  <c r="B33" i="9"/>
  <c r="F32" i="9"/>
  <c r="E32" i="9"/>
  <c r="D32" i="9"/>
  <c r="C32" i="9"/>
  <c r="B32" i="9"/>
  <c r="F31" i="9"/>
  <c r="E31" i="9"/>
  <c r="D31" i="9"/>
  <c r="C31" i="9"/>
  <c r="B31" i="9"/>
  <c r="F30" i="9"/>
  <c r="E30" i="9"/>
  <c r="D30" i="9"/>
  <c r="C30" i="9"/>
  <c r="F29" i="9"/>
  <c r="E29" i="9"/>
  <c r="D29" i="9"/>
  <c r="C29" i="9"/>
  <c r="F28" i="9"/>
  <c r="E28" i="9"/>
  <c r="D28" i="9"/>
  <c r="C28" i="9"/>
  <c r="F27" i="9"/>
  <c r="E27" i="9"/>
  <c r="D27" i="9"/>
  <c r="C27" i="9"/>
  <c r="F26" i="9"/>
  <c r="E26" i="9"/>
  <c r="D26" i="9"/>
  <c r="C26" i="9"/>
  <c r="F25" i="9"/>
  <c r="E25" i="9"/>
  <c r="D25" i="9"/>
  <c r="C25" i="9"/>
  <c r="F24" i="9"/>
  <c r="E24" i="9"/>
  <c r="D24" i="9"/>
  <c r="C24" i="9"/>
  <c r="F23" i="9"/>
  <c r="E23" i="9"/>
  <c r="D23" i="9"/>
  <c r="C23" i="9"/>
  <c r="F22" i="9"/>
  <c r="E22" i="9"/>
  <c r="D22" i="9"/>
  <c r="C22" i="9"/>
  <c r="F21" i="9"/>
  <c r="E21" i="9"/>
  <c r="D21" i="9"/>
  <c r="C21" i="9"/>
  <c r="F20" i="9"/>
  <c r="E20" i="9"/>
  <c r="D20" i="9"/>
  <c r="C20" i="9"/>
  <c r="F19" i="9"/>
  <c r="E19" i="9"/>
  <c r="D19" i="9"/>
  <c r="C19" i="9"/>
  <c r="F18" i="9"/>
  <c r="E18" i="9"/>
  <c r="D18" i="9"/>
  <c r="C18" i="9"/>
  <c r="F17" i="9"/>
  <c r="E17" i="9"/>
  <c r="D17" i="9"/>
  <c r="C17" i="9"/>
  <c r="F16" i="9"/>
  <c r="E16" i="9"/>
  <c r="D16" i="9"/>
  <c r="C16" i="9"/>
  <c r="F15" i="9"/>
  <c r="E15" i="9"/>
  <c r="D15" i="9"/>
  <c r="C15" i="9"/>
  <c r="F14" i="9"/>
  <c r="E14" i="9"/>
  <c r="D14" i="9"/>
  <c r="C14" i="9"/>
  <c r="F13" i="9"/>
  <c r="E13" i="9"/>
  <c r="D13" i="9"/>
  <c r="C13" i="9"/>
  <c r="F12" i="9"/>
  <c r="E12" i="9"/>
  <c r="D12" i="9"/>
  <c r="C12" i="9"/>
  <c r="F11" i="9"/>
  <c r="E11" i="9"/>
  <c r="D11" i="9"/>
  <c r="C11" i="9"/>
  <c r="F10" i="9"/>
  <c r="E10" i="9"/>
  <c r="D10" i="9"/>
  <c r="C10" i="9"/>
  <c r="F9" i="9"/>
  <c r="E9" i="9"/>
  <c r="D9" i="9"/>
  <c r="C9" i="9"/>
  <c r="F8" i="9"/>
  <c r="E8" i="9"/>
  <c r="D8" i="9"/>
  <c r="C8" i="9"/>
  <c r="F7" i="9"/>
  <c r="E7" i="9"/>
  <c r="D7" i="9"/>
  <c r="C7" i="9"/>
  <c r="F6" i="9"/>
  <c r="E6" i="9"/>
  <c r="D6" i="9"/>
  <c r="C6" i="9"/>
  <c r="F5" i="9"/>
  <c r="E5" i="9"/>
  <c r="D5" i="9"/>
  <c r="C5" i="9"/>
  <c r="F4" i="9"/>
  <c r="E4" i="9"/>
  <c r="D4" i="9"/>
  <c r="C4" i="9"/>
  <c r="F3" i="9"/>
  <c r="E3" i="9"/>
  <c r="D3" i="9"/>
  <c r="C3" i="9"/>
  <c r="F2" i="9"/>
  <c r="E2" i="9"/>
  <c r="D2" i="9"/>
  <c r="C2" i="9"/>
  <c r="M117" i="15" a="1"/>
  <c r="M117" i="15" s="1"/>
  <c r="G117" i="15"/>
  <c r="B117" i="15"/>
  <c r="M116" i="15" a="1"/>
  <c r="M116" i="15" s="1"/>
  <c r="G116" i="15"/>
  <c r="B116" i="15"/>
  <c r="M115" i="15" a="1"/>
  <c r="M115" i="15" s="1"/>
  <c r="G115" i="15"/>
  <c r="B115" i="15"/>
  <c r="M114" i="15" a="1"/>
  <c r="M114" i="15" s="1"/>
  <c r="G114" i="15"/>
  <c r="B114" i="15"/>
  <c r="M113" i="15" a="1"/>
  <c r="M113" i="15" s="1"/>
  <c r="G113" i="15"/>
  <c r="B113" i="15"/>
  <c r="M112" i="15" a="1"/>
  <c r="M112" i="15" s="1"/>
  <c r="G112" i="15"/>
  <c r="B112" i="15"/>
  <c r="M111" i="15" a="1"/>
  <c r="M111" i="15" s="1"/>
  <c r="G111" i="15"/>
  <c r="B111" i="15"/>
  <c r="M110" i="15" a="1"/>
  <c r="M110" i="15" s="1"/>
  <c r="G110" i="15"/>
  <c r="B110" i="15"/>
  <c r="M109" i="15" a="1"/>
  <c r="M109" i="15" s="1"/>
  <c r="G109" i="15"/>
  <c r="B109" i="15"/>
  <c r="M108" i="15" a="1"/>
  <c r="M108" i="15" s="1"/>
  <c r="G108" i="15"/>
  <c r="B108" i="15"/>
  <c r="M107" i="15" a="1"/>
  <c r="M107" i="15" s="1"/>
  <c r="G107" i="15"/>
  <c r="B107" i="15"/>
  <c r="M106" i="15" a="1"/>
  <c r="M106" i="15" s="1"/>
  <c r="G106" i="15"/>
  <c r="B106" i="15"/>
  <c r="M105" i="15" a="1"/>
  <c r="M105" i="15" s="1"/>
  <c r="G105" i="15"/>
  <c r="B105" i="15"/>
  <c r="M104" i="15" a="1"/>
  <c r="M104" i="15" s="1"/>
  <c r="G104" i="15"/>
  <c r="B104" i="15"/>
  <c r="M103" i="15" a="1"/>
  <c r="M103" i="15" s="1"/>
  <c r="G103" i="15"/>
  <c r="B103" i="15"/>
  <c r="M102" i="15" a="1"/>
  <c r="M102" i="15" s="1"/>
  <c r="G102" i="15"/>
  <c r="B102" i="15"/>
  <c r="M101" i="15" a="1"/>
  <c r="M101" i="15" s="1"/>
  <c r="G101" i="15"/>
  <c r="B101" i="15"/>
  <c r="M100" i="15" a="1"/>
  <c r="M100" i="15" s="1"/>
  <c r="G100" i="15"/>
  <c r="B100" i="15"/>
  <c r="M99" i="15" a="1"/>
  <c r="M99" i="15" s="1"/>
  <c r="G99" i="15"/>
  <c r="B99" i="15"/>
  <c r="M98" i="15" a="1"/>
  <c r="M98" i="15" s="1"/>
  <c r="G98" i="15"/>
  <c r="B98" i="15"/>
  <c r="M97" i="15" a="1"/>
  <c r="M97" i="15" s="1"/>
  <c r="G97" i="15"/>
  <c r="B97" i="15"/>
  <c r="M96" i="15" a="1"/>
  <c r="M96" i="15" s="1"/>
  <c r="G96" i="15"/>
  <c r="B96" i="15"/>
  <c r="M95" i="15" a="1"/>
  <c r="M95" i="15" s="1"/>
  <c r="G95" i="15"/>
  <c r="B95" i="15"/>
  <c r="M94" i="15" a="1"/>
  <c r="M94" i="15" s="1"/>
  <c r="G94" i="15"/>
  <c r="B94" i="15"/>
  <c r="M93" i="15" a="1"/>
  <c r="M93" i="15" s="1"/>
  <c r="G93" i="15"/>
  <c r="B93" i="15"/>
  <c r="M92" i="15" a="1"/>
  <c r="M92" i="15" s="1"/>
  <c r="G92" i="15"/>
  <c r="B92" i="15"/>
  <c r="M91" i="15" a="1"/>
  <c r="M91" i="15" s="1"/>
  <c r="G91" i="15"/>
  <c r="B91" i="15"/>
  <c r="M90" i="15" a="1"/>
  <c r="M90" i="15" s="1"/>
  <c r="G90" i="15"/>
  <c r="B90" i="15"/>
  <c r="M89" i="15" a="1"/>
  <c r="M89" i="15" s="1"/>
  <c r="G89" i="15"/>
  <c r="B89" i="15"/>
  <c r="M88" i="15" a="1"/>
  <c r="M88" i="15" s="1"/>
  <c r="G88" i="15"/>
  <c r="B88" i="15"/>
  <c r="M87" i="15" a="1"/>
  <c r="M87" i="15" s="1"/>
  <c r="G87" i="15"/>
  <c r="B87" i="15"/>
  <c r="M86" i="15" a="1"/>
  <c r="M86" i="15" s="1"/>
  <c r="G86" i="15"/>
  <c r="B86" i="15"/>
  <c r="M85" i="15" a="1"/>
  <c r="M85" i="15" s="1"/>
  <c r="G85" i="15"/>
  <c r="B85" i="15"/>
  <c r="M84" i="15" a="1"/>
  <c r="M84" i="15" s="1"/>
  <c r="G84" i="15"/>
  <c r="B84" i="15"/>
  <c r="M83" i="15" a="1"/>
  <c r="M83" i="15" s="1"/>
  <c r="G83" i="15"/>
  <c r="B83" i="15"/>
  <c r="M82" i="15" a="1"/>
  <c r="M82" i="15" s="1"/>
  <c r="G82" i="15"/>
  <c r="B82" i="15"/>
  <c r="M81" i="15" a="1"/>
  <c r="M81" i="15" s="1"/>
  <c r="G81" i="15"/>
  <c r="B81" i="15"/>
  <c r="M80" i="15" a="1"/>
  <c r="M80" i="15" s="1"/>
  <c r="G80" i="15"/>
  <c r="B80" i="15"/>
  <c r="M79" i="15" a="1"/>
  <c r="M79" i="15" s="1"/>
  <c r="G79" i="15"/>
  <c r="B79" i="15"/>
  <c r="M78" i="15" a="1"/>
  <c r="M78" i="15" s="1"/>
  <c r="G78" i="15"/>
  <c r="B78" i="15"/>
  <c r="M77" i="15" a="1"/>
  <c r="M77" i="15" s="1"/>
  <c r="G77" i="15"/>
  <c r="B77" i="15"/>
  <c r="M76" i="15" a="1"/>
  <c r="M76" i="15" s="1"/>
  <c r="G76" i="15"/>
  <c r="B76" i="15"/>
  <c r="M75" i="15" a="1"/>
  <c r="M75" i="15" s="1"/>
  <c r="G75" i="15"/>
  <c r="B75" i="15"/>
  <c r="M74" i="15" a="1"/>
  <c r="M74" i="15" s="1"/>
  <c r="G74" i="15"/>
  <c r="B74" i="15"/>
  <c r="M73" i="15" a="1"/>
  <c r="M73" i="15" s="1"/>
  <c r="G73" i="15"/>
  <c r="B73" i="15"/>
  <c r="M72" i="15" a="1"/>
  <c r="M72" i="15" s="1"/>
  <c r="G72" i="15"/>
  <c r="B72" i="15"/>
  <c r="M71" i="15" a="1"/>
  <c r="M71" i="15" s="1"/>
  <c r="G71" i="15"/>
  <c r="B71" i="15"/>
  <c r="M70" i="15" a="1"/>
  <c r="M70" i="15" s="1"/>
  <c r="G70" i="15"/>
  <c r="B70" i="15"/>
  <c r="M69" i="15" a="1"/>
  <c r="M69" i="15" s="1"/>
  <c r="G69" i="15"/>
  <c r="B69" i="15"/>
  <c r="M68" i="15" a="1"/>
  <c r="M68" i="15" s="1"/>
  <c r="G68" i="15"/>
  <c r="B68" i="15"/>
  <c r="M67" i="15" a="1"/>
  <c r="M67" i="15" s="1"/>
  <c r="G67" i="15"/>
  <c r="B67" i="15"/>
  <c r="M66" i="15" a="1"/>
  <c r="M66" i="15" s="1"/>
  <c r="G66" i="15"/>
  <c r="B66" i="15"/>
  <c r="M65" i="15" a="1"/>
  <c r="M65" i="15" s="1"/>
  <c r="G65" i="15"/>
  <c r="B65" i="15"/>
  <c r="M64" i="15" a="1"/>
  <c r="M64" i="15" s="1"/>
  <c r="G64" i="15"/>
  <c r="B64" i="15"/>
  <c r="M63" i="15" a="1"/>
  <c r="M63" i="15" s="1"/>
  <c r="G63" i="15"/>
  <c r="B63" i="15"/>
  <c r="M62" i="15" a="1"/>
  <c r="M62" i="15" s="1"/>
  <c r="G62" i="15"/>
  <c r="B62" i="15"/>
  <c r="M61" i="15" a="1"/>
  <c r="M61" i="15" s="1"/>
  <c r="G61" i="15"/>
  <c r="B61" i="15"/>
  <c r="M60" i="15" a="1"/>
  <c r="M60" i="15" s="1"/>
  <c r="G60" i="15"/>
  <c r="B60" i="15"/>
  <c r="M59" i="15" a="1"/>
  <c r="M59" i="15" s="1"/>
  <c r="G59" i="15"/>
  <c r="B59" i="15"/>
  <c r="M58" i="15" a="1"/>
  <c r="M58" i="15" s="1"/>
  <c r="G58" i="15"/>
  <c r="B58" i="15"/>
  <c r="M57" i="15" a="1"/>
  <c r="M57" i="15" s="1"/>
  <c r="G57" i="15"/>
  <c r="B57" i="15"/>
  <c r="M56" i="15" a="1"/>
  <c r="M56" i="15" s="1"/>
  <c r="G56" i="15"/>
  <c r="B56" i="15"/>
  <c r="M55" i="15" a="1"/>
  <c r="M55" i="15" s="1"/>
  <c r="G55" i="15"/>
  <c r="B55" i="15"/>
  <c r="M54" i="15" a="1"/>
  <c r="M54" i="15" s="1"/>
  <c r="G54" i="15"/>
  <c r="B54" i="15"/>
  <c r="M53" i="15" a="1"/>
  <c r="M53" i="15" s="1"/>
  <c r="G53" i="15"/>
  <c r="B53" i="15"/>
  <c r="M52" i="15" a="1"/>
  <c r="M52" i="15" s="1"/>
  <c r="G52" i="15"/>
  <c r="B52" i="15"/>
  <c r="M51" i="15" a="1"/>
  <c r="M51" i="15" s="1"/>
  <c r="G51" i="15"/>
  <c r="B51" i="15"/>
  <c r="M50" i="15" a="1"/>
  <c r="M50" i="15" s="1"/>
  <c r="G50" i="15"/>
  <c r="B50" i="15"/>
  <c r="M49" i="15" a="1"/>
  <c r="M49" i="15" s="1"/>
  <c r="G49" i="15"/>
  <c r="B49" i="15"/>
  <c r="M48" i="15" a="1"/>
  <c r="M48" i="15" s="1"/>
  <c r="G48" i="15"/>
  <c r="B48" i="15"/>
  <c r="M47" i="15" a="1"/>
  <c r="M47" i="15" s="1"/>
  <c r="G47" i="15"/>
  <c r="B47" i="15"/>
  <c r="M46" i="15" a="1"/>
  <c r="M46" i="15" s="1"/>
  <c r="G46" i="15"/>
  <c r="B46" i="15"/>
  <c r="M45" i="15" a="1"/>
  <c r="M45" i="15" s="1"/>
  <c r="G45" i="15"/>
  <c r="B45" i="15"/>
  <c r="M44" i="15" a="1"/>
  <c r="M44" i="15" s="1"/>
  <c r="G44" i="15"/>
  <c r="B44" i="15"/>
  <c r="M43" i="15" a="1"/>
  <c r="M43" i="15" s="1"/>
  <c r="G43" i="15"/>
  <c r="B43" i="15"/>
  <c r="M42" i="15" a="1"/>
  <c r="M42" i="15" s="1"/>
  <c r="G42" i="15"/>
  <c r="B42" i="15"/>
  <c r="M41" i="15" a="1"/>
  <c r="M41" i="15" s="1"/>
  <c r="G41" i="15"/>
  <c r="B41" i="15"/>
  <c r="M40" i="15" a="1"/>
  <c r="M40" i="15" s="1"/>
  <c r="G40" i="15"/>
  <c r="B40" i="15"/>
  <c r="M39" i="15" a="1"/>
  <c r="M39" i="15" s="1"/>
  <c r="G39" i="15"/>
  <c r="B39" i="15"/>
  <c r="M38" i="15" a="1"/>
  <c r="M38" i="15" s="1"/>
  <c r="G38" i="15"/>
  <c r="B38" i="15"/>
  <c r="M37" i="15" a="1"/>
  <c r="M37" i="15" s="1"/>
  <c r="G37" i="15"/>
  <c r="B37" i="15"/>
  <c r="M36" i="15" a="1"/>
  <c r="M36" i="15" s="1"/>
  <c r="G36" i="15"/>
  <c r="B36" i="15"/>
  <c r="M35" i="15" a="1"/>
  <c r="M35" i="15" s="1"/>
  <c r="G35" i="15"/>
  <c r="B35" i="15"/>
  <c r="M34" i="15" a="1"/>
  <c r="M34" i="15" s="1"/>
  <c r="G34" i="15"/>
  <c r="B34" i="15"/>
  <c r="M33" i="15" a="1"/>
  <c r="M33" i="15" s="1"/>
  <c r="G33" i="15"/>
  <c r="B33" i="15"/>
  <c r="M32" i="15" a="1"/>
  <c r="M32" i="15" s="1"/>
  <c r="G32" i="15"/>
  <c r="B32" i="15"/>
  <c r="M31" i="15" a="1"/>
  <c r="M31" i="15" s="1"/>
  <c r="G31" i="15"/>
  <c r="B31" i="15"/>
  <c r="M30" i="15" a="1"/>
  <c r="M30" i="15" s="1"/>
  <c r="G30" i="15"/>
  <c r="M29" i="15" a="1"/>
  <c r="M29" i="15" s="1"/>
  <c r="G29" i="15"/>
  <c r="M28" i="15" a="1"/>
  <c r="M28" i="15" s="1"/>
  <c r="G28" i="15"/>
  <c r="M27" i="15" a="1"/>
  <c r="M27" i="15" s="1"/>
  <c r="G27" i="15"/>
  <c r="M26" i="15" a="1"/>
  <c r="M26" i="15" s="1"/>
  <c r="G26" i="15"/>
  <c r="M25" i="15" a="1"/>
  <c r="M25" i="15" s="1"/>
  <c r="G25" i="15"/>
  <c r="M24" i="15" a="1"/>
  <c r="M24" i="15" s="1"/>
  <c r="G24" i="15"/>
  <c r="M23" i="15" a="1"/>
  <c r="M23" i="15" s="1"/>
  <c r="G23" i="15"/>
  <c r="M22" i="15" a="1"/>
  <c r="M22" i="15" s="1"/>
  <c r="G22" i="15"/>
  <c r="M21" i="15" a="1"/>
  <c r="M21" i="15" s="1"/>
  <c r="G21" i="15"/>
  <c r="M20" i="15" a="1"/>
  <c r="M20" i="15" s="1"/>
  <c r="G20" i="15"/>
  <c r="M19" i="15" a="1"/>
  <c r="M19" i="15" s="1"/>
  <c r="G19" i="15"/>
  <c r="M18" i="15" a="1"/>
  <c r="M18" i="15" s="1"/>
  <c r="G18" i="15"/>
  <c r="M17" i="15" a="1"/>
  <c r="M17" i="15" s="1"/>
  <c r="G17" i="15"/>
  <c r="M16" i="15" a="1"/>
  <c r="M16" i="15" s="1"/>
  <c r="G16" i="15"/>
  <c r="M15" i="15" a="1"/>
  <c r="M15" i="15" s="1"/>
  <c r="G15" i="15"/>
  <c r="M14" i="15" a="1"/>
  <c r="M14" i="15" s="1"/>
  <c r="G14" i="15"/>
  <c r="M13" i="15" a="1"/>
  <c r="M13" i="15" s="1"/>
  <c r="G13" i="15"/>
  <c r="M12" i="15" a="1"/>
  <c r="M12" i="15" s="1"/>
  <c r="G12" i="15"/>
  <c r="M11" i="15" a="1"/>
  <c r="M11" i="15" s="1"/>
  <c r="G11" i="15"/>
  <c r="M10" i="15" a="1"/>
  <c r="M10" i="15" s="1"/>
  <c r="G10" i="15"/>
  <c r="M9" i="15" a="1"/>
  <c r="M9" i="15" s="1"/>
  <c r="G9" i="15"/>
  <c r="M8" i="15" a="1"/>
  <c r="M8" i="15" s="1"/>
  <c r="G8" i="15"/>
  <c r="M7" i="15" a="1"/>
  <c r="M7" i="15" s="1"/>
  <c r="G7" i="15"/>
  <c r="M6" i="15" a="1"/>
  <c r="M6" i="15" s="1"/>
  <c r="G6" i="15"/>
  <c r="M5" i="15" a="1"/>
  <c r="M5" i="15" s="1"/>
  <c r="G5" i="15"/>
  <c r="M4" i="15" a="1"/>
  <c r="M4" i="15" s="1"/>
  <c r="G4" i="15"/>
  <c r="M3" i="15" a="1"/>
  <c r="M3" i="15" s="1"/>
  <c r="G3" i="15"/>
  <c r="M2" i="15" a="1"/>
  <c r="M2" i="15" s="1"/>
  <c r="G2" i="15"/>
  <c r="M117" i="5" a="1"/>
  <c r="M117" i="5" s="1"/>
  <c r="G117" i="5"/>
  <c r="B117" i="5"/>
  <c r="M116" i="5" a="1"/>
  <c r="M116" i="5" s="1"/>
  <c r="G116" i="5"/>
  <c r="B116" i="5"/>
  <c r="M115" i="5" a="1"/>
  <c r="M115" i="5" s="1"/>
  <c r="G115" i="5"/>
  <c r="B115" i="5"/>
  <c r="M114" i="5" a="1"/>
  <c r="M114" i="5" s="1"/>
  <c r="G114" i="5"/>
  <c r="B114" i="5"/>
  <c r="M113" i="5" a="1"/>
  <c r="M113" i="5" s="1"/>
  <c r="G113" i="5"/>
  <c r="B113" i="5"/>
  <c r="M112" i="5" a="1"/>
  <c r="M112" i="5" s="1"/>
  <c r="G112" i="5"/>
  <c r="B112" i="5"/>
  <c r="M111" i="5" a="1"/>
  <c r="M111" i="5" s="1"/>
  <c r="G111" i="5"/>
  <c r="B111" i="5"/>
  <c r="M110" i="5" a="1"/>
  <c r="M110" i="5" s="1"/>
  <c r="G110" i="5"/>
  <c r="B110" i="5"/>
  <c r="M109" i="5" a="1"/>
  <c r="M109" i="5" s="1"/>
  <c r="G109" i="5"/>
  <c r="B109" i="5"/>
  <c r="M108" i="5" a="1"/>
  <c r="M108" i="5" s="1"/>
  <c r="G108" i="5"/>
  <c r="B108" i="5"/>
  <c r="M107" i="5" a="1"/>
  <c r="M107" i="5" s="1"/>
  <c r="G107" i="5"/>
  <c r="B107" i="5"/>
  <c r="M106" i="5" a="1"/>
  <c r="M106" i="5" s="1"/>
  <c r="G106" i="5"/>
  <c r="B106" i="5"/>
  <c r="M105" i="5" a="1"/>
  <c r="M105" i="5" s="1"/>
  <c r="G105" i="5"/>
  <c r="B105" i="5"/>
  <c r="M104" i="5" a="1"/>
  <c r="M104" i="5" s="1"/>
  <c r="G104" i="5"/>
  <c r="B104" i="5"/>
  <c r="M103" i="5" a="1"/>
  <c r="M103" i="5" s="1"/>
  <c r="G103" i="5"/>
  <c r="B103" i="5"/>
  <c r="M102" i="5" a="1"/>
  <c r="M102" i="5" s="1"/>
  <c r="G102" i="5"/>
  <c r="B102" i="5"/>
  <c r="M101" i="5" a="1"/>
  <c r="M101" i="5" s="1"/>
  <c r="G101" i="5"/>
  <c r="B101" i="5"/>
  <c r="M100" i="5" a="1"/>
  <c r="M100" i="5" s="1"/>
  <c r="G100" i="5"/>
  <c r="B100" i="5"/>
  <c r="M99" i="5" a="1"/>
  <c r="M99" i="5" s="1"/>
  <c r="G99" i="5"/>
  <c r="B99" i="5"/>
  <c r="M98" i="5" a="1"/>
  <c r="M98" i="5" s="1"/>
  <c r="G98" i="5"/>
  <c r="B98" i="5"/>
  <c r="M97" i="5" a="1"/>
  <c r="M97" i="5" s="1"/>
  <c r="G97" i="5"/>
  <c r="B97" i="5"/>
  <c r="M96" i="5" a="1"/>
  <c r="M96" i="5" s="1"/>
  <c r="G96" i="5"/>
  <c r="B96" i="5"/>
  <c r="M95" i="5" a="1"/>
  <c r="M95" i="5" s="1"/>
  <c r="G95" i="5"/>
  <c r="B95" i="5"/>
  <c r="M94" i="5" a="1"/>
  <c r="M94" i="5" s="1"/>
  <c r="G94" i="5"/>
  <c r="B94" i="5"/>
  <c r="M93" i="5" a="1"/>
  <c r="M93" i="5" s="1"/>
  <c r="G93" i="5"/>
  <c r="B93" i="5"/>
  <c r="M92" i="5" a="1"/>
  <c r="M92" i="5" s="1"/>
  <c r="G92" i="5"/>
  <c r="B92" i="5"/>
  <c r="M91" i="5" a="1"/>
  <c r="M91" i="5" s="1"/>
  <c r="G91" i="5"/>
  <c r="B91" i="5"/>
  <c r="M90" i="5" a="1"/>
  <c r="M90" i="5" s="1"/>
  <c r="G90" i="5"/>
  <c r="B90" i="5"/>
  <c r="M89" i="5" a="1"/>
  <c r="M89" i="5" s="1"/>
  <c r="G89" i="5"/>
  <c r="B89" i="5"/>
  <c r="M88" i="5" a="1"/>
  <c r="M88" i="5" s="1"/>
  <c r="G88" i="5"/>
  <c r="B88" i="5"/>
  <c r="M87" i="5" a="1"/>
  <c r="M87" i="5" s="1"/>
  <c r="G87" i="5"/>
  <c r="B87" i="5"/>
  <c r="M86" i="5" a="1"/>
  <c r="M86" i="5" s="1"/>
  <c r="G86" i="5"/>
  <c r="B86" i="5"/>
  <c r="M85" i="5" a="1"/>
  <c r="M85" i="5" s="1"/>
  <c r="G85" i="5"/>
  <c r="B85" i="5"/>
  <c r="M84" i="5" a="1"/>
  <c r="M84" i="5" s="1"/>
  <c r="G84" i="5"/>
  <c r="B84" i="5"/>
  <c r="M83" i="5" a="1"/>
  <c r="M83" i="5" s="1"/>
  <c r="G83" i="5"/>
  <c r="B83" i="5"/>
  <c r="M82" i="5" a="1"/>
  <c r="M82" i="5" s="1"/>
  <c r="G82" i="5"/>
  <c r="B82" i="5"/>
  <c r="M81" i="5" a="1"/>
  <c r="M81" i="5" s="1"/>
  <c r="G81" i="5"/>
  <c r="B81" i="5"/>
  <c r="M80" i="5" a="1"/>
  <c r="M80" i="5" s="1"/>
  <c r="G80" i="5"/>
  <c r="B80" i="5"/>
  <c r="M79" i="5" a="1"/>
  <c r="M79" i="5" s="1"/>
  <c r="G79" i="5"/>
  <c r="B79" i="5"/>
  <c r="M78" i="5" a="1"/>
  <c r="M78" i="5" s="1"/>
  <c r="G78" i="5"/>
  <c r="B78" i="5"/>
  <c r="M77" i="5" a="1"/>
  <c r="M77" i="5" s="1"/>
  <c r="G77" i="5"/>
  <c r="B77" i="5"/>
  <c r="M76" i="5" a="1"/>
  <c r="M76" i="5" s="1"/>
  <c r="G76" i="5"/>
  <c r="B76" i="5"/>
  <c r="M75" i="5" a="1"/>
  <c r="M75" i="5" s="1"/>
  <c r="G75" i="5"/>
  <c r="B75" i="5"/>
  <c r="M74" i="5" a="1"/>
  <c r="M74" i="5" s="1"/>
  <c r="G74" i="5"/>
  <c r="B74" i="5"/>
  <c r="M73" i="5" a="1"/>
  <c r="M73" i="5" s="1"/>
  <c r="G73" i="5"/>
  <c r="B73" i="5"/>
  <c r="M72" i="5" a="1"/>
  <c r="M72" i="5" s="1"/>
  <c r="G72" i="5"/>
  <c r="B72" i="5"/>
  <c r="M71" i="5" a="1"/>
  <c r="M71" i="5" s="1"/>
  <c r="G71" i="5"/>
  <c r="B71" i="5"/>
  <c r="M70" i="5" a="1"/>
  <c r="M70" i="5" s="1"/>
  <c r="G70" i="5"/>
  <c r="B70" i="5"/>
  <c r="M69" i="5" a="1"/>
  <c r="M69" i="5" s="1"/>
  <c r="G69" i="5"/>
  <c r="B69" i="5"/>
  <c r="M68" i="5" a="1"/>
  <c r="M68" i="5" s="1"/>
  <c r="G68" i="5"/>
  <c r="B68" i="5"/>
  <c r="M67" i="5" a="1"/>
  <c r="M67" i="5" s="1"/>
  <c r="G67" i="5"/>
  <c r="B67" i="5"/>
  <c r="M66" i="5" a="1"/>
  <c r="M66" i="5" s="1"/>
  <c r="G66" i="5"/>
  <c r="B66" i="5"/>
  <c r="M65" i="5" a="1"/>
  <c r="M65" i="5" s="1"/>
  <c r="G65" i="5"/>
  <c r="B65" i="5"/>
  <c r="M64" i="5" a="1"/>
  <c r="M64" i="5" s="1"/>
  <c r="G64" i="5"/>
  <c r="B64" i="5"/>
  <c r="M63" i="5" a="1"/>
  <c r="M63" i="5" s="1"/>
  <c r="G63" i="5"/>
  <c r="B63" i="5"/>
  <c r="M62" i="5" a="1"/>
  <c r="M62" i="5" s="1"/>
  <c r="G62" i="5"/>
  <c r="B62" i="5"/>
  <c r="M61" i="5" a="1"/>
  <c r="M61" i="5" s="1"/>
  <c r="G61" i="5"/>
  <c r="B61" i="5"/>
  <c r="M60" i="5" a="1"/>
  <c r="M60" i="5" s="1"/>
  <c r="G60" i="5"/>
  <c r="B60" i="5"/>
  <c r="M59" i="5" a="1"/>
  <c r="M59" i="5" s="1"/>
  <c r="G59" i="5"/>
  <c r="B59" i="5"/>
  <c r="M58" i="5" a="1"/>
  <c r="M58" i="5" s="1"/>
  <c r="G58" i="5"/>
  <c r="B58" i="5"/>
  <c r="M57" i="5" a="1"/>
  <c r="M57" i="5" s="1"/>
  <c r="G57" i="5"/>
  <c r="B57" i="5"/>
  <c r="M56" i="5" a="1"/>
  <c r="M56" i="5" s="1"/>
  <c r="G56" i="5"/>
  <c r="B56" i="5"/>
  <c r="M55" i="5" a="1"/>
  <c r="M55" i="5" s="1"/>
  <c r="G55" i="5"/>
  <c r="B55" i="5"/>
  <c r="M54" i="5" a="1"/>
  <c r="M54" i="5" s="1"/>
  <c r="G54" i="5"/>
  <c r="B54" i="5"/>
  <c r="M53" i="5" a="1"/>
  <c r="M53" i="5" s="1"/>
  <c r="G53" i="5"/>
  <c r="B53" i="5"/>
  <c r="M52" i="5" a="1"/>
  <c r="M52" i="5" s="1"/>
  <c r="G52" i="5"/>
  <c r="B52" i="5"/>
  <c r="M51" i="5" a="1"/>
  <c r="M51" i="5" s="1"/>
  <c r="G51" i="5"/>
  <c r="B51" i="5"/>
  <c r="M50" i="5" a="1"/>
  <c r="M50" i="5" s="1"/>
  <c r="G50" i="5"/>
  <c r="B50" i="5"/>
  <c r="M49" i="5" a="1"/>
  <c r="M49" i="5" s="1"/>
  <c r="G49" i="5"/>
  <c r="B49" i="5"/>
  <c r="M48" i="5" a="1"/>
  <c r="M48" i="5" s="1"/>
  <c r="G48" i="5"/>
  <c r="B48" i="5"/>
  <c r="M47" i="5" a="1"/>
  <c r="M47" i="5" s="1"/>
  <c r="G47" i="5"/>
  <c r="B47" i="5"/>
  <c r="M46" i="5" a="1"/>
  <c r="M46" i="5" s="1"/>
  <c r="G46" i="5"/>
  <c r="B46" i="5"/>
  <c r="M45" i="5" a="1"/>
  <c r="M45" i="5" s="1"/>
  <c r="G45" i="5"/>
  <c r="B45" i="5"/>
  <c r="M44" i="5" a="1"/>
  <c r="M44" i="5" s="1"/>
  <c r="G44" i="5"/>
  <c r="B44" i="5"/>
  <c r="M43" i="5" a="1"/>
  <c r="M43" i="5" s="1"/>
  <c r="G43" i="5"/>
  <c r="B43" i="5"/>
  <c r="M42" i="5" a="1"/>
  <c r="M42" i="5" s="1"/>
  <c r="G42" i="5"/>
  <c r="B42" i="5"/>
  <c r="M41" i="5" a="1"/>
  <c r="M41" i="5" s="1"/>
  <c r="G41" i="5"/>
  <c r="B41" i="5"/>
  <c r="M40" i="5" a="1"/>
  <c r="M40" i="5" s="1"/>
  <c r="G40" i="5"/>
  <c r="B40" i="5"/>
  <c r="M39" i="5" a="1"/>
  <c r="M39" i="5" s="1"/>
  <c r="G39" i="5"/>
  <c r="B39" i="5"/>
  <c r="M38" i="5" a="1"/>
  <c r="M38" i="5" s="1"/>
  <c r="G38" i="5"/>
  <c r="B38" i="5"/>
  <c r="M37" i="5" a="1"/>
  <c r="M37" i="5" s="1"/>
  <c r="G37" i="5"/>
  <c r="B37" i="5"/>
  <c r="M36" i="5" a="1"/>
  <c r="M36" i="5" s="1"/>
  <c r="G36" i="5"/>
  <c r="B36" i="5"/>
  <c r="M35" i="5" a="1"/>
  <c r="M35" i="5" s="1"/>
  <c r="G35" i="5"/>
  <c r="B35" i="5"/>
  <c r="M34" i="5" a="1"/>
  <c r="M34" i="5" s="1"/>
  <c r="G34" i="5"/>
  <c r="B34" i="5"/>
  <c r="M33" i="5" a="1"/>
  <c r="M33" i="5" s="1"/>
  <c r="G33" i="5"/>
  <c r="B33" i="5"/>
  <c r="M32" i="5" a="1"/>
  <c r="M32" i="5" s="1"/>
  <c r="G32" i="5"/>
  <c r="B32" i="5"/>
  <c r="M31" i="5" a="1"/>
  <c r="M31" i="5" s="1"/>
  <c r="G31" i="5"/>
  <c r="B31" i="5"/>
  <c r="M30" i="5" a="1"/>
  <c r="M30" i="5" s="1"/>
  <c r="G30" i="5"/>
  <c r="M29" i="5" a="1"/>
  <c r="M29" i="5" s="1"/>
  <c r="G29" i="5"/>
  <c r="M28" i="5" a="1"/>
  <c r="M28" i="5" s="1"/>
  <c r="G28" i="5"/>
  <c r="M27" i="5" a="1"/>
  <c r="M27" i="5" s="1"/>
  <c r="G27" i="5"/>
  <c r="M26" i="5" a="1"/>
  <c r="M26" i="5" s="1"/>
  <c r="G26" i="5"/>
  <c r="M25" i="5" a="1"/>
  <c r="M25" i="5" s="1"/>
  <c r="G25" i="5"/>
  <c r="M24" i="5" a="1"/>
  <c r="M24" i="5" s="1"/>
  <c r="G24" i="5"/>
  <c r="M23" i="5" a="1"/>
  <c r="M23" i="5" s="1"/>
  <c r="G23" i="5"/>
  <c r="M22" i="5" a="1"/>
  <c r="M22" i="5" s="1"/>
  <c r="G22" i="5"/>
  <c r="M21" i="5" a="1"/>
  <c r="M21" i="5" s="1"/>
  <c r="G21" i="5"/>
  <c r="M20" i="5" a="1"/>
  <c r="M20" i="5" s="1"/>
  <c r="G20" i="5"/>
  <c r="M19" i="5" a="1"/>
  <c r="M19" i="5" s="1"/>
  <c r="G19" i="5"/>
  <c r="M18" i="5" a="1"/>
  <c r="M18" i="5" s="1"/>
  <c r="G18" i="5"/>
  <c r="M17" i="5" a="1"/>
  <c r="M17" i="5" s="1"/>
  <c r="G17" i="5"/>
  <c r="M16" i="5" a="1"/>
  <c r="M16" i="5" s="1"/>
  <c r="G16" i="5"/>
  <c r="M15" i="5" a="1"/>
  <c r="M15" i="5" s="1"/>
  <c r="G15" i="5"/>
  <c r="M14" i="5" a="1"/>
  <c r="M14" i="5" s="1"/>
  <c r="G14" i="5"/>
  <c r="M13" i="5" a="1"/>
  <c r="M13" i="5" s="1"/>
  <c r="G13" i="5"/>
  <c r="M12" i="5" a="1"/>
  <c r="M12" i="5" s="1"/>
  <c r="G12" i="5"/>
  <c r="M11" i="5" a="1"/>
  <c r="M11" i="5" s="1"/>
  <c r="G11" i="5"/>
  <c r="M10" i="5" a="1"/>
  <c r="M10" i="5" s="1"/>
  <c r="G10" i="5"/>
  <c r="M9" i="5" a="1"/>
  <c r="M9" i="5" s="1"/>
  <c r="G9" i="5"/>
  <c r="M8" i="5" a="1"/>
  <c r="M8" i="5" s="1"/>
  <c r="G8" i="5"/>
  <c r="M7" i="5" a="1"/>
  <c r="M7" i="5" s="1"/>
  <c r="G7" i="5"/>
  <c r="M6" i="5" a="1"/>
  <c r="M6" i="5" s="1"/>
  <c r="G6" i="5"/>
  <c r="M5" i="5" a="1"/>
  <c r="M5" i="5" s="1"/>
  <c r="G5" i="5"/>
  <c r="M4" i="5" a="1"/>
  <c r="M4" i="5" s="1"/>
  <c r="G4" i="5"/>
  <c r="M3" i="5" a="1"/>
  <c r="M3" i="5" s="1"/>
  <c r="G3" i="5"/>
  <c r="M2" i="5" a="1"/>
  <c r="M2" i="5" s="1"/>
  <c r="G2" i="5"/>
  <c r="F117" i="30"/>
  <c r="E117" i="30"/>
  <c r="D117" i="30"/>
  <c r="C117" i="30"/>
  <c r="B117" i="30"/>
  <c r="F116" i="30"/>
  <c r="E116" i="30"/>
  <c r="D116" i="30"/>
  <c r="C116" i="30"/>
  <c r="B116" i="30"/>
  <c r="F115" i="30"/>
  <c r="E115" i="30"/>
  <c r="D115" i="30"/>
  <c r="C115" i="30"/>
  <c r="B115" i="30"/>
  <c r="F114" i="30"/>
  <c r="E114" i="30"/>
  <c r="D114" i="30"/>
  <c r="C114" i="30"/>
  <c r="B114" i="30"/>
  <c r="F113" i="30"/>
  <c r="E113" i="30"/>
  <c r="D113" i="30"/>
  <c r="C113" i="30"/>
  <c r="B113" i="30"/>
  <c r="F112" i="30"/>
  <c r="E112" i="30"/>
  <c r="D112" i="30"/>
  <c r="C112" i="30"/>
  <c r="B112" i="30"/>
  <c r="F111" i="30"/>
  <c r="E111" i="30"/>
  <c r="D111" i="30"/>
  <c r="C111" i="30"/>
  <c r="B111" i="30"/>
  <c r="F110" i="30"/>
  <c r="E110" i="30"/>
  <c r="D110" i="30"/>
  <c r="C110" i="30"/>
  <c r="B110" i="30"/>
  <c r="F109" i="30"/>
  <c r="E109" i="30"/>
  <c r="D109" i="30"/>
  <c r="C109" i="30"/>
  <c r="B109" i="30"/>
  <c r="F108" i="30"/>
  <c r="E108" i="30"/>
  <c r="D108" i="30"/>
  <c r="C108" i="30"/>
  <c r="B108" i="30"/>
  <c r="F107" i="30"/>
  <c r="E107" i="30"/>
  <c r="D107" i="30"/>
  <c r="C107" i="30"/>
  <c r="B107" i="30"/>
  <c r="F106" i="30"/>
  <c r="E106" i="30"/>
  <c r="D106" i="30"/>
  <c r="C106" i="30"/>
  <c r="B106" i="30"/>
  <c r="F105" i="30"/>
  <c r="E105" i="30"/>
  <c r="D105" i="30"/>
  <c r="C105" i="30"/>
  <c r="B105" i="30"/>
  <c r="F104" i="30"/>
  <c r="E104" i="30"/>
  <c r="D104" i="30"/>
  <c r="C104" i="30"/>
  <c r="B104" i="30"/>
  <c r="F103" i="30"/>
  <c r="E103" i="30"/>
  <c r="D103" i="30"/>
  <c r="C103" i="30"/>
  <c r="B103" i="30"/>
  <c r="F102" i="30"/>
  <c r="E102" i="30"/>
  <c r="D102" i="30"/>
  <c r="C102" i="30"/>
  <c r="B102" i="30"/>
  <c r="F101" i="30"/>
  <c r="E101" i="30"/>
  <c r="D101" i="30"/>
  <c r="C101" i="30"/>
  <c r="B101" i="30"/>
  <c r="F100" i="30"/>
  <c r="E100" i="30"/>
  <c r="D100" i="30"/>
  <c r="C100" i="30"/>
  <c r="B100" i="30"/>
  <c r="F99" i="30"/>
  <c r="E99" i="30"/>
  <c r="D99" i="30"/>
  <c r="C99" i="30"/>
  <c r="B99" i="30"/>
  <c r="F98" i="30"/>
  <c r="E98" i="30"/>
  <c r="D98" i="30"/>
  <c r="C98" i="30"/>
  <c r="B98" i="30"/>
  <c r="F97" i="30"/>
  <c r="E97" i="30"/>
  <c r="D97" i="30"/>
  <c r="C97" i="30"/>
  <c r="B97" i="30"/>
  <c r="F96" i="30"/>
  <c r="E96" i="30"/>
  <c r="D96" i="30"/>
  <c r="C96" i="30"/>
  <c r="B96" i="30"/>
  <c r="F95" i="30"/>
  <c r="E95" i="30"/>
  <c r="D95" i="30"/>
  <c r="C95" i="30"/>
  <c r="B95" i="30"/>
  <c r="F94" i="30"/>
  <c r="E94" i="30"/>
  <c r="D94" i="30"/>
  <c r="C94" i="30"/>
  <c r="B94" i="30"/>
  <c r="F93" i="30"/>
  <c r="E93" i="30"/>
  <c r="D93" i="30"/>
  <c r="C93" i="30"/>
  <c r="B93" i="30"/>
  <c r="F92" i="30"/>
  <c r="E92" i="30"/>
  <c r="D92" i="30"/>
  <c r="C92" i="30"/>
  <c r="B92" i="30"/>
  <c r="F91" i="30"/>
  <c r="E91" i="30"/>
  <c r="D91" i="30"/>
  <c r="C91" i="30"/>
  <c r="B91" i="30"/>
  <c r="F90" i="30"/>
  <c r="E90" i="30"/>
  <c r="D90" i="30"/>
  <c r="C90" i="30"/>
  <c r="B90" i="30"/>
  <c r="F89" i="30"/>
  <c r="E89" i="30"/>
  <c r="D89" i="30"/>
  <c r="C89" i="30"/>
  <c r="B89" i="30"/>
  <c r="F88" i="30"/>
  <c r="E88" i="30"/>
  <c r="D88" i="30"/>
  <c r="C88" i="30"/>
  <c r="B88" i="30"/>
  <c r="F87" i="30"/>
  <c r="E87" i="30"/>
  <c r="D87" i="30"/>
  <c r="C87" i="30"/>
  <c r="B87" i="30"/>
  <c r="F86" i="30"/>
  <c r="E86" i="30"/>
  <c r="D86" i="30"/>
  <c r="C86" i="30"/>
  <c r="B86" i="30"/>
  <c r="F85" i="30"/>
  <c r="E85" i="30"/>
  <c r="D85" i="30"/>
  <c r="C85" i="30"/>
  <c r="B85" i="30"/>
  <c r="F84" i="30"/>
  <c r="E84" i="30"/>
  <c r="D84" i="30"/>
  <c r="C84" i="30"/>
  <c r="B84" i="30"/>
  <c r="F83" i="30"/>
  <c r="E83" i="30"/>
  <c r="D83" i="30"/>
  <c r="C83" i="30"/>
  <c r="B83" i="30"/>
  <c r="F82" i="30"/>
  <c r="E82" i="30"/>
  <c r="D82" i="30"/>
  <c r="C82" i="30"/>
  <c r="B82" i="30"/>
  <c r="F81" i="30"/>
  <c r="E81" i="30"/>
  <c r="D81" i="30"/>
  <c r="C81" i="30"/>
  <c r="B81" i="30"/>
  <c r="F80" i="30"/>
  <c r="E80" i="30"/>
  <c r="D80" i="30"/>
  <c r="C80" i="30"/>
  <c r="B80" i="30"/>
  <c r="F79" i="30"/>
  <c r="E79" i="30"/>
  <c r="D79" i="30"/>
  <c r="C79" i="30"/>
  <c r="B79" i="30"/>
  <c r="F78" i="30"/>
  <c r="E78" i="30"/>
  <c r="D78" i="30"/>
  <c r="C78" i="30"/>
  <c r="B78" i="30"/>
  <c r="F77" i="30"/>
  <c r="E77" i="30"/>
  <c r="D77" i="30"/>
  <c r="C77" i="30"/>
  <c r="B77" i="30"/>
  <c r="F76" i="30"/>
  <c r="E76" i="30"/>
  <c r="D76" i="30"/>
  <c r="C76" i="30"/>
  <c r="B76" i="30"/>
  <c r="F75" i="30"/>
  <c r="E75" i="30"/>
  <c r="D75" i="30"/>
  <c r="C75" i="30"/>
  <c r="B75" i="30"/>
  <c r="F74" i="30"/>
  <c r="E74" i="30"/>
  <c r="D74" i="30"/>
  <c r="C74" i="30"/>
  <c r="B74" i="30"/>
  <c r="F73" i="30"/>
  <c r="E73" i="30"/>
  <c r="D73" i="30"/>
  <c r="C73" i="30"/>
  <c r="B73" i="30"/>
  <c r="F72" i="30"/>
  <c r="E72" i="30"/>
  <c r="D72" i="30"/>
  <c r="C72" i="30"/>
  <c r="B72" i="30"/>
  <c r="F71" i="30"/>
  <c r="E71" i="30"/>
  <c r="D71" i="30"/>
  <c r="C71" i="30"/>
  <c r="B71" i="30"/>
  <c r="F70" i="30"/>
  <c r="E70" i="30"/>
  <c r="D70" i="30"/>
  <c r="C70" i="30"/>
  <c r="B70" i="30"/>
  <c r="F69" i="30"/>
  <c r="E69" i="30"/>
  <c r="D69" i="30"/>
  <c r="C69" i="30"/>
  <c r="B69" i="30"/>
  <c r="F68" i="30"/>
  <c r="E68" i="30"/>
  <c r="D68" i="30"/>
  <c r="C68" i="30"/>
  <c r="B68" i="30"/>
  <c r="F67" i="30"/>
  <c r="E67" i="30"/>
  <c r="D67" i="30"/>
  <c r="C67" i="30"/>
  <c r="B67" i="30"/>
  <c r="F66" i="30"/>
  <c r="E66" i="30"/>
  <c r="D66" i="30"/>
  <c r="C66" i="30"/>
  <c r="B66" i="30"/>
  <c r="F65" i="30"/>
  <c r="E65" i="30"/>
  <c r="D65" i="30"/>
  <c r="C65" i="30"/>
  <c r="B65" i="30"/>
  <c r="F64" i="30"/>
  <c r="E64" i="30"/>
  <c r="D64" i="30"/>
  <c r="C64" i="30"/>
  <c r="B64" i="30"/>
  <c r="F63" i="30"/>
  <c r="E63" i="30"/>
  <c r="D63" i="30"/>
  <c r="C63" i="30"/>
  <c r="B63" i="30"/>
  <c r="F62" i="30"/>
  <c r="E62" i="30"/>
  <c r="D62" i="30"/>
  <c r="C62" i="30"/>
  <c r="B62" i="30"/>
  <c r="F61" i="30"/>
  <c r="E61" i="30"/>
  <c r="D61" i="30"/>
  <c r="C61" i="30"/>
  <c r="B61" i="30"/>
  <c r="F60" i="30"/>
  <c r="E60" i="30"/>
  <c r="D60" i="30"/>
  <c r="C60" i="30"/>
  <c r="B60" i="30"/>
  <c r="F59" i="30"/>
  <c r="E59" i="30"/>
  <c r="D59" i="30"/>
  <c r="C59" i="30"/>
  <c r="B59" i="30"/>
  <c r="F58" i="30"/>
  <c r="E58" i="30"/>
  <c r="D58" i="30"/>
  <c r="C58" i="30"/>
  <c r="B58" i="30"/>
  <c r="F57" i="30"/>
  <c r="E57" i="30"/>
  <c r="D57" i="30"/>
  <c r="C57" i="30"/>
  <c r="B57" i="30"/>
  <c r="F56" i="30"/>
  <c r="E56" i="30"/>
  <c r="D56" i="30"/>
  <c r="C56" i="30"/>
  <c r="B56" i="30"/>
  <c r="F55" i="30"/>
  <c r="E55" i="30"/>
  <c r="D55" i="30"/>
  <c r="C55" i="30"/>
  <c r="B55" i="30"/>
  <c r="F54" i="30"/>
  <c r="E54" i="30"/>
  <c r="D54" i="30"/>
  <c r="C54" i="30"/>
  <c r="B54" i="30"/>
  <c r="F53" i="30"/>
  <c r="E53" i="30"/>
  <c r="D53" i="30"/>
  <c r="C53" i="30"/>
  <c r="B53" i="30"/>
  <c r="F52" i="30"/>
  <c r="E52" i="30"/>
  <c r="D52" i="30"/>
  <c r="C52" i="30"/>
  <c r="B52" i="30"/>
  <c r="F51" i="30"/>
  <c r="E51" i="30"/>
  <c r="D51" i="30"/>
  <c r="C51" i="30"/>
  <c r="B51" i="30"/>
  <c r="F50" i="30"/>
  <c r="E50" i="30"/>
  <c r="D50" i="30"/>
  <c r="C50" i="30"/>
  <c r="B50" i="30"/>
  <c r="F49" i="30"/>
  <c r="E49" i="30"/>
  <c r="D49" i="30"/>
  <c r="C49" i="30"/>
  <c r="B49" i="30"/>
  <c r="F48" i="30"/>
  <c r="E48" i="30"/>
  <c r="D48" i="30"/>
  <c r="C48" i="30"/>
  <c r="B48" i="30"/>
  <c r="F47" i="30"/>
  <c r="E47" i="30"/>
  <c r="D47" i="30"/>
  <c r="C47" i="30"/>
  <c r="B47" i="30"/>
  <c r="F46" i="30"/>
  <c r="E46" i="30"/>
  <c r="D46" i="30"/>
  <c r="C46" i="30"/>
  <c r="B46" i="30"/>
  <c r="F45" i="30"/>
  <c r="E45" i="30"/>
  <c r="D45" i="30"/>
  <c r="C45" i="30"/>
  <c r="B45" i="30"/>
  <c r="F44" i="30"/>
  <c r="E44" i="30"/>
  <c r="D44" i="30"/>
  <c r="C44" i="30"/>
  <c r="B44" i="30"/>
  <c r="F43" i="30"/>
  <c r="E43" i="30"/>
  <c r="D43" i="30"/>
  <c r="C43" i="30"/>
  <c r="B43" i="30"/>
  <c r="F42" i="30"/>
  <c r="E42" i="30"/>
  <c r="D42" i="30"/>
  <c r="C42" i="30"/>
  <c r="B42" i="30"/>
  <c r="F41" i="30"/>
  <c r="E41" i="30"/>
  <c r="D41" i="30"/>
  <c r="C41" i="30"/>
  <c r="B41" i="30"/>
  <c r="F40" i="30"/>
  <c r="E40" i="30"/>
  <c r="D40" i="30"/>
  <c r="C40" i="30"/>
  <c r="B40" i="30"/>
  <c r="F39" i="30"/>
  <c r="E39" i="30"/>
  <c r="D39" i="30"/>
  <c r="C39" i="30"/>
  <c r="B39" i="30"/>
  <c r="F38" i="30"/>
  <c r="E38" i="30"/>
  <c r="D38" i="30"/>
  <c r="C38" i="30"/>
  <c r="B38" i="30"/>
  <c r="F37" i="30"/>
  <c r="E37" i="30"/>
  <c r="D37" i="30"/>
  <c r="C37" i="30"/>
  <c r="B37" i="30"/>
  <c r="F36" i="30"/>
  <c r="E36" i="30"/>
  <c r="D36" i="30"/>
  <c r="C36" i="30"/>
  <c r="B36" i="30"/>
  <c r="F35" i="30"/>
  <c r="E35" i="30"/>
  <c r="D35" i="30"/>
  <c r="C35" i="30"/>
  <c r="B35" i="30"/>
  <c r="F34" i="30"/>
  <c r="E34" i="30"/>
  <c r="D34" i="30"/>
  <c r="C34" i="30"/>
  <c r="B34" i="30"/>
  <c r="F33" i="30"/>
  <c r="E33" i="30"/>
  <c r="D33" i="30"/>
  <c r="C33" i="30"/>
  <c r="B33" i="30"/>
  <c r="F32" i="30"/>
  <c r="E32" i="30"/>
  <c r="D32" i="30"/>
  <c r="C32" i="30"/>
  <c r="B32" i="30"/>
  <c r="F31" i="30"/>
  <c r="E31" i="30"/>
  <c r="D31" i="30"/>
  <c r="C31" i="30"/>
  <c r="B31" i="30"/>
  <c r="F30" i="30"/>
  <c r="E30" i="30"/>
  <c r="D30" i="30"/>
  <c r="C30" i="30"/>
  <c r="F29" i="30"/>
  <c r="E29" i="30"/>
  <c r="D29" i="30"/>
  <c r="C29" i="30"/>
  <c r="F28" i="30"/>
  <c r="E28" i="30"/>
  <c r="D28" i="30"/>
  <c r="C28" i="30"/>
  <c r="F27" i="30"/>
  <c r="E27" i="30"/>
  <c r="D27" i="30"/>
  <c r="C27" i="30"/>
  <c r="F26" i="30"/>
  <c r="E26" i="30"/>
  <c r="D26" i="30"/>
  <c r="C26" i="30"/>
  <c r="F25" i="30"/>
  <c r="E25" i="30"/>
  <c r="D25" i="30"/>
  <c r="C25" i="30"/>
  <c r="F24" i="30"/>
  <c r="E24" i="30"/>
  <c r="D24" i="30"/>
  <c r="C24" i="30"/>
  <c r="F23" i="30"/>
  <c r="E23" i="30"/>
  <c r="D23" i="30"/>
  <c r="C23" i="30"/>
  <c r="F22" i="30"/>
  <c r="E22" i="30"/>
  <c r="D22" i="30"/>
  <c r="C22" i="30"/>
  <c r="F21" i="30"/>
  <c r="E21" i="30"/>
  <c r="D21" i="30"/>
  <c r="C21" i="30"/>
  <c r="F20" i="30"/>
  <c r="E20" i="30"/>
  <c r="D20" i="30"/>
  <c r="C20" i="30"/>
  <c r="F19" i="30"/>
  <c r="E19" i="30"/>
  <c r="D19" i="30"/>
  <c r="C19" i="30"/>
  <c r="F18" i="30"/>
  <c r="E18" i="30"/>
  <c r="D18" i="30"/>
  <c r="C18" i="30"/>
  <c r="F17" i="30"/>
  <c r="E17" i="30"/>
  <c r="D17" i="30"/>
  <c r="C17" i="30"/>
  <c r="F16" i="30"/>
  <c r="E16" i="30"/>
  <c r="D16" i="30"/>
  <c r="C16" i="30"/>
  <c r="F15" i="30"/>
  <c r="E15" i="30"/>
  <c r="D15" i="30"/>
  <c r="C15" i="30"/>
  <c r="F14" i="30"/>
  <c r="E14" i="30"/>
  <c r="D14" i="30"/>
  <c r="C14" i="30"/>
  <c r="F13" i="30"/>
  <c r="E13" i="30"/>
  <c r="D13" i="30"/>
  <c r="C13" i="30"/>
  <c r="F12" i="30"/>
  <c r="E12" i="30"/>
  <c r="D12" i="30"/>
  <c r="C12" i="30"/>
  <c r="F11" i="30"/>
  <c r="E11" i="30"/>
  <c r="D11" i="30"/>
  <c r="C11" i="30"/>
  <c r="F10" i="30"/>
  <c r="E10" i="30"/>
  <c r="D10" i="30"/>
  <c r="C10" i="30"/>
  <c r="F9" i="30"/>
  <c r="E9" i="30"/>
  <c r="D9" i="30"/>
  <c r="C9" i="30"/>
  <c r="F8" i="30"/>
  <c r="E8" i="30"/>
  <c r="D8" i="30"/>
  <c r="C8" i="30"/>
  <c r="F7" i="30"/>
  <c r="E7" i="30"/>
  <c r="D7" i="30"/>
  <c r="C7" i="30"/>
  <c r="F6" i="30"/>
  <c r="E6" i="30"/>
  <c r="D6" i="30"/>
  <c r="C6" i="30"/>
  <c r="F5" i="30"/>
  <c r="E5" i="30"/>
  <c r="D5" i="30"/>
  <c r="C5" i="30"/>
  <c r="F4" i="30"/>
  <c r="E4" i="30"/>
  <c r="D4" i="30"/>
  <c r="C4" i="30"/>
  <c r="F3" i="30"/>
  <c r="E3" i="30"/>
  <c r="D3" i="30"/>
  <c r="C3" i="30"/>
  <c r="F2" i="30"/>
  <c r="E2" i="30"/>
  <c r="D2" i="30"/>
  <c r="C2" i="30"/>
  <c r="F117" i="36"/>
  <c r="E117" i="36"/>
  <c r="D117" i="36"/>
  <c r="C117" i="36"/>
  <c r="B117" i="36"/>
  <c r="F116" i="36"/>
  <c r="E116" i="36"/>
  <c r="D116" i="36"/>
  <c r="C116" i="36"/>
  <c r="B116" i="36"/>
  <c r="F115" i="36"/>
  <c r="E115" i="36"/>
  <c r="D115" i="36"/>
  <c r="C115" i="36"/>
  <c r="B115" i="36"/>
  <c r="F114" i="36"/>
  <c r="E114" i="36"/>
  <c r="D114" i="36"/>
  <c r="C114" i="36"/>
  <c r="B114" i="36"/>
  <c r="F113" i="36"/>
  <c r="E113" i="36"/>
  <c r="D113" i="36"/>
  <c r="C113" i="36"/>
  <c r="B113" i="36"/>
  <c r="F112" i="36"/>
  <c r="E112" i="36"/>
  <c r="D112" i="36"/>
  <c r="C112" i="36"/>
  <c r="B112" i="36"/>
  <c r="F111" i="36"/>
  <c r="E111" i="36"/>
  <c r="D111" i="36"/>
  <c r="C111" i="36"/>
  <c r="B111" i="36"/>
  <c r="F110" i="36"/>
  <c r="E110" i="36"/>
  <c r="D110" i="36"/>
  <c r="C110" i="36"/>
  <c r="B110" i="36"/>
  <c r="F109" i="36"/>
  <c r="E109" i="36"/>
  <c r="D109" i="36"/>
  <c r="C109" i="36"/>
  <c r="B109" i="36"/>
  <c r="F108" i="36"/>
  <c r="E108" i="36"/>
  <c r="D108" i="36"/>
  <c r="C108" i="36"/>
  <c r="B108" i="36"/>
  <c r="F107" i="36"/>
  <c r="E107" i="36"/>
  <c r="D107" i="36"/>
  <c r="C107" i="36"/>
  <c r="B107" i="36"/>
  <c r="F106" i="36"/>
  <c r="E106" i="36"/>
  <c r="D106" i="36"/>
  <c r="C106" i="36"/>
  <c r="B106" i="36"/>
  <c r="F105" i="36"/>
  <c r="E105" i="36"/>
  <c r="D105" i="36"/>
  <c r="C105" i="36"/>
  <c r="B105" i="36"/>
  <c r="F104" i="36"/>
  <c r="E104" i="36"/>
  <c r="D104" i="36"/>
  <c r="C104" i="36"/>
  <c r="B104" i="36"/>
  <c r="F103" i="36"/>
  <c r="E103" i="36"/>
  <c r="D103" i="36"/>
  <c r="C103" i="36"/>
  <c r="B103" i="36"/>
  <c r="F102" i="36"/>
  <c r="E102" i="36"/>
  <c r="D102" i="36"/>
  <c r="C102" i="36"/>
  <c r="B102" i="36"/>
  <c r="F101" i="36"/>
  <c r="E101" i="36"/>
  <c r="D101" i="36"/>
  <c r="C101" i="36"/>
  <c r="B101" i="36"/>
  <c r="F100" i="36"/>
  <c r="E100" i="36"/>
  <c r="D100" i="36"/>
  <c r="C100" i="36"/>
  <c r="B100" i="36"/>
  <c r="F99" i="36"/>
  <c r="E99" i="36"/>
  <c r="D99" i="36"/>
  <c r="C99" i="36"/>
  <c r="B99" i="36"/>
  <c r="F98" i="36"/>
  <c r="E98" i="36"/>
  <c r="D98" i="36"/>
  <c r="C98" i="36"/>
  <c r="B98" i="36"/>
  <c r="F97" i="36"/>
  <c r="E97" i="36"/>
  <c r="D97" i="36"/>
  <c r="C97" i="36"/>
  <c r="B97" i="36"/>
  <c r="F96" i="36"/>
  <c r="E96" i="36"/>
  <c r="D96" i="36"/>
  <c r="C96" i="36"/>
  <c r="B96" i="36"/>
  <c r="F95" i="36"/>
  <c r="E95" i="36"/>
  <c r="D95" i="36"/>
  <c r="C95" i="36"/>
  <c r="B95" i="36"/>
  <c r="F94" i="36"/>
  <c r="E94" i="36"/>
  <c r="D94" i="36"/>
  <c r="C94" i="36"/>
  <c r="B94" i="36"/>
  <c r="F93" i="36"/>
  <c r="E93" i="36"/>
  <c r="D93" i="36"/>
  <c r="C93" i="36"/>
  <c r="B93" i="36"/>
  <c r="F92" i="36"/>
  <c r="E92" i="36"/>
  <c r="D92" i="36"/>
  <c r="C92" i="36"/>
  <c r="B92" i="36"/>
  <c r="F91" i="36"/>
  <c r="E91" i="36"/>
  <c r="D91" i="36"/>
  <c r="C91" i="36"/>
  <c r="B91" i="36"/>
  <c r="F90" i="36"/>
  <c r="E90" i="36"/>
  <c r="D90" i="36"/>
  <c r="C90" i="36"/>
  <c r="B90" i="36"/>
  <c r="F89" i="36"/>
  <c r="E89" i="36"/>
  <c r="D89" i="36"/>
  <c r="C89" i="36"/>
  <c r="B89" i="36"/>
  <c r="F88" i="36"/>
  <c r="E88" i="36"/>
  <c r="D88" i="36"/>
  <c r="C88" i="36"/>
  <c r="B88" i="36"/>
  <c r="F87" i="36"/>
  <c r="E87" i="36"/>
  <c r="D87" i="36"/>
  <c r="C87" i="36"/>
  <c r="B87" i="36"/>
  <c r="F86" i="36"/>
  <c r="E86" i="36"/>
  <c r="D86" i="36"/>
  <c r="C86" i="36"/>
  <c r="B86" i="36"/>
  <c r="F85" i="36"/>
  <c r="E85" i="36"/>
  <c r="D85" i="36"/>
  <c r="C85" i="36"/>
  <c r="B85" i="36"/>
  <c r="F84" i="36"/>
  <c r="E84" i="36"/>
  <c r="D84" i="36"/>
  <c r="C84" i="36"/>
  <c r="B84" i="36"/>
  <c r="F83" i="36"/>
  <c r="E83" i="36"/>
  <c r="D83" i="36"/>
  <c r="C83" i="36"/>
  <c r="B83" i="36"/>
  <c r="F82" i="36"/>
  <c r="E82" i="36"/>
  <c r="D82" i="36"/>
  <c r="C82" i="36"/>
  <c r="B82" i="36"/>
  <c r="F81" i="36"/>
  <c r="E81" i="36"/>
  <c r="D81" i="36"/>
  <c r="C81" i="36"/>
  <c r="B81" i="36"/>
  <c r="F80" i="36"/>
  <c r="E80" i="36"/>
  <c r="D80" i="36"/>
  <c r="C80" i="36"/>
  <c r="B80" i="36"/>
  <c r="F79" i="36"/>
  <c r="E79" i="36"/>
  <c r="D79" i="36"/>
  <c r="C79" i="36"/>
  <c r="B79" i="36"/>
  <c r="F78" i="36"/>
  <c r="E78" i="36"/>
  <c r="D78" i="36"/>
  <c r="C78" i="36"/>
  <c r="B78" i="36"/>
  <c r="F77" i="36"/>
  <c r="E77" i="36"/>
  <c r="D77" i="36"/>
  <c r="C77" i="36"/>
  <c r="B77" i="36"/>
  <c r="F76" i="36"/>
  <c r="E76" i="36"/>
  <c r="D76" i="36"/>
  <c r="C76" i="36"/>
  <c r="B76" i="36"/>
  <c r="F75" i="36"/>
  <c r="E75" i="36"/>
  <c r="D75" i="36"/>
  <c r="C75" i="36"/>
  <c r="B75" i="36"/>
  <c r="F74" i="36"/>
  <c r="E74" i="36"/>
  <c r="D74" i="36"/>
  <c r="C74" i="36"/>
  <c r="B74" i="36"/>
  <c r="F73" i="36"/>
  <c r="E73" i="36"/>
  <c r="D73" i="36"/>
  <c r="C73" i="36"/>
  <c r="B73" i="36"/>
  <c r="F72" i="36"/>
  <c r="E72" i="36"/>
  <c r="D72" i="36"/>
  <c r="C72" i="36"/>
  <c r="B72" i="36"/>
  <c r="F71" i="36"/>
  <c r="E71" i="36"/>
  <c r="D71" i="36"/>
  <c r="C71" i="36"/>
  <c r="B71" i="36"/>
  <c r="F70" i="36"/>
  <c r="E70" i="36"/>
  <c r="D70" i="36"/>
  <c r="C70" i="36"/>
  <c r="B70" i="36"/>
  <c r="F69" i="36"/>
  <c r="E69" i="36"/>
  <c r="D69" i="36"/>
  <c r="C69" i="36"/>
  <c r="B69" i="36"/>
  <c r="F68" i="36"/>
  <c r="E68" i="36"/>
  <c r="D68" i="36"/>
  <c r="C68" i="36"/>
  <c r="B68" i="36"/>
  <c r="F67" i="36"/>
  <c r="E67" i="36"/>
  <c r="D67" i="36"/>
  <c r="C67" i="36"/>
  <c r="B67" i="36"/>
  <c r="F66" i="36"/>
  <c r="E66" i="36"/>
  <c r="D66" i="36"/>
  <c r="C66" i="36"/>
  <c r="B66" i="36"/>
  <c r="F65" i="36"/>
  <c r="E65" i="36"/>
  <c r="D65" i="36"/>
  <c r="C65" i="36"/>
  <c r="B65" i="36"/>
  <c r="F64" i="36"/>
  <c r="E64" i="36"/>
  <c r="D64" i="36"/>
  <c r="C64" i="36"/>
  <c r="B64" i="36"/>
  <c r="F63" i="36"/>
  <c r="E63" i="36"/>
  <c r="D63" i="36"/>
  <c r="C63" i="36"/>
  <c r="B63" i="36"/>
  <c r="F62" i="36"/>
  <c r="E62" i="36"/>
  <c r="D62" i="36"/>
  <c r="C62" i="36"/>
  <c r="B62" i="36"/>
  <c r="F61" i="36"/>
  <c r="E61" i="36"/>
  <c r="D61" i="36"/>
  <c r="C61" i="36"/>
  <c r="B61" i="36"/>
  <c r="F60" i="36"/>
  <c r="E60" i="36"/>
  <c r="D60" i="36"/>
  <c r="C60" i="36"/>
  <c r="B60" i="36"/>
  <c r="F59" i="36"/>
  <c r="E59" i="36"/>
  <c r="D59" i="36"/>
  <c r="C59" i="36"/>
  <c r="B59" i="36"/>
  <c r="F58" i="36"/>
  <c r="E58" i="36"/>
  <c r="D58" i="36"/>
  <c r="C58" i="36"/>
  <c r="B58" i="36"/>
  <c r="F57" i="36"/>
  <c r="E57" i="36"/>
  <c r="D57" i="36"/>
  <c r="C57" i="36"/>
  <c r="B57" i="36"/>
  <c r="F56" i="36"/>
  <c r="E56" i="36"/>
  <c r="D56" i="36"/>
  <c r="C56" i="36"/>
  <c r="B56" i="36"/>
  <c r="F55" i="36"/>
  <c r="E55" i="36"/>
  <c r="D55" i="36"/>
  <c r="C55" i="36"/>
  <c r="B55" i="36"/>
  <c r="F54" i="36"/>
  <c r="E54" i="36"/>
  <c r="D54" i="36"/>
  <c r="C54" i="36"/>
  <c r="B54" i="36"/>
  <c r="F53" i="36"/>
  <c r="E53" i="36"/>
  <c r="D53" i="36"/>
  <c r="C53" i="36"/>
  <c r="B53" i="36"/>
  <c r="F52" i="36"/>
  <c r="E52" i="36"/>
  <c r="D52" i="36"/>
  <c r="C52" i="36"/>
  <c r="B52" i="36"/>
  <c r="F51" i="36"/>
  <c r="E51" i="36"/>
  <c r="D51" i="36"/>
  <c r="C51" i="36"/>
  <c r="B51" i="36"/>
  <c r="F50" i="36"/>
  <c r="E50" i="36"/>
  <c r="D50" i="36"/>
  <c r="C50" i="36"/>
  <c r="B50" i="36"/>
  <c r="F49" i="36"/>
  <c r="E49" i="36"/>
  <c r="D49" i="36"/>
  <c r="C49" i="36"/>
  <c r="B49" i="36"/>
  <c r="F48" i="36"/>
  <c r="E48" i="36"/>
  <c r="D48" i="36"/>
  <c r="C48" i="36"/>
  <c r="B48" i="36"/>
  <c r="F47" i="36"/>
  <c r="E47" i="36"/>
  <c r="D47" i="36"/>
  <c r="C47" i="36"/>
  <c r="B47" i="36"/>
  <c r="F46" i="36"/>
  <c r="E46" i="36"/>
  <c r="D46" i="36"/>
  <c r="C46" i="36"/>
  <c r="B46" i="36"/>
  <c r="F45" i="36"/>
  <c r="E45" i="36"/>
  <c r="D45" i="36"/>
  <c r="C45" i="36"/>
  <c r="B45" i="36"/>
  <c r="F44" i="36"/>
  <c r="E44" i="36"/>
  <c r="D44" i="36"/>
  <c r="C44" i="36"/>
  <c r="B44" i="36"/>
  <c r="F43" i="36"/>
  <c r="E43" i="36"/>
  <c r="D43" i="36"/>
  <c r="C43" i="36"/>
  <c r="B43" i="36"/>
  <c r="F42" i="36"/>
  <c r="E42" i="36"/>
  <c r="D42" i="36"/>
  <c r="C42" i="36"/>
  <c r="B42" i="36"/>
  <c r="F41" i="36"/>
  <c r="E41" i="36"/>
  <c r="D41" i="36"/>
  <c r="C41" i="36"/>
  <c r="B41" i="36"/>
  <c r="F40" i="36"/>
  <c r="E40" i="36"/>
  <c r="D40" i="36"/>
  <c r="C40" i="36"/>
  <c r="B40" i="36"/>
  <c r="F39" i="36"/>
  <c r="E39" i="36"/>
  <c r="D39" i="36"/>
  <c r="C39" i="36"/>
  <c r="B39" i="36"/>
  <c r="F38" i="36"/>
  <c r="E38" i="36"/>
  <c r="D38" i="36"/>
  <c r="C38" i="36"/>
  <c r="B38" i="36"/>
  <c r="F37" i="36"/>
  <c r="E37" i="36"/>
  <c r="D37" i="36"/>
  <c r="C37" i="36"/>
  <c r="B37" i="36"/>
  <c r="F36" i="36"/>
  <c r="E36" i="36"/>
  <c r="D36" i="36"/>
  <c r="C36" i="36"/>
  <c r="B36" i="36"/>
  <c r="F35" i="36"/>
  <c r="E35" i="36"/>
  <c r="D35" i="36"/>
  <c r="C35" i="36"/>
  <c r="B35" i="36"/>
  <c r="F34" i="36"/>
  <c r="E34" i="36"/>
  <c r="D34" i="36"/>
  <c r="C34" i="36"/>
  <c r="B34" i="36"/>
  <c r="F33" i="36"/>
  <c r="E33" i="36"/>
  <c r="D33" i="36"/>
  <c r="C33" i="36"/>
  <c r="B33" i="36"/>
  <c r="F32" i="36"/>
  <c r="E32" i="36"/>
  <c r="D32" i="36"/>
  <c r="C32" i="36"/>
  <c r="B32" i="36"/>
  <c r="F31" i="36"/>
  <c r="E31" i="36"/>
  <c r="D31" i="36"/>
  <c r="C31" i="36"/>
  <c r="B31" i="36"/>
  <c r="F30" i="36"/>
  <c r="E30" i="36"/>
  <c r="D30" i="36"/>
  <c r="C30" i="36"/>
  <c r="F29" i="36"/>
  <c r="E29" i="36"/>
  <c r="D29" i="36"/>
  <c r="C29" i="36"/>
  <c r="F28" i="36"/>
  <c r="E28" i="36"/>
  <c r="D28" i="36"/>
  <c r="C28" i="36"/>
  <c r="F27" i="36"/>
  <c r="E27" i="36"/>
  <c r="D27" i="36"/>
  <c r="C27" i="36"/>
  <c r="F26" i="36"/>
  <c r="E26" i="36"/>
  <c r="D26" i="36"/>
  <c r="C26" i="36"/>
  <c r="F25" i="36"/>
  <c r="E25" i="36"/>
  <c r="D25" i="36"/>
  <c r="C25" i="36"/>
  <c r="F24" i="36"/>
  <c r="E24" i="36"/>
  <c r="D24" i="36"/>
  <c r="C24" i="36"/>
  <c r="F23" i="36"/>
  <c r="E23" i="36"/>
  <c r="D23" i="36"/>
  <c r="C23" i="36"/>
  <c r="F22" i="36"/>
  <c r="E22" i="36"/>
  <c r="D22" i="36"/>
  <c r="C22" i="36"/>
  <c r="F21" i="36"/>
  <c r="E21" i="36"/>
  <c r="D21" i="36"/>
  <c r="C21" i="36"/>
  <c r="F20" i="36"/>
  <c r="E20" i="36"/>
  <c r="D20" i="36"/>
  <c r="C20" i="36"/>
  <c r="F19" i="36"/>
  <c r="E19" i="36"/>
  <c r="D19" i="36"/>
  <c r="C19" i="36"/>
  <c r="F18" i="36"/>
  <c r="E18" i="36"/>
  <c r="D18" i="36"/>
  <c r="C18" i="36"/>
  <c r="F17" i="36"/>
  <c r="E17" i="36"/>
  <c r="D17" i="36"/>
  <c r="C17" i="36"/>
  <c r="F16" i="36"/>
  <c r="E16" i="36"/>
  <c r="D16" i="36"/>
  <c r="C16" i="36"/>
  <c r="F15" i="36"/>
  <c r="E15" i="36"/>
  <c r="D15" i="36"/>
  <c r="C15" i="36"/>
  <c r="F14" i="36"/>
  <c r="E14" i="36"/>
  <c r="D14" i="36"/>
  <c r="C14" i="36"/>
  <c r="F13" i="36"/>
  <c r="E13" i="36"/>
  <c r="D13" i="36"/>
  <c r="C13" i="36"/>
  <c r="F12" i="36"/>
  <c r="E12" i="36"/>
  <c r="D12" i="36"/>
  <c r="C12" i="36"/>
  <c r="F11" i="36"/>
  <c r="E11" i="36"/>
  <c r="D11" i="36"/>
  <c r="C11" i="36"/>
  <c r="F10" i="36"/>
  <c r="E10" i="36"/>
  <c r="D10" i="36"/>
  <c r="C10" i="36"/>
  <c r="F9" i="36"/>
  <c r="E9" i="36"/>
  <c r="D9" i="36"/>
  <c r="C9" i="36"/>
  <c r="F8" i="36"/>
  <c r="E8" i="36"/>
  <c r="D8" i="36"/>
  <c r="C8" i="36"/>
  <c r="F7" i="36"/>
  <c r="E7" i="36"/>
  <c r="D7" i="36"/>
  <c r="C7" i="36"/>
  <c r="F6" i="36"/>
  <c r="E6" i="36"/>
  <c r="D6" i="36"/>
  <c r="C6" i="36"/>
  <c r="F5" i="36"/>
  <c r="E5" i="36"/>
  <c r="D5" i="36"/>
  <c r="C5" i="36"/>
  <c r="F4" i="36"/>
  <c r="E4" i="36"/>
  <c r="D4" i="36"/>
  <c r="C4" i="36"/>
  <c r="F3" i="36"/>
  <c r="E3" i="36"/>
  <c r="D3" i="36"/>
  <c r="C3" i="36"/>
  <c r="F2" i="36"/>
  <c r="E2" i="36"/>
  <c r="D2" i="36"/>
  <c r="C2" i="36"/>
  <c r="F117" i="32"/>
  <c r="E117" i="32"/>
  <c r="D117" i="32"/>
  <c r="C117" i="32"/>
  <c r="B117" i="32"/>
  <c r="F116" i="32"/>
  <c r="E116" i="32"/>
  <c r="D116" i="32"/>
  <c r="C116" i="32"/>
  <c r="B116" i="32"/>
  <c r="F115" i="32"/>
  <c r="E115" i="32"/>
  <c r="D115" i="32"/>
  <c r="C115" i="32"/>
  <c r="B115" i="32"/>
  <c r="F114" i="32"/>
  <c r="E114" i="32"/>
  <c r="D114" i="32"/>
  <c r="C114" i="32"/>
  <c r="B114" i="32"/>
  <c r="F113" i="32"/>
  <c r="E113" i="32"/>
  <c r="D113" i="32"/>
  <c r="C113" i="32"/>
  <c r="B113" i="32"/>
  <c r="F112" i="32"/>
  <c r="E112" i="32"/>
  <c r="D112" i="32"/>
  <c r="C112" i="32"/>
  <c r="B112" i="32"/>
  <c r="F111" i="32"/>
  <c r="E111" i="32"/>
  <c r="D111" i="32"/>
  <c r="C111" i="32"/>
  <c r="B111" i="32"/>
  <c r="F110" i="32"/>
  <c r="E110" i="32"/>
  <c r="D110" i="32"/>
  <c r="C110" i="32"/>
  <c r="B110" i="32"/>
  <c r="F109" i="32"/>
  <c r="E109" i="32"/>
  <c r="D109" i="32"/>
  <c r="C109" i="32"/>
  <c r="B109" i="32"/>
  <c r="F108" i="32"/>
  <c r="E108" i="32"/>
  <c r="D108" i="32"/>
  <c r="C108" i="32"/>
  <c r="B108" i="32"/>
  <c r="F107" i="32"/>
  <c r="E107" i="32"/>
  <c r="D107" i="32"/>
  <c r="C107" i="32"/>
  <c r="B107" i="32"/>
  <c r="F106" i="32"/>
  <c r="E106" i="32"/>
  <c r="D106" i="32"/>
  <c r="C106" i="32"/>
  <c r="B106" i="32"/>
  <c r="F105" i="32"/>
  <c r="E105" i="32"/>
  <c r="D105" i="32"/>
  <c r="C105" i="32"/>
  <c r="B105" i="32"/>
  <c r="F104" i="32"/>
  <c r="E104" i="32"/>
  <c r="D104" i="32"/>
  <c r="C104" i="32"/>
  <c r="B104" i="32"/>
  <c r="F103" i="32"/>
  <c r="E103" i="32"/>
  <c r="D103" i="32"/>
  <c r="C103" i="32"/>
  <c r="B103" i="32"/>
  <c r="F102" i="32"/>
  <c r="E102" i="32"/>
  <c r="D102" i="32"/>
  <c r="C102" i="32"/>
  <c r="B102" i="32"/>
  <c r="F101" i="32"/>
  <c r="E101" i="32"/>
  <c r="D101" i="32"/>
  <c r="C101" i="32"/>
  <c r="B101" i="32"/>
  <c r="F100" i="32"/>
  <c r="E100" i="32"/>
  <c r="D100" i="32"/>
  <c r="C100" i="32"/>
  <c r="B100" i="32"/>
  <c r="F99" i="32"/>
  <c r="E99" i="32"/>
  <c r="D99" i="32"/>
  <c r="C99" i="32"/>
  <c r="B99" i="32"/>
  <c r="F98" i="32"/>
  <c r="E98" i="32"/>
  <c r="D98" i="32"/>
  <c r="C98" i="32"/>
  <c r="B98" i="32"/>
  <c r="F97" i="32"/>
  <c r="E97" i="32"/>
  <c r="D97" i="32"/>
  <c r="C97" i="32"/>
  <c r="B97" i="32"/>
  <c r="F96" i="32"/>
  <c r="E96" i="32"/>
  <c r="D96" i="32"/>
  <c r="C96" i="32"/>
  <c r="B96" i="32"/>
  <c r="F95" i="32"/>
  <c r="E95" i="32"/>
  <c r="D95" i="32"/>
  <c r="C95" i="32"/>
  <c r="B95" i="32"/>
  <c r="F94" i="32"/>
  <c r="E94" i="32"/>
  <c r="D94" i="32"/>
  <c r="C94" i="32"/>
  <c r="B94" i="32"/>
  <c r="F93" i="32"/>
  <c r="E93" i="32"/>
  <c r="D93" i="32"/>
  <c r="C93" i="32"/>
  <c r="B93" i="32"/>
  <c r="F92" i="32"/>
  <c r="E92" i="32"/>
  <c r="D92" i="32"/>
  <c r="C92" i="32"/>
  <c r="B92" i="32"/>
  <c r="F91" i="32"/>
  <c r="E91" i="32"/>
  <c r="D91" i="32"/>
  <c r="C91" i="32"/>
  <c r="B91" i="32"/>
  <c r="F90" i="32"/>
  <c r="E90" i="32"/>
  <c r="D90" i="32"/>
  <c r="C90" i="32"/>
  <c r="B90" i="32"/>
  <c r="F89" i="32"/>
  <c r="E89" i="32"/>
  <c r="D89" i="32"/>
  <c r="C89" i="32"/>
  <c r="B89" i="32"/>
  <c r="F88" i="32"/>
  <c r="E88" i="32"/>
  <c r="D88" i="32"/>
  <c r="C88" i="32"/>
  <c r="B88" i="32"/>
  <c r="F87" i="32"/>
  <c r="E87" i="32"/>
  <c r="D87" i="32"/>
  <c r="C87" i="32"/>
  <c r="B87" i="32"/>
  <c r="F86" i="32"/>
  <c r="E86" i="32"/>
  <c r="D86" i="32"/>
  <c r="C86" i="32"/>
  <c r="B86" i="32"/>
  <c r="F85" i="32"/>
  <c r="E85" i="32"/>
  <c r="D85" i="32"/>
  <c r="C85" i="32"/>
  <c r="B85" i="32"/>
  <c r="F84" i="32"/>
  <c r="E84" i="32"/>
  <c r="D84" i="32"/>
  <c r="C84" i="32"/>
  <c r="B84" i="32"/>
  <c r="F83" i="32"/>
  <c r="E83" i="32"/>
  <c r="D83" i="32"/>
  <c r="C83" i="32"/>
  <c r="B83" i="32"/>
  <c r="F82" i="32"/>
  <c r="E82" i="32"/>
  <c r="D82" i="32"/>
  <c r="C82" i="32"/>
  <c r="B82" i="32"/>
  <c r="F81" i="32"/>
  <c r="E81" i="32"/>
  <c r="D81" i="32"/>
  <c r="C81" i="32"/>
  <c r="B81" i="32"/>
  <c r="F80" i="32"/>
  <c r="E80" i="32"/>
  <c r="D80" i="32"/>
  <c r="C80" i="32"/>
  <c r="B80" i="32"/>
  <c r="F79" i="32"/>
  <c r="E79" i="32"/>
  <c r="D79" i="32"/>
  <c r="C79" i="32"/>
  <c r="B79" i="32"/>
  <c r="F78" i="32"/>
  <c r="E78" i="32"/>
  <c r="D78" i="32"/>
  <c r="C78" i="32"/>
  <c r="B78" i="32"/>
  <c r="F77" i="32"/>
  <c r="E77" i="32"/>
  <c r="D77" i="32"/>
  <c r="C77" i="32"/>
  <c r="B77" i="32"/>
  <c r="F76" i="32"/>
  <c r="E76" i="32"/>
  <c r="D76" i="32"/>
  <c r="C76" i="32"/>
  <c r="B76" i="32"/>
  <c r="F75" i="32"/>
  <c r="E75" i="32"/>
  <c r="D75" i="32"/>
  <c r="C75" i="32"/>
  <c r="B75" i="32"/>
  <c r="F74" i="32"/>
  <c r="E74" i="32"/>
  <c r="D74" i="32"/>
  <c r="C74" i="32"/>
  <c r="B74" i="32"/>
  <c r="F73" i="32"/>
  <c r="E73" i="32"/>
  <c r="D73" i="32"/>
  <c r="C73" i="32"/>
  <c r="B73" i="32"/>
  <c r="F72" i="32"/>
  <c r="E72" i="32"/>
  <c r="D72" i="32"/>
  <c r="C72" i="32"/>
  <c r="B72" i="32"/>
  <c r="F71" i="32"/>
  <c r="E71" i="32"/>
  <c r="D71" i="32"/>
  <c r="C71" i="32"/>
  <c r="B71" i="32"/>
  <c r="F70" i="32"/>
  <c r="E70" i="32"/>
  <c r="D70" i="32"/>
  <c r="C70" i="32"/>
  <c r="B70" i="32"/>
  <c r="F69" i="32"/>
  <c r="E69" i="32"/>
  <c r="D69" i="32"/>
  <c r="C69" i="32"/>
  <c r="B69" i="32"/>
  <c r="F68" i="32"/>
  <c r="E68" i="32"/>
  <c r="D68" i="32"/>
  <c r="C68" i="32"/>
  <c r="B68" i="32"/>
  <c r="F67" i="32"/>
  <c r="E67" i="32"/>
  <c r="D67" i="32"/>
  <c r="C67" i="32"/>
  <c r="B67" i="32"/>
  <c r="F66" i="32"/>
  <c r="E66" i="32"/>
  <c r="D66" i="32"/>
  <c r="C66" i="32"/>
  <c r="B66" i="32"/>
  <c r="F65" i="32"/>
  <c r="E65" i="32"/>
  <c r="D65" i="32"/>
  <c r="C65" i="32"/>
  <c r="B65" i="32"/>
  <c r="F64" i="32"/>
  <c r="E64" i="32"/>
  <c r="D64" i="32"/>
  <c r="C64" i="32"/>
  <c r="B64" i="32"/>
  <c r="F63" i="32"/>
  <c r="E63" i="32"/>
  <c r="D63" i="32"/>
  <c r="C63" i="32"/>
  <c r="B63" i="32"/>
  <c r="F62" i="32"/>
  <c r="E62" i="32"/>
  <c r="D62" i="32"/>
  <c r="C62" i="32"/>
  <c r="B62" i="32"/>
  <c r="F61" i="32"/>
  <c r="E61" i="32"/>
  <c r="D61" i="32"/>
  <c r="C61" i="32"/>
  <c r="B61" i="32"/>
  <c r="F60" i="32"/>
  <c r="E60" i="32"/>
  <c r="D60" i="32"/>
  <c r="C60" i="32"/>
  <c r="B60" i="32"/>
  <c r="F59" i="32"/>
  <c r="E59" i="32"/>
  <c r="D59" i="32"/>
  <c r="C59" i="32"/>
  <c r="B59" i="32"/>
  <c r="F58" i="32"/>
  <c r="E58" i="32"/>
  <c r="D58" i="32"/>
  <c r="C58" i="32"/>
  <c r="B58" i="32"/>
  <c r="F57" i="32"/>
  <c r="E57" i="32"/>
  <c r="D57" i="32"/>
  <c r="C57" i="32"/>
  <c r="B57" i="32"/>
  <c r="F56" i="32"/>
  <c r="E56" i="32"/>
  <c r="D56" i="32"/>
  <c r="C56" i="32"/>
  <c r="B56" i="32"/>
  <c r="F55" i="32"/>
  <c r="E55" i="32"/>
  <c r="D55" i="32"/>
  <c r="C55" i="32"/>
  <c r="B55" i="32"/>
  <c r="F54" i="32"/>
  <c r="E54" i="32"/>
  <c r="D54" i="32"/>
  <c r="C54" i="32"/>
  <c r="B54" i="32"/>
  <c r="F53" i="32"/>
  <c r="E53" i="32"/>
  <c r="D53" i="32"/>
  <c r="C53" i="32"/>
  <c r="B53" i="32"/>
  <c r="F52" i="32"/>
  <c r="E52" i="32"/>
  <c r="D52" i="32"/>
  <c r="C52" i="32"/>
  <c r="B52" i="32"/>
  <c r="F51" i="32"/>
  <c r="E51" i="32"/>
  <c r="D51" i="32"/>
  <c r="C51" i="32"/>
  <c r="B51" i="32"/>
  <c r="F50" i="32"/>
  <c r="E50" i="32"/>
  <c r="D50" i="32"/>
  <c r="C50" i="32"/>
  <c r="B50" i="32"/>
  <c r="F49" i="32"/>
  <c r="E49" i="32"/>
  <c r="D49" i="32"/>
  <c r="C49" i="32"/>
  <c r="B49" i="32"/>
  <c r="F48" i="32"/>
  <c r="E48" i="32"/>
  <c r="D48" i="32"/>
  <c r="C48" i="32"/>
  <c r="B48" i="32"/>
  <c r="F47" i="32"/>
  <c r="E47" i="32"/>
  <c r="D47" i="32"/>
  <c r="C47" i="32"/>
  <c r="B47" i="32"/>
  <c r="F46" i="32"/>
  <c r="E46" i="32"/>
  <c r="D46" i="32"/>
  <c r="C46" i="32"/>
  <c r="B46" i="32"/>
  <c r="F45" i="32"/>
  <c r="E45" i="32"/>
  <c r="D45" i="32"/>
  <c r="C45" i="32"/>
  <c r="B45" i="32"/>
  <c r="F44" i="32"/>
  <c r="E44" i="32"/>
  <c r="D44" i="32"/>
  <c r="C44" i="32"/>
  <c r="B44" i="32"/>
  <c r="F43" i="32"/>
  <c r="E43" i="32"/>
  <c r="D43" i="32"/>
  <c r="C43" i="32"/>
  <c r="B43" i="32"/>
  <c r="F42" i="32"/>
  <c r="E42" i="32"/>
  <c r="D42" i="32"/>
  <c r="C42" i="32"/>
  <c r="B42" i="32"/>
  <c r="F41" i="32"/>
  <c r="E41" i="32"/>
  <c r="D41" i="32"/>
  <c r="C41" i="32"/>
  <c r="B41" i="32"/>
  <c r="F40" i="32"/>
  <c r="E40" i="32"/>
  <c r="D40" i="32"/>
  <c r="C40" i="32"/>
  <c r="B40" i="32"/>
  <c r="F39" i="32"/>
  <c r="E39" i="32"/>
  <c r="D39" i="32"/>
  <c r="C39" i="32"/>
  <c r="B39" i="32"/>
  <c r="F38" i="32"/>
  <c r="E38" i="32"/>
  <c r="D38" i="32"/>
  <c r="C38" i="32"/>
  <c r="B38" i="32"/>
  <c r="F37" i="32"/>
  <c r="E37" i="32"/>
  <c r="D37" i="32"/>
  <c r="C37" i="32"/>
  <c r="B37" i="32"/>
  <c r="F36" i="32"/>
  <c r="E36" i="32"/>
  <c r="D36" i="32"/>
  <c r="C36" i="32"/>
  <c r="B36" i="32"/>
  <c r="F35" i="32"/>
  <c r="E35" i="32"/>
  <c r="D35" i="32"/>
  <c r="C35" i="32"/>
  <c r="B35" i="32"/>
  <c r="F34" i="32"/>
  <c r="E34" i="32"/>
  <c r="D34" i="32"/>
  <c r="C34" i="32"/>
  <c r="B34" i="32"/>
  <c r="F33" i="32"/>
  <c r="E33" i="32"/>
  <c r="D33" i="32"/>
  <c r="C33" i="32"/>
  <c r="B33" i="32"/>
  <c r="F32" i="32"/>
  <c r="E32" i="32"/>
  <c r="D32" i="32"/>
  <c r="C32" i="32"/>
  <c r="B32" i="32"/>
  <c r="F31" i="32"/>
  <c r="E31" i="32"/>
  <c r="D31" i="32"/>
  <c r="C31" i="32"/>
  <c r="B31" i="32"/>
  <c r="F30" i="32"/>
  <c r="E30" i="32"/>
  <c r="D30" i="32"/>
  <c r="C30" i="32"/>
  <c r="F29" i="32"/>
  <c r="E29" i="32"/>
  <c r="D29" i="32"/>
  <c r="C29" i="32"/>
  <c r="F28" i="32"/>
  <c r="E28" i="32"/>
  <c r="D28" i="32"/>
  <c r="C28" i="32"/>
  <c r="F27" i="32"/>
  <c r="E27" i="32"/>
  <c r="D27" i="32"/>
  <c r="C27" i="32"/>
  <c r="F26" i="32"/>
  <c r="E26" i="32"/>
  <c r="D26" i="32"/>
  <c r="C26" i="32"/>
  <c r="F25" i="32"/>
  <c r="E25" i="32"/>
  <c r="D25" i="32"/>
  <c r="C25" i="32"/>
  <c r="F24" i="32"/>
  <c r="E24" i="32"/>
  <c r="D24" i="32"/>
  <c r="C24" i="32"/>
  <c r="F23" i="32"/>
  <c r="E23" i="32"/>
  <c r="D23" i="32"/>
  <c r="C23" i="32"/>
  <c r="F22" i="32"/>
  <c r="E22" i="32"/>
  <c r="D22" i="32"/>
  <c r="C22" i="32"/>
  <c r="F21" i="32"/>
  <c r="E21" i="32"/>
  <c r="D21" i="32"/>
  <c r="C21" i="32"/>
  <c r="F20" i="32"/>
  <c r="E20" i="32"/>
  <c r="D20" i="32"/>
  <c r="C20" i="32"/>
  <c r="F19" i="32"/>
  <c r="E19" i="32"/>
  <c r="D19" i="32"/>
  <c r="C19" i="32"/>
  <c r="F18" i="32"/>
  <c r="E18" i="32"/>
  <c r="D18" i="32"/>
  <c r="C18" i="32"/>
  <c r="F17" i="32"/>
  <c r="E17" i="32"/>
  <c r="D17" i="32"/>
  <c r="C17" i="32"/>
  <c r="F16" i="32"/>
  <c r="E16" i="32"/>
  <c r="D16" i="32"/>
  <c r="C16" i="32"/>
  <c r="F15" i="32"/>
  <c r="E15" i="32"/>
  <c r="D15" i="32"/>
  <c r="C15" i="32"/>
  <c r="F14" i="32"/>
  <c r="E14" i="32"/>
  <c r="D14" i="32"/>
  <c r="C14" i="32"/>
  <c r="F13" i="32"/>
  <c r="E13" i="32"/>
  <c r="D13" i="32"/>
  <c r="C13" i="32"/>
  <c r="F12" i="32"/>
  <c r="E12" i="32"/>
  <c r="D12" i="32"/>
  <c r="C12" i="32"/>
  <c r="F11" i="32"/>
  <c r="E11" i="32"/>
  <c r="D11" i="32"/>
  <c r="C11" i="32"/>
  <c r="F10" i="32"/>
  <c r="E10" i="32"/>
  <c r="D10" i="32"/>
  <c r="C10" i="32"/>
  <c r="F9" i="32"/>
  <c r="E9" i="32"/>
  <c r="D9" i="32"/>
  <c r="C9" i="32"/>
  <c r="F8" i="32"/>
  <c r="E8" i="32"/>
  <c r="D8" i="32"/>
  <c r="C8" i="32"/>
  <c r="F7" i="32"/>
  <c r="E7" i="32"/>
  <c r="D7" i="32"/>
  <c r="C7" i="32"/>
  <c r="F6" i="32"/>
  <c r="E6" i="32"/>
  <c r="D6" i="32"/>
  <c r="C6" i="32"/>
  <c r="F5" i="32"/>
  <c r="E5" i="32"/>
  <c r="D5" i="32"/>
  <c r="C5" i="32"/>
  <c r="F4" i="32"/>
  <c r="E4" i="32"/>
  <c r="D4" i="32"/>
  <c r="C4" i="32"/>
  <c r="F3" i="32"/>
  <c r="E3" i="32"/>
  <c r="D3" i="32"/>
  <c r="C3" i="32"/>
  <c r="F2" i="32"/>
  <c r="E2" i="32"/>
  <c r="D2" i="32"/>
  <c r="C2" i="32"/>
  <c r="F117" i="12"/>
  <c r="E117" i="12"/>
  <c r="D117" i="12"/>
  <c r="C117" i="12"/>
  <c r="B117" i="12"/>
  <c r="F116" i="12"/>
  <c r="E116" i="12"/>
  <c r="D116" i="12"/>
  <c r="C116" i="12"/>
  <c r="B116" i="12"/>
  <c r="F115" i="12"/>
  <c r="E115" i="12"/>
  <c r="D115" i="12"/>
  <c r="C115" i="12"/>
  <c r="B115" i="12"/>
  <c r="F114" i="12"/>
  <c r="E114" i="12"/>
  <c r="D114" i="12"/>
  <c r="C114" i="12"/>
  <c r="B114" i="12"/>
  <c r="F113" i="12"/>
  <c r="E113" i="12"/>
  <c r="D113" i="12"/>
  <c r="C113" i="12"/>
  <c r="B113" i="12"/>
  <c r="F112" i="12"/>
  <c r="E112" i="12"/>
  <c r="D112" i="12"/>
  <c r="C112" i="12"/>
  <c r="B112" i="12"/>
  <c r="F111" i="12"/>
  <c r="E111" i="12"/>
  <c r="D111" i="12"/>
  <c r="C111" i="12"/>
  <c r="B111" i="12"/>
  <c r="F110" i="12"/>
  <c r="E110" i="12"/>
  <c r="D110" i="12"/>
  <c r="C110" i="12"/>
  <c r="B110" i="12"/>
  <c r="F109" i="12"/>
  <c r="E109" i="12"/>
  <c r="D109" i="12"/>
  <c r="C109" i="12"/>
  <c r="B109" i="12"/>
  <c r="F108" i="12"/>
  <c r="E108" i="12"/>
  <c r="D108" i="12"/>
  <c r="C108" i="12"/>
  <c r="B108" i="12"/>
  <c r="F107" i="12"/>
  <c r="E107" i="12"/>
  <c r="D107" i="12"/>
  <c r="C107" i="12"/>
  <c r="B107" i="12"/>
  <c r="F106" i="12"/>
  <c r="E106" i="12"/>
  <c r="D106" i="12"/>
  <c r="C106" i="12"/>
  <c r="B106" i="12"/>
  <c r="F105" i="12"/>
  <c r="E105" i="12"/>
  <c r="D105" i="12"/>
  <c r="C105" i="12"/>
  <c r="B105" i="12"/>
  <c r="F104" i="12"/>
  <c r="E104" i="12"/>
  <c r="D104" i="12"/>
  <c r="C104" i="12"/>
  <c r="B104" i="12"/>
  <c r="F103" i="12"/>
  <c r="E103" i="12"/>
  <c r="D103" i="12"/>
  <c r="C103" i="12"/>
  <c r="B103" i="12"/>
  <c r="F102" i="12"/>
  <c r="E102" i="12"/>
  <c r="D102" i="12"/>
  <c r="C102" i="12"/>
  <c r="B102" i="12"/>
  <c r="F101" i="12"/>
  <c r="E101" i="12"/>
  <c r="D101" i="12"/>
  <c r="C101" i="12"/>
  <c r="B101" i="12"/>
  <c r="F100" i="12"/>
  <c r="E100" i="12"/>
  <c r="D100" i="12"/>
  <c r="C100" i="12"/>
  <c r="B100" i="12"/>
  <c r="F99" i="12"/>
  <c r="E99" i="12"/>
  <c r="D99" i="12"/>
  <c r="C99" i="12"/>
  <c r="B99" i="12"/>
  <c r="F98" i="12"/>
  <c r="E98" i="12"/>
  <c r="D98" i="12"/>
  <c r="C98" i="12"/>
  <c r="B98" i="12"/>
  <c r="F97" i="12"/>
  <c r="E97" i="12"/>
  <c r="D97" i="12"/>
  <c r="C97" i="12"/>
  <c r="B97" i="12"/>
  <c r="F96" i="12"/>
  <c r="E96" i="12"/>
  <c r="D96" i="12"/>
  <c r="C96" i="12"/>
  <c r="B96" i="12"/>
  <c r="F95" i="12"/>
  <c r="E95" i="12"/>
  <c r="D95" i="12"/>
  <c r="C95" i="12"/>
  <c r="B95" i="12"/>
  <c r="F94" i="12"/>
  <c r="E94" i="12"/>
  <c r="D94" i="12"/>
  <c r="C94" i="12"/>
  <c r="B94" i="12"/>
  <c r="F93" i="12"/>
  <c r="E93" i="12"/>
  <c r="D93" i="12"/>
  <c r="C93" i="12"/>
  <c r="B93" i="12"/>
  <c r="F92" i="12"/>
  <c r="E92" i="12"/>
  <c r="D92" i="12"/>
  <c r="C92" i="12"/>
  <c r="B92" i="12"/>
  <c r="F91" i="12"/>
  <c r="E91" i="12"/>
  <c r="D91" i="12"/>
  <c r="C91" i="12"/>
  <c r="B91" i="12"/>
  <c r="F90" i="12"/>
  <c r="E90" i="12"/>
  <c r="D90" i="12"/>
  <c r="C90" i="12"/>
  <c r="B90" i="12"/>
  <c r="F89" i="12"/>
  <c r="E89" i="12"/>
  <c r="D89" i="12"/>
  <c r="C89" i="12"/>
  <c r="B89" i="12"/>
  <c r="F88" i="12"/>
  <c r="E88" i="12"/>
  <c r="D88" i="12"/>
  <c r="C88" i="12"/>
  <c r="B88" i="12"/>
  <c r="F87" i="12"/>
  <c r="E87" i="12"/>
  <c r="D87" i="12"/>
  <c r="C87" i="12"/>
  <c r="B87" i="12"/>
  <c r="F86" i="12"/>
  <c r="E86" i="12"/>
  <c r="D86" i="12"/>
  <c r="C86" i="12"/>
  <c r="B86" i="12"/>
  <c r="F85" i="12"/>
  <c r="E85" i="12"/>
  <c r="D85" i="12"/>
  <c r="C85" i="12"/>
  <c r="B85" i="12"/>
  <c r="F84" i="12"/>
  <c r="E84" i="12"/>
  <c r="D84" i="12"/>
  <c r="C84" i="12"/>
  <c r="B84" i="12"/>
  <c r="F83" i="12"/>
  <c r="E83" i="12"/>
  <c r="D83" i="12"/>
  <c r="C83" i="12"/>
  <c r="B83" i="12"/>
  <c r="F82" i="12"/>
  <c r="E82" i="12"/>
  <c r="D82" i="12"/>
  <c r="C82" i="12"/>
  <c r="B82" i="12"/>
  <c r="F81" i="12"/>
  <c r="E81" i="12"/>
  <c r="D81" i="12"/>
  <c r="C81" i="12"/>
  <c r="B81" i="12"/>
  <c r="F80" i="12"/>
  <c r="E80" i="12"/>
  <c r="D80" i="12"/>
  <c r="C80" i="12"/>
  <c r="B80" i="12"/>
  <c r="F79" i="12"/>
  <c r="E79" i="12"/>
  <c r="D79" i="12"/>
  <c r="C79" i="12"/>
  <c r="B79" i="12"/>
  <c r="F78" i="12"/>
  <c r="E78" i="12"/>
  <c r="D78" i="12"/>
  <c r="C78" i="12"/>
  <c r="B78" i="12"/>
  <c r="F77" i="12"/>
  <c r="E77" i="12"/>
  <c r="D77" i="12"/>
  <c r="C77" i="12"/>
  <c r="B77" i="12"/>
  <c r="F76" i="12"/>
  <c r="E76" i="12"/>
  <c r="D76" i="12"/>
  <c r="C76" i="12"/>
  <c r="B76" i="12"/>
  <c r="F75" i="12"/>
  <c r="E75" i="12"/>
  <c r="D75" i="12"/>
  <c r="C75" i="12"/>
  <c r="B75" i="12"/>
  <c r="F74" i="12"/>
  <c r="E74" i="12"/>
  <c r="D74" i="12"/>
  <c r="C74" i="12"/>
  <c r="B74" i="12"/>
  <c r="F73" i="12"/>
  <c r="E73" i="12"/>
  <c r="D73" i="12"/>
  <c r="C73" i="12"/>
  <c r="B73" i="12"/>
  <c r="F72" i="12"/>
  <c r="E72" i="12"/>
  <c r="D72" i="12"/>
  <c r="C72" i="12"/>
  <c r="B72" i="12"/>
  <c r="F71" i="12"/>
  <c r="E71" i="12"/>
  <c r="D71" i="12"/>
  <c r="C71" i="12"/>
  <c r="B71" i="12"/>
  <c r="F70" i="12"/>
  <c r="E70" i="12"/>
  <c r="D70" i="12"/>
  <c r="C70" i="12"/>
  <c r="B70" i="12"/>
  <c r="F69" i="12"/>
  <c r="E69" i="12"/>
  <c r="D69" i="12"/>
  <c r="C69" i="12"/>
  <c r="B69" i="12"/>
  <c r="F68" i="12"/>
  <c r="E68" i="12"/>
  <c r="D68" i="12"/>
  <c r="C68" i="12"/>
  <c r="B68" i="12"/>
  <c r="F67" i="12"/>
  <c r="E67" i="12"/>
  <c r="D67" i="12"/>
  <c r="C67" i="12"/>
  <c r="B67" i="12"/>
  <c r="F66" i="12"/>
  <c r="E66" i="12"/>
  <c r="D66" i="12"/>
  <c r="C66" i="12"/>
  <c r="B66" i="12"/>
  <c r="F65" i="12"/>
  <c r="E65" i="12"/>
  <c r="D65" i="12"/>
  <c r="C65" i="12"/>
  <c r="B65" i="12"/>
  <c r="F64" i="12"/>
  <c r="E64" i="12"/>
  <c r="D64" i="12"/>
  <c r="C64" i="12"/>
  <c r="B64" i="12"/>
  <c r="F63" i="12"/>
  <c r="E63" i="12"/>
  <c r="D63" i="12"/>
  <c r="C63" i="12"/>
  <c r="B63" i="12"/>
  <c r="F62" i="12"/>
  <c r="E62" i="12"/>
  <c r="D62" i="12"/>
  <c r="C62" i="12"/>
  <c r="B62" i="12"/>
  <c r="F61" i="12"/>
  <c r="E61" i="12"/>
  <c r="D61" i="12"/>
  <c r="C61" i="12"/>
  <c r="B61" i="12"/>
  <c r="F60" i="12"/>
  <c r="E60" i="12"/>
  <c r="D60" i="12"/>
  <c r="C60" i="12"/>
  <c r="B60" i="12"/>
  <c r="F59" i="12"/>
  <c r="E59" i="12"/>
  <c r="D59" i="12"/>
  <c r="C59" i="12"/>
  <c r="B59" i="12"/>
  <c r="F58" i="12"/>
  <c r="E58" i="12"/>
  <c r="D58" i="12"/>
  <c r="C58" i="12"/>
  <c r="B58" i="12"/>
  <c r="F57" i="12"/>
  <c r="E57" i="12"/>
  <c r="D57" i="12"/>
  <c r="C57" i="12"/>
  <c r="B57" i="12"/>
  <c r="F56" i="12"/>
  <c r="E56" i="12"/>
  <c r="D56" i="12"/>
  <c r="C56" i="12"/>
  <c r="B56" i="12"/>
  <c r="F55" i="12"/>
  <c r="E55" i="12"/>
  <c r="D55" i="12"/>
  <c r="C55" i="12"/>
  <c r="B55" i="12"/>
  <c r="F54" i="12"/>
  <c r="E54" i="12"/>
  <c r="D54" i="12"/>
  <c r="C54" i="12"/>
  <c r="B54" i="12"/>
  <c r="F53" i="12"/>
  <c r="E53" i="12"/>
  <c r="D53" i="12"/>
  <c r="C53" i="12"/>
  <c r="B53" i="12"/>
  <c r="F52" i="12"/>
  <c r="E52" i="12"/>
  <c r="D52" i="12"/>
  <c r="C52" i="12"/>
  <c r="B52" i="12"/>
  <c r="F51" i="12"/>
  <c r="E51" i="12"/>
  <c r="D51" i="12"/>
  <c r="C51" i="12"/>
  <c r="B51" i="12"/>
  <c r="F50" i="12"/>
  <c r="E50" i="12"/>
  <c r="D50" i="12"/>
  <c r="C50" i="12"/>
  <c r="B50" i="12"/>
  <c r="F49" i="12"/>
  <c r="E49" i="12"/>
  <c r="D49" i="12"/>
  <c r="C49" i="12"/>
  <c r="B49" i="12"/>
  <c r="F48" i="12"/>
  <c r="E48" i="12"/>
  <c r="D48" i="12"/>
  <c r="C48" i="12"/>
  <c r="B48" i="12"/>
  <c r="F47" i="12"/>
  <c r="E47" i="12"/>
  <c r="D47" i="12"/>
  <c r="C47" i="12"/>
  <c r="B47" i="12"/>
  <c r="F46" i="12"/>
  <c r="E46" i="12"/>
  <c r="D46" i="12"/>
  <c r="C46" i="12"/>
  <c r="B46" i="12"/>
  <c r="F45" i="12"/>
  <c r="E45" i="12"/>
  <c r="D45" i="12"/>
  <c r="C45" i="12"/>
  <c r="B45" i="12"/>
  <c r="F44" i="12"/>
  <c r="E44" i="12"/>
  <c r="D44" i="12"/>
  <c r="C44" i="12"/>
  <c r="B44" i="12"/>
  <c r="F43" i="12"/>
  <c r="E43" i="12"/>
  <c r="D43" i="12"/>
  <c r="C43" i="12"/>
  <c r="B43" i="12"/>
  <c r="F42" i="12"/>
  <c r="E42" i="12"/>
  <c r="D42" i="12"/>
  <c r="C42" i="12"/>
  <c r="B42" i="12"/>
  <c r="F41" i="12"/>
  <c r="E41" i="12"/>
  <c r="D41" i="12"/>
  <c r="C41" i="12"/>
  <c r="B41" i="12"/>
  <c r="F40" i="12"/>
  <c r="E40" i="12"/>
  <c r="D40" i="12"/>
  <c r="C40" i="12"/>
  <c r="B40" i="12"/>
  <c r="F39" i="12"/>
  <c r="E39" i="12"/>
  <c r="D39" i="12"/>
  <c r="C39" i="12"/>
  <c r="B39" i="12"/>
  <c r="F38" i="12"/>
  <c r="E38" i="12"/>
  <c r="D38" i="12"/>
  <c r="C38" i="12"/>
  <c r="B38" i="12"/>
  <c r="F37" i="12"/>
  <c r="E37" i="12"/>
  <c r="D37" i="12"/>
  <c r="C37" i="12"/>
  <c r="B37" i="12"/>
  <c r="F36" i="12"/>
  <c r="E36" i="12"/>
  <c r="D36" i="12"/>
  <c r="C36" i="12"/>
  <c r="B36" i="12"/>
  <c r="F35" i="12"/>
  <c r="E35" i="12"/>
  <c r="D35" i="12"/>
  <c r="C35" i="12"/>
  <c r="B35" i="12"/>
  <c r="F34" i="12"/>
  <c r="E34" i="12"/>
  <c r="D34" i="12"/>
  <c r="C34" i="12"/>
  <c r="B34" i="12"/>
  <c r="F33" i="12"/>
  <c r="E33" i="12"/>
  <c r="D33" i="12"/>
  <c r="C33" i="12"/>
  <c r="B33" i="12"/>
  <c r="F32" i="12"/>
  <c r="E32" i="12"/>
  <c r="D32" i="12"/>
  <c r="C32" i="12"/>
  <c r="B32" i="12"/>
  <c r="F31" i="12"/>
  <c r="E31" i="12"/>
  <c r="D31" i="12"/>
  <c r="C31" i="12"/>
  <c r="B31" i="12"/>
  <c r="F30" i="12"/>
  <c r="E30" i="12"/>
  <c r="D30" i="12"/>
  <c r="C30" i="12"/>
  <c r="F29" i="12"/>
  <c r="E29" i="12"/>
  <c r="D29" i="12"/>
  <c r="C29" i="12"/>
  <c r="F28" i="12"/>
  <c r="E28" i="12"/>
  <c r="D28" i="12"/>
  <c r="C28" i="12"/>
  <c r="F27" i="12"/>
  <c r="E27" i="12"/>
  <c r="D27" i="12"/>
  <c r="C27" i="12"/>
  <c r="F26" i="12"/>
  <c r="E26" i="12"/>
  <c r="D26" i="12"/>
  <c r="C26" i="12"/>
  <c r="F25" i="12"/>
  <c r="E25" i="12"/>
  <c r="D25" i="12"/>
  <c r="C25" i="12"/>
  <c r="F24" i="12"/>
  <c r="E24" i="12"/>
  <c r="D24" i="12"/>
  <c r="C24" i="12"/>
  <c r="F23" i="12"/>
  <c r="E23" i="12"/>
  <c r="D23" i="12"/>
  <c r="C23" i="12"/>
  <c r="F22" i="12"/>
  <c r="E22" i="12"/>
  <c r="D22" i="12"/>
  <c r="C22" i="12"/>
  <c r="F21" i="12"/>
  <c r="E21" i="12"/>
  <c r="D21" i="12"/>
  <c r="C21" i="12"/>
  <c r="F20" i="12"/>
  <c r="E20" i="12"/>
  <c r="D20" i="12"/>
  <c r="C20" i="12"/>
  <c r="F19" i="12"/>
  <c r="E19" i="12"/>
  <c r="D19" i="12"/>
  <c r="C19" i="12"/>
  <c r="F18" i="12"/>
  <c r="E18" i="12"/>
  <c r="D18" i="12"/>
  <c r="C18" i="12"/>
  <c r="F17" i="12"/>
  <c r="E17" i="12"/>
  <c r="D17" i="12"/>
  <c r="C17" i="12"/>
  <c r="F16" i="12"/>
  <c r="E16" i="12"/>
  <c r="D16" i="12"/>
  <c r="C16" i="12"/>
  <c r="F15" i="12"/>
  <c r="E15" i="12"/>
  <c r="D15" i="12"/>
  <c r="C15" i="12"/>
  <c r="F14" i="12"/>
  <c r="E14" i="12"/>
  <c r="D14" i="12"/>
  <c r="C14" i="12"/>
  <c r="F13" i="12"/>
  <c r="E13" i="12"/>
  <c r="D13" i="12"/>
  <c r="C13" i="12"/>
  <c r="F12" i="12"/>
  <c r="E12" i="12"/>
  <c r="D12" i="12"/>
  <c r="C12" i="12"/>
  <c r="F11" i="12"/>
  <c r="E11" i="12"/>
  <c r="D11" i="12"/>
  <c r="C11" i="12"/>
  <c r="F10" i="12"/>
  <c r="E10" i="12"/>
  <c r="D10" i="12"/>
  <c r="C10" i="12"/>
  <c r="F9" i="12"/>
  <c r="E9" i="12"/>
  <c r="D9" i="12"/>
  <c r="C9" i="12"/>
  <c r="F8" i="12"/>
  <c r="E8" i="12"/>
  <c r="D8" i="12"/>
  <c r="C8" i="12"/>
  <c r="F7" i="12"/>
  <c r="E7" i="12"/>
  <c r="D7" i="12"/>
  <c r="C7" i="12"/>
  <c r="F6" i="12"/>
  <c r="E6" i="12"/>
  <c r="D6" i="12"/>
  <c r="C6" i="12"/>
  <c r="F5" i="12"/>
  <c r="E5" i="12"/>
  <c r="D5" i="12"/>
  <c r="C5" i="12"/>
  <c r="F4" i="12"/>
  <c r="E4" i="12"/>
  <c r="D4" i="12"/>
  <c r="C4" i="12"/>
  <c r="F3" i="12"/>
  <c r="E3" i="12"/>
  <c r="D3" i="12"/>
  <c r="C3" i="12"/>
  <c r="F2" i="12"/>
  <c r="E2" i="12"/>
  <c r="D2" i="12"/>
  <c r="C2" i="12"/>
  <c r="F117" i="31"/>
  <c r="E117" i="31"/>
  <c r="D117" i="31"/>
  <c r="C117" i="31"/>
  <c r="B117" i="31"/>
  <c r="F116" i="31"/>
  <c r="E116" i="31"/>
  <c r="D116" i="31"/>
  <c r="C116" i="31"/>
  <c r="B116" i="31"/>
  <c r="F115" i="31"/>
  <c r="E115" i="31"/>
  <c r="D115" i="31"/>
  <c r="C115" i="31"/>
  <c r="B115" i="31"/>
  <c r="F114" i="31"/>
  <c r="E114" i="31"/>
  <c r="D114" i="31"/>
  <c r="C114" i="31"/>
  <c r="B114" i="31"/>
  <c r="F113" i="31"/>
  <c r="E113" i="31"/>
  <c r="D113" i="31"/>
  <c r="C113" i="31"/>
  <c r="B113" i="31"/>
  <c r="F112" i="31"/>
  <c r="E112" i="31"/>
  <c r="D112" i="31"/>
  <c r="C112" i="31"/>
  <c r="B112" i="31"/>
  <c r="F111" i="31"/>
  <c r="E111" i="31"/>
  <c r="D111" i="31"/>
  <c r="C111" i="31"/>
  <c r="B111" i="31"/>
  <c r="F110" i="31"/>
  <c r="E110" i="31"/>
  <c r="D110" i="31"/>
  <c r="C110" i="31"/>
  <c r="B110" i="31"/>
  <c r="F109" i="31"/>
  <c r="E109" i="31"/>
  <c r="D109" i="31"/>
  <c r="C109" i="31"/>
  <c r="B109" i="31"/>
  <c r="F108" i="31"/>
  <c r="E108" i="31"/>
  <c r="D108" i="31"/>
  <c r="C108" i="31"/>
  <c r="B108" i="31"/>
  <c r="F107" i="31"/>
  <c r="E107" i="31"/>
  <c r="D107" i="31"/>
  <c r="C107" i="31"/>
  <c r="B107" i="31"/>
  <c r="F106" i="31"/>
  <c r="E106" i="31"/>
  <c r="D106" i="31"/>
  <c r="C106" i="31"/>
  <c r="B106" i="31"/>
  <c r="F105" i="31"/>
  <c r="E105" i="31"/>
  <c r="D105" i="31"/>
  <c r="C105" i="31"/>
  <c r="B105" i="31"/>
  <c r="F104" i="31"/>
  <c r="E104" i="31"/>
  <c r="D104" i="31"/>
  <c r="C104" i="31"/>
  <c r="B104" i="31"/>
  <c r="F103" i="31"/>
  <c r="E103" i="31"/>
  <c r="D103" i="31"/>
  <c r="C103" i="31"/>
  <c r="B103" i="31"/>
  <c r="F102" i="31"/>
  <c r="E102" i="31"/>
  <c r="D102" i="31"/>
  <c r="C102" i="31"/>
  <c r="B102" i="31"/>
  <c r="F101" i="31"/>
  <c r="E101" i="31"/>
  <c r="D101" i="31"/>
  <c r="C101" i="31"/>
  <c r="B101" i="31"/>
  <c r="F100" i="31"/>
  <c r="E100" i="31"/>
  <c r="D100" i="31"/>
  <c r="C100" i="31"/>
  <c r="B100" i="31"/>
  <c r="F99" i="31"/>
  <c r="E99" i="31"/>
  <c r="D99" i="31"/>
  <c r="C99" i="31"/>
  <c r="B99" i="31"/>
  <c r="F98" i="31"/>
  <c r="E98" i="31"/>
  <c r="D98" i="31"/>
  <c r="C98" i="31"/>
  <c r="B98" i="31"/>
  <c r="F97" i="31"/>
  <c r="E97" i="31"/>
  <c r="D97" i="31"/>
  <c r="C97" i="31"/>
  <c r="B97" i="31"/>
  <c r="F96" i="31"/>
  <c r="E96" i="31"/>
  <c r="D96" i="31"/>
  <c r="C96" i="31"/>
  <c r="B96" i="31"/>
  <c r="F95" i="31"/>
  <c r="E95" i="31"/>
  <c r="D95" i="31"/>
  <c r="C95" i="31"/>
  <c r="B95" i="31"/>
  <c r="F94" i="31"/>
  <c r="E94" i="31"/>
  <c r="D94" i="31"/>
  <c r="C94" i="31"/>
  <c r="B94" i="31"/>
  <c r="F93" i="31"/>
  <c r="E93" i="31"/>
  <c r="D93" i="31"/>
  <c r="C93" i="31"/>
  <c r="B93" i="31"/>
  <c r="F92" i="31"/>
  <c r="E92" i="31"/>
  <c r="D92" i="31"/>
  <c r="C92" i="31"/>
  <c r="B92" i="31"/>
  <c r="F91" i="31"/>
  <c r="E91" i="31"/>
  <c r="D91" i="31"/>
  <c r="C91" i="31"/>
  <c r="B91" i="31"/>
  <c r="F90" i="31"/>
  <c r="E90" i="31"/>
  <c r="D90" i="31"/>
  <c r="C90" i="31"/>
  <c r="B90" i="31"/>
  <c r="F89" i="31"/>
  <c r="E89" i="31"/>
  <c r="D89" i="31"/>
  <c r="C89" i="31"/>
  <c r="B89" i="31"/>
  <c r="F88" i="31"/>
  <c r="E88" i="31"/>
  <c r="D88" i="31"/>
  <c r="C88" i="31"/>
  <c r="B88" i="31"/>
  <c r="F87" i="31"/>
  <c r="E87" i="31"/>
  <c r="D87" i="31"/>
  <c r="C87" i="31"/>
  <c r="B87" i="31"/>
  <c r="F86" i="31"/>
  <c r="E86" i="31"/>
  <c r="D86" i="31"/>
  <c r="C86" i="31"/>
  <c r="B86" i="31"/>
  <c r="F85" i="31"/>
  <c r="E85" i="31"/>
  <c r="D85" i="31"/>
  <c r="C85" i="31"/>
  <c r="B85" i="31"/>
  <c r="F84" i="31"/>
  <c r="E84" i="31"/>
  <c r="D84" i="31"/>
  <c r="C84" i="31"/>
  <c r="B84" i="31"/>
  <c r="F83" i="31"/>
  <c r="E83" i="31"/>
  <c r="D83" i="31"/>
  <c r="C83" i="31"/>
  <c r="B83" i="31"/>
  <c r="F82" i="31"/>
  <c r="E82" i="31"/>
  <c r="D82" i="31"/>
  <c r="C82" i="31"/>
  <c r="B82" i="31"/>
  <c r="F81" i="31"/>
  <c r="E81" i="31"/>
  <c r="D81" i="31"/>
  <c r="C81" i="31"/>
  <c r="B81" i="31"/>
  <c r="F80" i="31"/>
  <c r="E80" i="31"/>
  <c r="D80" i="31"/>
  <c r="C80" i="31"/>
  <c r="B80" i="31"/>
  <c r="F79" i="31"/>
  <c r="E79" i="31"/>
  <c r="D79" i="31"/>
  <c r="C79" i="31"/>
  <c r="B79" i="31"/>
  <c r="F78" i="31"/>
  <c r="E78" i="31"/>
  <c r="D78" i="31"/>
  <c r="C78" i="31"/>
  <c r="B78" i="31"/>
  <c r="F77" i="31"/>
  <c r="E77" i="31"/>
  <c r="D77" i="31"/>
  <c r="C77" i="31"/>
  <c r="B77" i="31"/>
  <c r="F76" i="31"/>
  <c r="E76" i="31"/>
  <c r="D76" i="31"/>
  <c r="C76" i="31"/>
  <c r="B76" i="31"/>
  <c r="F75" i="31"/>
  <c r="E75" i="31"/>
  <c r="D75" i="31"/>
  <c r="C75" i="31"/>
  <c r="B75" i="31"/>
  <c r="F74" i="31"/>
  <c r="E74" i="31"/>
  <c r="D74" i="31"/>
  <c r="C74" i="31"/>
  <c r="B74" i="31"/>
  <c r="F73" i="31"/>
  <c r="E73" i="31"/>
  <c r="D73" i="31"/>
  <c r="C73" i="31"/>
  <c r="B73" i="31"/>
  <c r="F72" i="31"/>
  <c r="E72" i="31"/>
  <c r="D72" i="31"/>
  <c r="C72" i="31"/>
  <c r="B72" i="31"/>
  <c r="F71" i="31"/>
  <c r="E71" i="31"/>
  <c r="D71" i="31"/>
  <c r="C71" i="31"/>
  <c r="B71" i="31"/>
  <c r="F70" i="31"/>
  <c r="E70" i="31"/>
  <c r="D70" i="31"/>
  <c r="C70" i="31"/>
  <c r="B70" i="31"/>
  <c r="F69" i="31"/>
  <c r="E69" i="31"/>
  <c r="D69" i="31"/>
  <c r="C69" i="31"/>
  <c r="B69" i="31"/>
  <c r="F68" i="31"/>
  <c r="E68" i="31"/>
  <c r="D68" i="31"/>
  <c r="C68" i="31"/>
  <c r="B68" i="31"/>
  <c r="F67" i="31"/>
  <c r="E67" i="31"/>
  <c r="D67" i="31"/>
  <c r="C67" i="31"/>
  <c r="B67" i="31"/>
  <c r="F66" i="31"/>
  <c r="E66" i="31"/>
  <c r="D66" i="31"/>
  <c r="C66" i="31"/>
  <c r="B66" i="31"/>
  <c r="F65" i="31"/>
  <c r="E65" i="31"/>
  <c r="D65" i="31"/>
  <c r="C65" i="31"/>
  <c r="B65" i="31"/>
  <c r="F64" i="31"/>
  <c r="E64" i="31"/>
  <c r="D64" i="31"/>
  <c r="C64" i="31"/>
  <c r="B64" i="31"/>
  <c r="F63" i="31"/>
  <c r="E63" i="31"/>
  <c r="D63" i="31"/>
  <c r="C63" i="31"/>
  <c r="B63" i="31"/>
  <c r="F62" i="31"/>
  <c r="E62" i="31"/>
  <c r="D62" i="31"/>
  <c r="C62" i="31"/>
  <c r="B62" i="31"/>
  <c r="F61" i="31"/>
  <c r="E61" i="31"/>
  <c r="D61" i="31"/>
  <c r="C61" i="31"/>
  <c r="B61" i="31"/>
  <c r="F60" i="31"/>
  <c r="E60" i="31"/>
  <c r="D60" i="31"/>
  <c r="C60" i="31"/>
  <c r="B60" i="31"/>
  <c r="F59" i="31"/>
  <c r="E59" i="31"/>
  <c r="D59" i="31"/>
  <c r="C59" i="31"/>
  <c r="B59" i="31"/>
  <c r="F58" i="31"/>
  <c r="E58" i="31"/>
  <c r="D58" i="31"/>
  <c r="C58" i="31"/>
  <c r="B58" i="31"/>
  <c r="F57" i="31"/>
  <c r="E57" i="31"/>
  <c r="D57" i="31"/>
  <c r="C57" i="31"/>
  <c r="B57" i="31"/>
  <c r="F56" i="31"/>
  <c r="E56" i="31"/>
  <c r="D56" i="31"/>
  <c r="C56" i="31"/>
  <c r="B56" i="31"/>
  <c r="F55" i="31"/>
  <c r="E55" i="31"/>
  <c r="D55" i="31"/>
  <c r="C55" i="31"/>
  <c r="B55" i="31"/>
  <c r="F54" i="31"/>
  <c r="E54" i="31"/>
  <c r="D54" i="31"/>
  <c r="C54" i="31"/>
  <c r="B54" i="31"/>
  <c r="F53" i="31"/>
  <c r="E53" i="31"/>
  <c r="D53" i="31"/>
  <c r="C53" i="31"/>
  <c r="B53" i="31"/>
  <c r="F52" i="31"/>
  <c r="E52" i="31"/>
  <c r="D52" i="31"/>
  <c r="C52" i="31"/>
  <c r="B52" i="31"/>
  <c r="F51" i="31"/>
  <c r="E51" i="31"/>
  <c r="D51" i="31"/>
  <c r="C51" i="31"/>
  <c r="B51" i="31"/>
  <c r="F50" i="31"/>
  <c r="E50" i="31"/>
  <c r="D50" i="31"/>
  <c r="C50" i="31"/>
  <c r="B50" i="31"/>
  <c r="F49" i="31"/>
  <c r="E49" i="31"/>
  <c r="D49" i="31"/>
  <c r="C49" i="31"/>
  <c r="B49" i="31"/>
  <c r="F48" i="31"/>
  <c r="E48" i="31"/>
  <c r="D48" i="31"/>
  <c r="C48" i="31"/>
  <c r="B48" i="31"/>
  <c r="F47" i="31"/>
  <c r="E47" i="31"/>
  <c r="D47" i="31"/>
  <c r="C47" i="31"/>
  <c r="B47" i="31"/>
  <c r="F46" i="31"/>
  <c r="E46" i="31"/>
  <c r="D46" i="31"/>
  <c r="C46" i="31"/>
  <c r="B46" i="31"/>
  <c r="F45" i="31"/>
  <c r="E45" i="31"/>
  <c r="D45" i="31"/>
  <c r="C45" i="31"/>
  <c r="B45" i="31"/>
  <c r="F44" i="31"/>
  <c r="E44" i="31"/>
  <c r="D44" i="31"/>
  <c r="C44" i="31"/>
  <c r="B44" i="31"/>
  <c r="F43" i="31"/>
  <c r="E43" i="31"/>
  <c r="D43" i="31"/>
  <c r="C43" i="31"/>
  <c r="B43" i="31"/>
  <c r="F42" i="31"/>
  <c r="E42" i="31"/>
  <c r="D42" i="31"/>
  <c r="C42" i="31"/>
  <c r="B42" i="31"/>
  <c r="F41" i="31"/>
  <c r="E41" i="31"/>
  <c r="D41" i="31"/>
  <c r="C41" i="31"/>
  <c r="B41" i="31"/>
  <c r="F40" i="31"/>
  <c r="E40" i="31"/>
  <c r="D40" i="31"/>
  <c r="C40" i="31"/>
  <c r="B40" i="31"/>
  <c r="F39" i="31"/>
  <c r="E39" i="31"/>
  <c r="D39" i="31"/>
  <c r="C39" i="31"/>
  <c r="B39" i="31"/>
  <c r="F38" i="31"/>
  <c r="E38" i="31"/>
  <c r="D38" i="31"/>
  <c r="C38" i="31"/>
  <c r="B38" i="31"/>
  <c r="F37" i="31"/>
  <c r="E37" i="31"/>
  <c r="D37" i="31"/>
  <c r="C37" i="31"/>
  <c r="B37" i="31"/>
  <c r="F36" i="31"/>
  <c r="E36" i="31"/>
  <c r="D36" i="31"/>
  <c r="C36" i="31"/>
  <c r="B36" i="31"/>
  <c r="F35" i="31"/>
  <c r="E35" i="31"/>
  <c r="D35" i="31"/>
  <c r="C35" i="31"/>
  <c r="B35" i="31"/>
  <c r="F34" i="31"/>
  <c r="E34" i="31"/>
  <c r="D34" i="31"/>
  <c r="C34" i="31"/>
  <c r="B34" i="31"/>
  <c r="F33" i="31"/>
  <c r="E33" i="31"/>
  <c r="D33" i="31"/>
  <c r="C33" i="31"/>
  <c r="B33" i="31"/>
  <c r="F32" i="31"/>
  <c r="E32" i="31"/>
  <c r="D32" i="31"/>
  <c r="C32" i="31"/>
  <c r="B32" i="31"/>
  <c r="F31" i="31"/>
  <c r="E31" i="31"/>
  <c r="D31" i="31"/>
  <c r="C31" i="31"/>
  <c r="B31" i="31"/>
  <c r="F30" i="31"/>
  <c r="E30" i="31"/>
  <c r="D30" i="31"/>
  <c r="C30" i="31"/>
  <c r="F29" i="31"/>
  <c r="E29" i="31"/>
  <c r="D29" i="31"/>
  <c r="C29" i="31"/>
  <c r="F28" i="31"/>
  <c r="E28" i="31"/>
  <c r="D28" i="31"/>
  <c r="C28" i="31"/>
  <c r="F27" i="31"/>
  <c r="E27" i="31"/>
  <c r="D27" i="31"/>
  <c r="C27" i="31"/>
  <c r="F26" i="31"/>
  <c r="E26" i="31"/>
  <c r="D26" i="31"/>
  <c r="C26" i="31"/>
  <c r="F25" i="31"/>
  <c r="E25" i="31"/>
  <c r="D25" i="31"/>
  <c r="C25" i="31"/>
  <c r="F24" i="31"/>
  <c r="E24" i="31"/>
  <c r="D24" i="31"/>
  <c r="C24" i="31"/>
  <c r="F23" i="31"/>
  <c r="E23" i="31"/>
  <c r="D23" i="31"/>
  <c r="C23" i="31"/>
  <c r="F22" i="31"/>
  <c r="E22" i="31"/>
  <c r="D22" i="31"/>
  <c r="C22" i="31"/>
  <c r="F21" i="31"/>
  <c r="E21" i="31"/>
  <c r="D21" i="31"/>
  <c r="C21" i="31"/>
  <c r="F20" i="31"/>
  <c r="E20" i="31"/>
  <c r="D20" i="31"/>
  <c r="C20" i="31"/>
  <c r="F19" i="31"/>
  <c r="E19" i="31"/>
  <c r="D19" i="31"/>
  <c r="C19" i="31"/>
  <c r="F18" i="31"/>
  <c r="E18" i="31"/>
  <c r="D18" i="31"/>
  <c r="C18" i="31"/>
  <c r="F17" i="31"/>
  <c r="E17" i="31"/>
  <c r="D17" i="31"/>
  <c r="C17" i="31"/>
  <c r="F16" i="31"/>
  <c r="E16" i="31"/>
  <c r="D16" i="31"/>
  <c r="C16" i="31"/>
  <c r="F15" i="31"/>
  <c r="E15" i="31"/>
  <c r="D15" i="31"/>
  <c r="C15" i="31"/>
  <c r="F14" i="31"/>
  <c r="E14" i="31"/>
  <c r="D14" i="31"/>
  <c r="C14" i="31"/>
  <c r="F13" i="31"/>
  <c r="E13" i="31"/>
  <c r="D13" i="31"/>
  <c r="C13" i="31"/>
  <c r="F12" i="31"/>
  <c r="E12" i="31"/>
  <c r="D12" i="31"/>
  <c r="C12" i="31"/>
  <c r="F11" i="31"/>
  <c r="E11" i="31"/>
  <c r="D11" i="31"/>
  <c r="C11" i="31"/>
  <c r="F10" i="31"/>
  <c r="E10" i="31"/>
  <c r="D10" i="31"/>
  <c r="C10" i="31"/>
  <c r="F9" i="31"/>
  <c r="E9" i="31"/>
  <c r="D9" i="31"/>
  <c r="C9" i="31"/>
  <c r="F8" i="31"/>
  <c r="E8" i="31"/>
  <c r="D8" i="31"/>
  <c r="C8" i="31"/>
  <c r="F7" i="31"/>
  <c r="E7" i="31"/>
  <c r="D7" i="31"/>
  <c r="C7" i="31"/>
  <c r="F6" i="31"/>
  <c r="E6" i="31"/>
  <c r="D6" i="31"/>
  <c r="C6" i="31"/>
  <c r="F5" i="31"/>
  <c r="E5" i="31"/>
  <c r="D5" i="31"/>
  <c r="C5" i="31"/>
  <c r="F4" i="31"/>
  <c r="E4" i="31"/>
  <c r="D4" i="31"/>
  <c r="C4" i="31"/>
  <c r="F3" i="31"/>
  <c r="E3" i="31"/>
  <c r="D3" i="31"/>
  <c r="C3" i="31"/>
  <c r="F2" i="31"/>
  <c r="E2" i="31"/>
  <c r="D2" i="31"/>
  <c r="C2" i="31"/>
  <c r="F117" i="8"/>
  <c r="E117" i="8"/>
  <c r="D117" i="8"/>
  <c r="C117" i="8"/>
  <c r="B117" i="8"/>
  <c r="F116" i="8"/>
  <c r="E116" i="8"/>
  <c r="D116" i="8"/>
  <c r="C116" i="8"/>
  <c r="B116" i="8"/>
  <c r="F115" i="8"/>
  <c r="E115" i="8"/>
  <c r="D115" i="8"/>
  <c r="C115" i="8"/>
  <c r="B115" i="8"/>
  <c r="F114" i="8"/>
  <c r="E114" i="8"/>
  <c r="D114" i="8"/>
  <c r="C114" i="8"/>
  <c r="B114" i="8"/>
  <c r="F113" i="8"/>
  <c r="E113" i="8"/>
  <c r="D113" i="8"/>
  <c r="C113" i="8"/>
  <c r="B113" i="8"/>
  <c r="F112" i="8"/>
  <c r="E112" i="8"/>
  <c r="D112" i="8"/>
  <c r="C112" i="8"/>
  <c r="B112" i="8"/>
  <c r="F111" i="8"/>
  <c r="E111" i="8"/>
  <c r="D111" i="8"/>
  <c r="C111" i="8"/>
  <c r="B111" i="8"/>
  <c r="F110" i="8"/>
  <c r="E110" i="8"/>
  <c r="D110" i="8"/>
  <c r="C110" i="8"/>
  <c r="B110" i="8"/>
  <c r="F109" i="8"/>
  <c r="E109" i="8"/>
  <c r="D109" i="8"/>
  <c r="C109" i="8"/>
  <c r="B109" i="8"/>
  <c r="F108" i="8"/>
  <c r="E108" i="8"/>
  <c r="D108" i="8"/>
  <c r="C108" i="8"/>
  <c r="B108" i="8"/>
  <c r="F107" i="8"/>
  <c r="E107" i="8"/>
  <c r="D107" i="8"/>
  <c r="C107" i="8"/>
  <c r="B107" i="8"/>
  <c r="F106" i="8"/>
  <c r="E106" i="8"/>
  <c r="D106" i="8"/>
  <c r="C106" i="8"/>
  <c r="B106" i="8"/>
  <c r="F105" i="8"/>
  <c r="E105" i="8"/>
  <c r="D105" i="8"/>
  <c r="C105" i="8"/>
  <c r="B105" i="8"/>
  <c r="F104" i="8"/>
  <c r="E104" i="8"/>
  <c r="D104" i="8"/>
  <c r="C104" i="8"/>
  <c r="B104" i="8"/>
  <c r="F103" i="8"/>
  <c r="E103" i="8"/>
  <c r="D103" i="8"/>
  <c r="C103" i="8"/>
  <c r="B103" i="8"/>
  <c r="F102" i="8"/>
  <c r="E102" i="8"/>
  <c r="D102" i="8"/>
  <c r="C102" i="8"/>
  <c r="B102" i="8"/>
  <c r="F101" i="8"/>
  <c r="E101" i="8"/>
  <c r="D101" i="8"/>
  <c r="C101" i="8"/>
  <c r="B101" i="8"/>
  <c r="F100" i="8"/>
  <c r="E100" i="8"/>
  <c r="D100" i="8"/>
  <c r="C100" i="8"/>
  <c r="B100" i="8"/>
  <c r="F99" i="8"/>
  <c r="E99" i="8"/>
  <c r="D99" i="8"/>
  <c r="C99" i="8"/>
  <c r="B99" i="8"/>
  <c r="F98" i="8"/>
  <c r="E98" i="8"/>
  <c r="D98" i="8"/>
  <c r="C98" i="8"/>
  <c r="B98" i="8"/>
  <c r="F97" i="8"/>
  <c r="E97" i="8"/>
  <c r="D97" i="8"/>
  <c r="C97" i="8"/>
  <c r="B97" i="8"/>
  <c r="F96" i="8"/>
  <c r="E96" i="8"/>
  <c r="D96" i="8"/>
  <c r="C96" i="8"/>
  <c r="B96" i="8"/>
  <c r="F95" i="8"/>
  <c r="E95" i="8"/>
  <c r="D95" i="8"/>
  <c r="C95" i="8"/>
  <c r="B95" i="8"/>
  <c r="F94" i="8"/>
  <c r="E94" i="8"/>
  <c r="D94" i="8"/>
  <c r="C94" i="8"/>
  <c r="B94" i="8"/>
  <c r="F93" i="8"/>
  <c r="E93" i="8"/>
  <c r="D93" i="8"/>
  <c r="C93" i="8"/>
  <c r="B93" i="8"/>
  <c r="F92" i="8"/>
  <c r="E92" i="8"/>
  <c r="D92" i="8"/>
  <c r="C92" i="8"/>
  <c r="B92" i="8"/>
  <c r="F91" i="8"/>
  <c r="E91" i="8"/>
  <c r="D91" i="8"/>
  <c r="C91" i="8"/>
  <c r="B91" i="8"/>
  <c r="F90" i="8"/>
  <c r="E90" i="8"/>
  <c r="D90" i="8"/>
  <c r="C90" i="8"/>
  <c r="B90" i="8"/>
  <c r="F89" i="8"/>
  <c r="E89" i="8"/>
  <c r="D89" i="8"/>
  <c r="C89" i="8"/>
  <c r="B89" i="8"/>
  <c r="F88" i="8"/>
  <c r="E88" i="8"/>
  <c r="D88" i="8"/>
  <c r="C88" i="8"/>
  <c r="B88" i="8"/>
  <c r="F87" i="8"/>
  <c r="E87" i="8"/>
  <c r="D87" i="8"/>
  <c r="C87" i="8"/>
  <c r="B87" i="8"/>
  <c r="F86" i="8"/>
  <c r="E86" i="8"/>
  <c r="D86" i="8"/>
  <c r="C86" i="8"/>
  <c r="B86" i="8"/>
  <c r="F85" i="8"/>
  <c r="E85" i="8"/>
  <c r="D85" i="8"/>
  <c r="C85" i="8"/>
  <c r="B85" i="8"/>
  <c r="F84" i="8"/>
  <c r="E84" i="8"/>
  <c r="D84" i="8"/>
  <c r="C84" i="8"/>
  <c r="B84" i="8"/>
  <c r="F83" i="8"/>
  <c r="E83" i="8"/>
  <c r="D83" i="8"/>
  <c r="C83" i="8"/>
  <c r="B83" i="8"/>
  <c r="F82" i="8"/>
  <c r="E82" i="8"/>
  <c r="D82" i="8"/>
  <c r="C82" i="8"/>
  <c r="B82" i="8"/>
  <c r="F81" i="8"/>
  <c r="E81" i="8"/>
  <c r="D81" i="8"/>
  <c r="C81" i="8"/>
  <c r="B81" i="8"/>
  <c r="F80" i="8"/>
  <c r="E80" i="8"/>
  <c r="D80" i="8"/>
  <c r="C80" i="8"/>
  <c r="B80" i="8"/>
  <c r="F79" i="8"/>
  <c r="E79" i="8"/>
  <c r="D79" i="8"/>
  <c r="C79" i="8"/>
  <c r="B79" i="8"/>
  <c r="F78" i="8"/>
  <c r="E78" i="8"/>
  <c r="D78" i="8"/>
  <c r="C78" i="8"/>
  <c r="B78" i="8"/>
  <c r="F77" i="8"/>
  <c r="E77" i="8"/>
  <c r="D77" i="8"/>
  <c r="C77" i="8"/>
  <c r="B77" i="8"/>
  <c r="F76" i="8"/>
  <c r="E76" i="8"/>
  <c r="D76" i="8"/>
  <c r="C76" i="8"/>
  <c r="B76" i="8"/>
  <c r="F75" i="8"/>
  <c r="E75" i="8"/>
  <c r="D75" i="8"/>
  <c r="C75" i="8"/>
  <c r="B75" i="8"/>
  <c r="F74" i="8"/>
  <c r="E74" i="8"/>
  <c r="D74" i="8"/>
  <c r="C74" i="8"/>
  <c r="B74" i="8"/>
  <c r="F73" i="8"/>
  <c r="E73" i="8"/>
  <c r="D73" i="8"/>
  <c r="C73" i="8"/>
  <c r="B73" i="8"/>
  <c r="F72" i="8"/>
  <c r="E72" i="8"/>
  <c r="D72" i="8"/>
  <c r="C72" i="8"/>
  <c r="B72" i="8"/>
  <c r="F71" i="8"/>
  <c r="E71" i="8"/>
  <c r="D71" i="8"/>
  <c r="C71" i="8"/>
  <c r="B71" i="8"/>
  <c r="F70" i="8"/>
  <c r="E70" i="8"/>
  <c r="D70" i="8"/>
  <c r="C70" i="8"/>
  <c r="B70" i="8"/>
  <c r="F69" i="8"/>
  <c r="E69" i="8"/>
  <c r="D69" i="8"/>
  <c r="C69" i="8"/>
  <c r="B69" i="8"/>
  <c r="F68" i="8"/>
  <c r="E68" i="8"/>
  <c r="D68" i="8"/>
  <c r="C68" i="8"/>
  <c r="B68" i="8"/>
  <c r="F67" i="8"/>
  <c r="E67" i="8"/>
  <c r="D67" i="8"/>
  <c r="C67" i="8"/>
  <c r="B67" i="8"/>
  <c r="F66" i="8"/>
  <c r="E66" i="8"/>
  <c r="D66" i="8"/>
  <c r="C66" i="8"/>
  <c r="B66" i="8"/>
  <c r="F65" i="8"/>
  <c r="E65" i="8"/>
  <c r="D65" i="8"/>
  <c r="C65" i="8"/>
  <c r="B65" i="8"/>
  <c r="F64" i="8"/>
  <c r="E64" i="8"/>
  <c r="D64" i="8"/>
  <c r="C64" i="8"/>
  <c r="B64" i="8"/>
  <c r="F63" i="8"/>
  <c r="E63" i="8"/>
  <c r="D63" i="8"/>
  <c r="C63" i="8"/>
  <c r="B63" i="8"/>
  <c r="F62" i="8"/>
  <c r="E62" i="8"/>
  <c r="D62" i="8"/>
  <c r="C62" i="8"/>
  <c r="B62" i="8"/>
  <c r="F61" i="8"/>
  <c r="E61" i="8"/>
  <c r="D61" i="8"/>
  <c r="C61" i="8"/>
  <c r="B61" i="8"/>
  <c r="F60" i="8"/>
  <c r="E60" i="8"/>
  <c r="D60" i="8"/>
  <c r="C60" i="8"/>
  <c r="B60" i="8"/>
  <c r="F59" i="8"/>
  <c r="E59" i="8"/>
  <c r="D59" i="8"/>
  <c r="C59" i="8"/>
  <c r="B59" i="8"/>
  <c r="F58" i="8"/>
  <c r="E58" i="8"/>
  <c r="D58" i="8"/>
  <c r="C58" i="8"/>
  <c r="B58" i="8"/>
  <c r="F57" i="8"/>
  <c r="E57" i="8"/>
  <c r="D57" i="8"/>
  <c r="C57" i="8"/>
  <c r="B57" i="8"/>
  <c r="F56" i="8"/>
  <c r="E56" i="8"/>
  <c r="D56" i="8"/>
  <c r="C56" i="8"/>
  <c r="B56" i="8"/>
  <c r="F55" i="8"/>
  <c r="E55" i="8"/>
  <c r="D55" i="8"/>
  <c r="C55" i="8"/>
  <c r="B55" i="8"/>
  <c r="F54" i="8"/>
  <c r="E54" i="8"/>
  <c r="D54" i="8"/>
  <c r="C54" i="8"/>
  <c r="B54" i="8"/>
  <c r="F53" i="8"/>
  <c r="E53" i="8"/>
  <c r="D53" i="8"/>
  <c r="C53" i="8"/>
  <c r="B53" i="8"/>
  <c r="F52" i="8"/>
  <c r="E52" i="8"/>
  <c r="D52" i="8"/>
  <c r="C52" i="8"/>
  <c r="B52" i="8"/>
  <c r="F51" i="8"/>
  <c r="E51" i="8"/>
  <c r="D51" i="8"/>
  <c r="C51" i="8"/>
  <c r="B51" i="8"/>
  <c r="F50" i="8"/>
  <c r="E50" i="8"/>
  <c r="D50" i="8"/>
  <c r="C50" i="8"/>
  <c r="B50" i="8"/>
  <c r="F49" i="8"/>
  <c r="E49" i="8"/>
  <c r="D49" i="8"/>
  <c r="C49" i="8"/>
  <c r="B49" i="8"/>
  <c r="F48" i="8"/>
  <c r="E48" i="8"/>
  <c r="D48" i="8"/>
  <c r="C48" i="8"/>
  <c r="B48" i="8"/>
  <c r="F47" i="8"/>
  <c r="E47" i="8"/>
  <c r="D47" i="8"/>
  <c r="C47" i="8"/>
  <c r="B47" i="8"/>
  <c r="F46" i="8"/>
  <c r="E46" i="8"/>
  <c r="D46" i="8"/>
  <c r="C46" i="8"/>
  <c r="B46" i="8"/>
  <c r="F45" i="8"/>
  <c r="E45" i="8"/>
  <c r="D45" i="8"/>
  <c r="C45" i="8"/>
  <c r="B45" i="8"/>
  <c r="F44" i="8"/>
  <c r="E44" i="8"/>
  <c r="D44" i="8"/>
  <c r="C44" i="8"/>
  <c r="B44" i="8"/>
  <c r="F43" i="8"/>
  <c r="E43" i="8"/>
  <c r="D43" i="8"/>
  <c r="C43" i="8"/>
  <c r="B43" i="8"/>
  <c r="F42" i="8"/>
  <c r="E42" i="8"/>
  <c r="D42" i="8"/>
  <c r="C42" i="8"/>
  <c r="B42" i="8"/>
  <c r="F41" i="8"/>
  <c r="E41" i="8"/>
  <c r="D41" i="8"/>
  <c r="C41" i="8"/>
  <c r="B41" i="8"/>
  <c r="F40" i="8"/>
  <c r="E40" i="8"/>
  <c r="D40" i="8"/>
  <c r="C40" i="8"/>
  <c r="B40" i="8"/>
  <c r="F39" i="8"/>
  <c r="E39" i="8"/>
  <c r="D39" i="8"/>
  <c r="C39" i="8"/>
  <c r="B39" i="8"/>
  <c r="F38" i="8"/>
  <c r="E38" i="8"/>
  <c r="D38" i="8"/>
  <c r="C38" i="8"/>
  <c r="B38" i="8"/>
  <c r="F37" i="8"/>
  <c r="E37" i="8"/>
  <c r="D37" i="8"/>
  <c r="C37" i="8"/>
  <c r="B37" i="8"/>
  <c r="F36" i="8"/>
  <c r="E36" i="8"/>
  <c r="D36" i="8"/>
  <c r="C36" i="8"/>
  <c r="B36" i="8"/>
  <c r="F35" i="8"/>
  <c r="E35" i="8"/>
  <c r="D35" i="8"/>
  <c r="C35" i="8"/>
  <c r="B35" i="8"/>
  <c r="F34" i="8"/>
  <c r="E34" i="8"/>
  <c r="D34" i="8"/>
  <c r="C34" i="8"/>
  <c r="B34" i="8"/>
  <c r="F33" i="8"/>
  <c r="E33" i="8"/>
  <c r="D33" i="8"/>
  <c r="C33" i="8"/>
  <c r="B33" i="8"/>
  <c r="F32" i="8"/>
  <c r="E32" i="8"/>
  <c r="D32" i="8"/>
  <c r="C32" i="8"/>
  <c r="B32" i="8"/>
  <c r="F31" i="8"/>
  <c r="E31" i="8"/>
  <c r="D31" i="8"/>
  <c r="C31" i="8"/>
  <c r="B31" i="8"/>
  <c r="F30" i="8"/>
  <c r="E30" i="8"/>
  <c r="D30" i="8"/>
  <c r="C30" i="8"/>
  <c r="F29" i="8"/>
  <c r="E29" i="8"/>
  <c r="D29" i="8"/>
  <c r="C29" i="8"/>
  <c r="F28" i="8"/>
  <c r="E28" i="8"/>
  <c r="D28" i="8"/>
  <c r="C28" i="8"/>
  <c r="F27" i="8"/>
  <c r="E27" i="8"/>
  <c r="D27" i="8"/>
  <c r="C27" i="8"/>
  <c r="F26" i="8"/>
  <c r="E26" i="8"/>
  <c r="D26" i="8"/>
  <c r="C26" i="8"/>
  <c r="F25" i="8"/>
  <c r="E25" i="8"/>
  <c r="D25" i="8"/>
  <c r="C25" i="8"/>
  <c r="F24" i="8"/>
  <c r="E24" i="8"/>
  <c r="D24" i="8"/>
  <c r="C24" i="8"/>
  <c r="F23" i="8"/>
  <c r="E23" i="8"/>
  <c r="D23" i="8"/>
  <c r="C23" i="8"/>
  <c r="F22" i="8"/>
  <c r="E22" i="8"/>
  <c r="D22" i="8"/>
  <c r="C22" i="8"/>
  <c r="F21" i="8"/>
  <c r="E21" i="8"/>
  <c r="D21" i="8"/>
  <c r="C21" i="8"/>
  <c r="F20" i="8"/>
  <c r="E20" i="8"/>
  <c r="D20" i="8"/>
  <c r="C20" i="8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F13" i="8"/>
  <c r="E13" i="8"/>
  <c r="D13" i="8"/>
  <c r="C13" i="8"/>
  <c r="F12" i="8"/>
  <c r="E12" i="8"/>
  <c r="D12" i="8"/>
  <c r="C12" i="8"/>
  <c r="F11" i="8"/>
  <c r="E11" i="8"/>
  <c r="D11" i="8"/>
  <c r="C11" i="8"/>
  <c r="F10" i="8"/>
  <c r="E10" i="8"/>
  <c r="D10" i="8"/>
  <c r="C10" i="8"/>
  <c r="F9" i="8"/>
  <c r="E9" i="8"/>
  <c r="D9" i="8"/>
  <c r="C9" i="8"/>
  <c r="F8" i="8"/>
  <c r="E8" i="8"/>
  <c r="D8" i="8"/>
  <c r="C8" i="8"/>
  <c r="F7" i="8"/>
  <c r="E7" i="8"/>
  <c r="D7" i="8"/>
  <c r="C7" i="8"/>
  <c r="F6" i="8"/>
  <c r="E6" i="8"/>
  <c r="D6" i="8"/>
  <c r="C6" i="8"/>
  <c r="F5" i="8"/>
  <c r="E5" i="8"/>
  <c r="D5" i="8"/>
  <c r="C5" i="8"/>
  <c r="F4" i="8"/>
  <c r="E4" i="8"/>
  <c r="D4" i="8"/>
  <c r="C4" i="8"/>
  <c r="F3" i="8"/>
  <c r="E3" i="8"/>
  <c r="D3" i="8"/>
  <c r="C3" i="8"/>
  <c r="F2" i="8"/>
  <c r="E2" i="8"/>
  <c r="D2" i="8"/>
  <c r="C2" i="8"/>
  <c r="F117" i="2"/>
  <c r="E117" i="2"/>
  <c r="D117" i="2"/>
  <c r="C117" i="2"/>
  <c r="B117" i="2"/>
  <c r="F116" i="2"/>
  <c r="E116" i="2"/>
  <c r="D116" i="2"/>
  <c r="C116" i="2"/>
  <c r="B116" i="2"/>
  <c r="F115" i="2"/>
  <c r="E115" i="2"/>
  <c r="D115" i="2"/>
  <c r="C115" i="2"/>
  <c r="B115" i="2"/>
  <c r="F114" i="2"/>
  <c r="E114" i="2"/>
  <c r="D114" i="2"/>
  <c r="C114" i="2"/>
  <c r="B114" i="2"/>
  <c r="F113" i="2"/>
  <c r="E113" i="2"/>
  <c r="D113" i="2"/>
  <c r="C113" i="2"/>
  <c r="B113" i="2"/>
  <c r="F112" i="2"/>
  <c r="E112" i="2"/>
  <c r="D112" i="2"/>
  <c r="C112" i="2"/>
  <c r="B112" i="2"/>
  <c r="F111" i="2"/>
  <c r="E111" i="2"/>
  <c r="D111" i="2"/>
  <c r="C111" i="2"/>
  <c r="B111" i="2"/>
  <c r="F110" i="2"/>
  <c r="E110" i="2"/>
  <c r="D110" i="2"/>
  <c r="C110" i="2"/>
  <c r="B110" i="2"/>
  <c r="F109" i="2"/>
  <c r="E109" i="2"/>
  <c r="D109" i="2"/>
  <c r="C109" i="2"/>
  <c r="B109" i="2"/>
  <c r="F108" i="2"/>
  <c r="E108" i="2"/>
  <c r="D108" i="2"/>
  <c r="C108" i="2"/>
  <c r="B108" i="2"/>
  <c r="F107" i="2"/>
  <c r="E107" i="2"/>
  <c r="D107" i="2"/>
  <c r="C107" i="2"/>
  <c r="B107" i="2"/>
  <c r="F106" i="2"/>
  <c r="E106" i="2"/>
  <c r="D106" i="2"/>
  <c r="C106" i="2"/>
  <c r="B106" i="2"/>
  <c r="F105" i="2"/>
  <c r="E105" i="2"/>
  <c r="D105" i="2"/>
  <c r="C105" i="2"/>
  <c r="B105" i="2"/>
  <c r="F104" i="2"/>
  <c r="E104" i="2"/>
  <c r="D104" i="2"/>
  <c r="C104" i="2"/>
  <c r="B104" i="2"/>
  <c r="F103" i="2"/>
  <c r="E103" i="2"/>
  <c r="D103" i="2"/>
  <c r="C103" i="2"/>
  <c r="B103" i="2"/>
  <c r="F102" i="2"/>
  <c r="E102" i="2"/>
  <c r="D102" i="2"/>
  <c r="C102" i="2"/>
  <c r="B102" i="2"/>
  <c r="F101" i="2"/>
  <c r="E101" i="2"/>
  <c r="D101" i="2"/>
  <c r="C101" i="2"/>
  <c r="B101" i="2"/>
  <c r="F100" i="2"/>
  <c r="E100" i="2"/>
  <c r="D100" i="2"/>
  <c r="C100" i="2"/>
  <c r="B100" i="2"/>
  <c r="F99" i="2"/>
  <c r="E99" i="2"/>
  <c r="D99" i="2"/>
  <c r="C99" i="2"/>
  <c r="B99" i="2"/>
  <c r="F98" i="2"/>
  <c r="E98" i="2"/>
  <c r="D98" i="2"/>
  <c r="C98" i="2"/>
  <c r="B98" i="2"/>
  <c r="F97" i="2"/>
  <c r="E97" i="2"/>
  <c r="D97" i="2"/>
  <c r="C97" i="2"/>
  <c r="B97" i="2"/>
  <c r="F96" i="2"/>
  <c r="E96" i="2"/>
  <c r="D96" i="2"/>
  <c r="C96" i="2"/>
  <c r="B96" i="2"/>
  <c r="F95" i="2"/>
  <c r="E95" i="2"/>
  <c r="D95" i="2"/>
  <c r="C95" i="2"/>
  <c r="B95" i="2"/>
  <c r="F94" i="2"/>
  <c r="E94" i="2"/>
  <c r="D94" i="2"/>
  <c r="C94" i="2"/>
  <c r="B94" i="2"/>
  <c r="F93" i="2"/>
  <c r="E93" i="2"/>
  <c r="D93" i="2"/>
  <c r="C93" i="2"/>
  <c r="B93" i="2"/>
  <c r="F92" i="2"/>
  <c r="E92" i="2"/>
  <c r="D92" i="2"/>
  <c r="C92" i="2"/>
  <c r="B92" i="2"/>
  <c r="F91" i="2"/>
  <c r="E91" i="2"/>
  <c r="D91" i="2"/>
  <c r="C91" i="2"/>
  <c r="B91" i="2"/>
  <c r="F90" i="2"/>
  <c r="E90" i="2"/>
  <c r="D90" i="2"/>
  <c r="C90" i="2"/>
  <c r="B90" i="2"/>
  <c r="F89" i="2"/>
  <c r="E89" i="2"/>
  <c r="D89" i="2"/>
  <c r="C89" i="2"/>
  <c r="B89" i="2"/>
  <c r="F88" i="2"/>
  <c r="E88" i="2"/>
  <c r="D88" i="2"/>
  <c r="C88" i="2"/>
  <c r="B88" i="2"/>
  <c r="F87" i="2"/>
  <c r="E87" i="2"/>
  <c r="D87" i="2"/>
  <c r="C87" i="2"/>
  <c r="B87" i="2"/>
  <c r="F86" i="2"/>
  <c r="E86" i="2"/>
  <c r="D86" i="2"/>
  <c r="C86" i="2"/>
  <c r="B86" i="2"/>
  <c r="F85" i="2"/>
  <c r="E85" i="2"/>
  <c r="D85" i="2"/>
  <c r="C85" i="2"/>
  <c r="B85" i="2"/>
  <c r="F84" i="2"/>
  <c r="E84" i="2"/>
  <c r="D84" i="2"/>
  <c r="C84" i="2"/>
  <c r="B84" i="2"/>
  <c r="F83" i="2"/>
  <c r="E83" i="2"/>
  <c r="D83" i="2"/>
  <c r="C83" i="2"/>
  <c r="B83" i="2"/>
  <c r="F82" i="2"/>
  <c r="E82" i="2"/>
  <c r="D82" i="2"/>
  <c r="C82" i="2"/>
  <c r="B82" i="2"/>
  <c r="F81" i="2"/>
  <c r="E81" i="2"/>
  <c r="D81" i="2"/>
  <c r="C81" i="2"/>
  <c r="B81" i="2"/>
  <c r="F80" i="2"/>
  <c r="E80" i="2"/>
  <c r="D80" i="2"/>
  <c r="C80" i="2"/>
  <c r="B80" i="2"/>
  <c r="F79" i="2"/>
  <c r="E79" i="2"/>
  <c r="D79" i="2"/>
  <c r="C79" i="2"/>
  <c r="B79" i="2"/>
  <c r="F78" i="2"/>
  <c r="E78" i="2"/>
  <c r="D78" i="2"/>
  <c r="C78" i="2"/>
  <c r="B78" i="2"/>
  <c r="F77" i="2"/>
  <c r="E77" i="2"/>
  <c r="D77" i="2"/>
  <c r="C77" i="2"/>
  <c r="B77" i="2"/>
  <c r="F76" i="2"/>
  <c r="E76" i="2"/>
  <c r="D76" i="2"/>
  <c r="C76" i="2"/>
  <c r="B76" i="2"/>
  <c r="F75" i="2"/>
  <c r="E75" i="2"/>
  <c r="D75" i="2"/>
  <c r="C75" i="2"/>
  <c r="B75" i="2"/>
  <c r="F74" i="2"/>
  <c r="E74" i="2"/>
  <c r="D74" i="2"/>
  <c r="C74" i="2"/>
  <c r="B74" i="2"/>
  <c r="F73" i="2"/>
  <c r="E73" i="2"/>
  <c r="D73" i="2"/>
  <c r="C73" i="2"/>
  <c r="B73" i="2"/>
  <c r="F72" i="2"/>
  <c r="E72" i="2"/>
  <c r="D72" i="2"/>
  <c r="C72" i="2"/>
  <c r="B72" i="2"/>
  <c r="F71" i="2"/>
  <c r="E71" i="2"/>
  <c r="D71" i="2"/>
  <c r="C71" i="2"/>
  <c r="B71" i="2"/>
  <c r="F70" i="2"/>
  <c r="E70" i="2"/>
  <c r="D70" i="2"/>
  <c r="C70" i="2"/>
  <c r="B70" i="2"/>
  <c r="F69" i="2"/>
  <c r="E69" i="2"/>
  <c r="D69" i="2"/>
  <c r="C69" i="2"/>
  <c r="B69" i="2"/>
  <c r="F68" i="2"/>
  <c r="E68" i="2"/>
  <c r="D68" i="2"/>
  <c r="C68" i="2"/>
  <c r="B68" i="2"/>
  <c r="F67" i="2"/>
  <c r="E67" i="2"/>
  <c r="D67" i="2"/>
  <c r="C67" i="2"/>
  <c r="B67" i="2"/>
  <c r="F66" i="2"/>
  <c r="E66" i="2"/>
  <c r="D66" i="2"/>
  <c r="C66" i="2"/>
  <c r="B66" i="2"/>
  <c r="F65" i="2"/>
  <c r="E65" i="2"/>
  <c r="D65" i="2"/>
  <c r="C65" i="2"/>
  <c r="B65" i="2"/>
  <c r="F64" i="2"/>
  <c r="E64" i="2"/>
  <c r="D64" i="2"/>
  <c r="C64" i="2"/>
  <c r="B64" i="2"/>
  <c r="F63" i="2"/>
  <c r="E63" i="2"/>
  <c r="D63" i="2"/>
  <c r="C63" i="2"/>
  <c r="B63" i="2"/>
  <c r="F62" i="2"/>
  <c r="E62" i="2"/>
  <c r="D62" i="2"/>
  <c r="C62" i="2"/>
  <c r="B62" i="2"/>
  <c r="F61" i="2"/>
  <c r="E61" i="2"/>
  <c r="D61" i="2"/>
  <c r="C61" i="2"/>
  <c r="B61" i="2"/>
  <c r="F60" i="2"/>
  <c r="E60" i="2"/>
  <c r="D60" i="2"/>
  <c r="C60" i="2"/>
  <c r="B60" i="2"/>
  <c r="F59" i="2"/>
  <c r="E59" i="2"/>
  <c r="D59" i="2"/>
  <c r="C59" i="2"/>
  <c r="B59" i="2"/>
  <c r="F58" i="2"/>
  <c r="E58" i="2"/>
  <c r="D58" i="2"/>
  <c r="C58" i="2"/>
  <c r="B58" i="2"/>
  <c r="F57" i="2"/>
  <c r="E57" i="2"/>
  <c r="D57" i="2"/>
  <c r="C57" i="2"/>
  <c r="B57" i="2"/>
  <c r="F56" i="2"/>
  <c r="E56" i="2"/>
  <c r="D56" i="2"/>
  <c r="C56" i="2"/>
  <c r="B56" i="2"/>
  <c r="F55" i="2"/>
  <c r="E55" i="2"/>
  <c r="D55" i="2"/>
  <c r="C55" i="2"/>
  <c r="B55" i="2"/>
  <c r="F54" i="2"/>
  <c r="E54" i="2"/>
  <c r="D54" i="2"/>
  <c r="C54" i="2"/>
  <c r="B54" i="2"/>
  <c r="F53" i="2"/>
  <c r="E53" i="2"/>
  <c r="D53" i="2"/>
  <c r="C53" i="2"/>
  <c r="B53" i="2"/>
  <c r="F52" i="2"/>
  <c r="E52" i="2"/>
  <c r="D52" i="2"/>
  <c r="C52" i="2"/>
  <c r="B52" i="2"/>
  <c r="F51" i="2"/>
  <c r="E51" i="2"/>
  <c r="D51" i="2"/>
  <c r="C51" i="2"/>
  <c r="B51" i="2"/>
  <c r="F50" i="2"/>
  <c r="E50" i="2"/>
  <c r="D50" i="2"/>
  <c r="C50" i="2"/>
  <c r="B50" i="2"/>
  <c r="F49" i="2"/>
  <c r="E49" i="2"/>
  <c r="D49" i="2"/>
  <c r="C49" i="2"/>
  <c r="B49" i="2"/>
  <c r="F48" i="2"/>
  <c r="E48" i="2"/>
  <c r="D48" i="2"/>
  <c r="C48" i="2"/>
  <c r="B48" i="2"/>
  <c r="F47" i="2"/>
  <c r="E47" i="2"/>
  <c r="D47" i="2"/>
  <c r="C47" i="2"/>
  <c r="B47" i="2"/>
  <c r="F46" i="2"/>
  <c r="E46" i="2"/>
  <c r="D46" i="2"/>
  <c r="C46" i="2"/>
  <c r="B46" i="2"/>
  <c r="F45" i="2"/>
  <c r="E45" i="2"/>
  <c r="D45" i="2"/>
  <c r="C45" i="2"/>
  <c r="B45" i="2"/>
  <c r="F44" i="2"/>
  <c r="E44" i="2"/>
  <c r="D44" i="2"/>
  <c r="C44" i="2"/>
  <c r="B44" i="2"/>
  <c r="F43" i="2"/>
  <c r="E43" i="2"/>
  <c r="D43" i="2"/>
  <c r="C43" i="2"/>
  <c r="B43" i="2"/>
  <c r="F42" i="2"/>
  <c r="E42" i="2"/>
  <c r="D42" i="2"/>
  <c r="C42" i="2"/>
  <c r="B42" i="2"/>
  <c r="F41" i="2"/>
  <c r="E41" i="2"/>
  <c r="D41" i="2"/>
  <c r="C41" i="2"/>
  <c r="B41" i="2"/>
  <c r="F40" i="2"/>
  <c r="E40" i="2"/>
  <c r="D40" i="2"/>
  <c r="C40" i="2"/>
  <c r="B40" i="2"/>
  <c r="F39" i="2"/>
  <c r="E39" i="2"/>
  <c r="D39" i="2"/>
  <c r="C39" i="2"/>
  <c r="B39" i="2"/>
  <c r="F38" i="2"/>
  <c r="E38" i="2"/>
  <c r="D38" i="2"/>
  <c r="C38" i="2"/>
  <c r="B38" i="2"/>
  <c r="F37" i="2"/>
  <c r="E37" i="2"/>
  <c r="D37" i="2"/>
  <c r="C37" i="2"/>
  <c r="B37" i="2"/>
  <c r="F36" i="2"/>
  <c r="E36" i="2"/>
  <c r="D36" i="2"/>
  <c r="C36" i="2"/>
  <c r="B36" i="2"/>
  <c r="F35" i="2"/>
  <c r="E35" i="2"/>
  <c r="D35" i="2"/>
  <c r="C35" i="2"/>
  <c r="B35" i="2"/>
  <c r="F34" i="2"/>
  <c r="E34" i="2"/>
  <c r="D34" i="2"/>
  <c r="C34" i="2"/>
  <c r="B34" i="2"/>
  <c r="F33" i="2"/>
  <c r="E33" i="2"/>
  <c r="D33" i="2"/>
  <c r="C33" i="2"/>
  <c r="B33" i="2"/>
  <c r="F32" i="2"/>
  <c r="E32" i="2"/>
  <c r="D32" i="2"/>
  <c r="C32" i="2"/>
  <c r="B32" i="2"/>
  <c r="F31" i="2"/>
  <c r="E31" i="2"/>
  <c r="D31" i="2"/>
  <c r="C31" i="2"/>
  <c r="B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F8" i="2"/>
  <c r="E8" i="2"/>
  <c r="D8" i="2"/>
  <c r="C8" i="2"/>
  <c r="F7" i="2"/>
  <c r="E7" i="2"/>
  <c r="D7" i="2"/>
  <c r="C7" i="2"/>
  <c r="F6" i="2"/>
  <c r="E6" i="2"/>
  <c r="D6" i="2"/>
  <c r="C6" i="2"/>
  <c r="F5" i="2"/>
  <c r="E5" i="2"/>
  <c r="D5" i="2"/>
  <c r="C5" i="2"/>
  <c r="F4" i="2"/>
  <c r="E4" i="2"/>
  <c r="D4" i="2"/>
  <c r="C4" i="2"/>
  <c r="F3" i="2"/>
  <c r="E3" i="2"/>
  <c r="D3" i="2"/>
  <c r="C3" i="2"/>
  <c r="F2" i="2"/>
  <c r="E2" i="2"/>
  <c r="D2" i="2"/>
  <c r="C2" i="2"/>
  <c r="F117" i="34"/>
  <c r="E117" i="34"/>
  <c r="D117" i="34"/>
  <c r="C117" i="34"/>
  <c r="B117" i="34"/>
  <c r="F116" i="34"/>
  <c r="E116" i="34"/>
  <c r="D116" i="34"/>
  <c r="C116" i="34"/>
  <c r="B116" i="34"/>
  <c r="F115" i="34"/>
  <c r="E115" i="34"/>
  <c r="D115" i="34"/>
  <c r="C115" i="34"/>
  <c r="B115" i="34"/>
  <c r="F114" i="34"/>
  <c r="E114" i="34"/>
  <c r="D114" i="34"/>
  <c r="C114" i="34"/>
  <c r="B114" i="34"/>
  <c r="F113" i="34"/>
  <c r="E113" i="34"/>
  <c r="D113" i="34"/>
  <c r="C113" i="34"/>
  <c r="B113" i="34"/>
  <c r="F112" i="34"/>
  <c r="E112" i="34"/>
  <c r="D112" i="34"/>
  <c r="C112" i="34"/>
  <c r="B112" i="34"/>
  <c r="F111" i="34"/>
  <c r="E111" i="34"/>
  <c r="D111" i="34"/>
  <c r="C111" i="34"/>
  <c r="B111" i="34"/>
  <c r="F110" i="34"/>
  <c r="E110" i="34"/>
  <c r="D110" i="34"/>
  <c r="C110" i="34"/>
  <c r="B110" i="34"/>
  <c r="F109" i="34"/>
  <c r="E109" i="34"/>
  <c r="D109" i="34"/>
  <c r="C109" i="34"/>
  <c r="B109" i="34"/>
  <c r="F108" i="34"/>
  <c r="E108" i="34"/>
  <c r="D108" i="34"/>
  <c r="C108" i="34"/>
  <c r="B108" i="34"/>
  <c r="F107" i="34"/>
  <c r="E107" i="34"/>
  <c r="D107" i="34"/>
  <c r="C107" i="34"/>
  <c r="B107" i="34"/>
  <c r="F106" i="34"/>
  <c r="E106" i="34"/>
  <c r="D106" i="34"/>
  <c r="C106" i="34"/>
  <c r="B106" i="34"/>
  <c r="F105" i="34"/>
  <c r="E105" i="34"/>
  <c r="D105" i="34"/>
  <c r="C105" i="34"/>
  <c r="B105" i="34"/>
  <c r="F104" i="34"/>
  <c r="E104" i="34"/>
  <c r="D104" i="34"/>
  <c r="C104" i="34"/>
  <c r="B104" i="34"/>
  <c r="F103" i="34"/>
  <c r="E103" i="34"/>
  <c r="D103" i="34"/>
  <c r="C103" i="34"/>
  <c r="B103" i="34"/>
  <c r="F102" i="34"/>
  <c r="E102" i="34"/>
  <c r="D102" i="34"/>
  <c r="C102" i="34"/>
  <c r="B102" i="34"/>
  <c r="F101" i="34"/>
  <c r="E101" i="34"/>
  <c r="D101" i="34"/>
  <c r="C101" i="34"/>
  <c r="B101" i="34"/>
  <c r="F100" i="34"/>
  <c r="E100" i="34"/>
  <c r="D100" i="34"/>
  <c r="C100" i="34"/>
  <c r="B100" i="34"/>
  <c r="F99" i="34"/>
  <c r="E99" i="34"/>
  <c r="D99" i="34"/>
  <c r="C99" i="34"/>
  <c r="B99" i="34"/>
  <c r="F98" i="34"/>
  <c r="E98" i="34"/>
  <c r="D98" i="34"/>
  <c r="C98" i="34"/>
  <c r="B98" i="34"/>
  <c r="F97" i="34"/>
  <c r="E97" i="34"/>
  <c r="D97" i="34"/>
  <c r="C97" i="34"/>
  <c r="B97" i="34"/>
  <c r="F96" i="34"/>
  <c r="E96" i="34"/>
  <c r="D96" i="34"/>
  <c r="C96" i="34"/>
  <c r="B96" i="34"/>
  <c r="F95" i="34"/>
  <c r="E95" i="34"/>
  <c r="D95" i="34"/>
  <c r="C95" i="34"/>
  <c r="B95" i="34"/>
  <c r="F94" i="34"/>
  <c r="E94" i="34"/>
  <c r="D94" i="34"/>
  <c r="C94" i="34"/>
  <c r="B94" i="34"/>
  <c r="F93" i="34"/>
  <c r="E93" i="34"/>
  <c r="D93" i="34"/>
  <c r="C93" i="34"/>
  <c r="B93" i="34"/>
  <c r="F92" i="34"/>
  <c r="E92" i="34"/>
  <c r="D92" i="34"/>
  <c r="C92" i="34"/>
  <c r="B92" i="34"/>
  <c r="F91" i="34"/>
  <c r="E91" i="34"/>
  <c r="D91" i="34"/>
  <c r="C91" i="34"/>
  <c r="B91" i="34"/>
  <c r="F90" i="34"/>
  <c r="E90" i="34"/>
  <c r="D90" i="34"/>
  <c r="C90" i="34"/>
  <c r="B90" i="34"/>
  <c r="F89" i="34"/>
  <c r="E89" i="34"/>
  <c r="D89" i="34"/>
  <c r="C89" i="34"/>
  <c r="B89" i="34"/>
  <c r="F88" i="34"/>
  <c r="E88" i="34"/>
  <c r="D88" i="34"/>
  <c r="C88" i="34"/>
  <c r="B88" i="34"/>
  <c r="F87" i="34"/>
  <c r="E87" i="34"/>
  <c r="D87" i="34"/>
  <c r="C87" i="34"/>
  <c r="B87" i="34"/>
  <c r="F86" i="34"/>
  <c r="E86" i="34"/>
  <c r="D86" i="34"/>
  <c r="C86" i="34"/>
  <c r="B86" i="34"/>
  <c r="F85" i="34"/>
  <c r="E85" i="34"/>
  <c r="D85" i="34"/>
  <c r="C85" i="34"/>
  <c r="B85" i="34"/>
  <c r="F84" i="34"/>
  <c r="E84" i="34"/>
  <c r="D84" i="34"/>
  <c r="C84" i="34"/>
  <c r="B84" i="34"/>
  <c r="F83" i="34"/>
  <c r="E83" i="34"/>
  <c r="D83" i="34"/>
  <c r="C83" i="34"/>
  <c r="B83" i="34"/>
  <c r="F82" i="34"/>
  <c r="E82" i="34"/>
  <c r="D82" i="34"/>
  <c r="C82" i="34"/>
  <c r="B82" i="34"/>
  <c r="F81" i="34"/>
  <c r="E81" i="34"/>
  <c r="D81" i="34"/>
  <c r="C81" i="34"/>
  <c r="B81" i="34"/>
  <c r="F80" i="34"/>
  <c r="E80" i="34"/>
  <c r="D80" i="34"/>
  <c r="C80" i="34"/>
  <c r="B80" i="34"/>
  <c r="F79" i="34"/>
  <c r="E79" i="34"/>
  <c r="D79" i="34"/>
  <c r="C79" i="34"/>
  <c r="B79" i="34"/>
  <c r="F78" i="34"/>
  <c r="E78" i="34"/>
  <c r="D78" i="34"/>
  <c r="C78" i="34"/>
  <c r="B78" i="34"/>
  <c r="F77" i="34"/>
  <c r="E77" i="34"/>
  <c r="D77" i="34"/>
  <c r="C77" i="34"/>
  <c r="B77" i="34"/>
  <c r="F76" i="34"/>
  <c r="E76" i="34"/>
  <c r="D76" i="34"/>
  <c r="C76" i="34"/>
  <c r="B76" i="34"/>
  <c r="F75" i="34"/>
  <c r="E75" i="34"/>
  <c r="D75" i="34"/>
  <c r="C75" i="34"/>
  <c r="B75" i="34"/>
  <c r="F74" i="34"/>
  <c r="E74" i="34"/>
  <c r="D74" i="34"/>
  <c r="C74" i="34"/>
  <c r="B74" i="34"/>
  <c r="F73" i="34"/>
  <c r="E73" i="34"/>
  <c r="D73" i="34"/>
  <c r="C73" i="34"/>
  <c r="B73" i="34"/>
  <c r="F72" i="34"/>
  <c r="E72" i="34"/>
  <c r="D72" i="34"/>
  <c r="C72" i="34"/>
  <c r="B72" i="34"/>
  <c r="F71" i="34"/>
  <c r="E71" i="34"/>
  <c r="D71" i="34"/>
  <c r="C71" i="34"/>
  <c r="B71" i="34"/>
  <c r="F70" i="34"/>
  <c r="E70" i="34"/>
  <c r="D70" i="34"/>
  <c r="C70" i="34"/>
  <c r="B70" i="34"/>
  <c r="F69" i="34"/>
  <c r="E69" i="34"/>
  <c r="D69" i="34"/>
  <c r="C69" i="34"/>
  <c r="B69" i="34"/>
  <c r="F68" i="34"/>
  <c r="E68" i="34"/>
  <c r="D68" i="34"/>
  <c r="C68" i="34"/>
  <c r="B68" i="34"/>
  <c r="F67" i="34"/>
  <c r="E67" i="34"/>
  <c r="D67" i="34"/>
  <c r="C67" i="34"/>
  <c r="B67" i="34"/>
  <c r="F66" i="34"/>
  <c r="E66" i="34"/>
  <c r="D66" i="34"/>
  <c r="C66" i="34"/>
  <c r="B66" i="34"/>
  <c r="F65" i="34"/>
  <c r="E65" i="34"/>
  <c r="D65" i="34"/>
  <c r="C65" i="34"/>
  <c r="B65" i="34"/>
  <c r="F64" i="34"/>
  <c r="E64" i="34"/>
  <c r="D64" i="34"/>
  <c r="C64" i="34"/>
  <c r="B64" i="34"/>
  <c r="F63" i="34"/>
  <c r="E63" i="34"/>
  <c r="D63" i="34"/>
  <c r="C63" i="34"/>
  <c r="B63" i="34"/>
  <c r="F62" i="34"/>
  <c r="E62" i="34"/>
  <c r="D62" i="34"/>
  <c r="C62" i="34"/>
  <c r="B62" i="34"/>
  <c r="F61" i="34"/>
  <c r="E61" i="34"/>
  <c r="D61" i="34"/>
  <c r="C61" i="34"/>
  <c r="B61" i="34"/>
  <c r="F60" i="34"/>
  <c r="E60" i="34"/>
  <c r="D60" i="34"/>
  <c r="C60" i="34"/>
  <c r="B60" i="34"/>
  <c r="F59" i="34"/>
  <c r="E59" i="34"/>
  <c r="D59" i="34"/>
  <c r="C59" i="34"/>
  <c r="B59" i="34"/>
  <c r="F58" i="34"/>
  <c r="E58" i="34"/>
  <c r="D58" i="34"/>
  <c r="C58" i="34"/>
  <c r="B58" i="34"/>
  <c r="F57" i="34"/>
  <c r="E57" i="34"/>
  <c r="D57" i="34"/>
  <c r="C57" i="34"/>
  <c r="B57" i="34"/>
  <c r="F56" i="34"/>
  <c r="E56" i="34"/>
  <c r="D56" i="34"/>
  <c r="C56" i="34"/>
  <c r="B56" i="34"/>
  <c r="F55" i="34"/>
  <c r="E55" i="34"/>
  <c r="D55" i="34"/>
  <c r="C55" i="34"/>
  <c r="B55" i="34"/>
  <c r="F54" i="34"/>
  <c r="E54" i="34"/>
  <c r="D54" i="34"/>
  <c r="C54" i="34"/>
  <c r="B54" i="34"/>
  <c r="F53" i="34"/>
  <c r="E53" i="34"/>
  <c r="D53" i="34"/>
  <c r="C53" i="34"/>
  <c r="B53" i="34"/>
  <c r="F52" i="34"/>
  <c r="E52" i="34"/>
  <c r="D52" i="34"/>
  <c r="C52" i="34"/>
  <c r="B52" i="34"/>
  <c r="F51" i="34"/>
  <c r="E51" i="34"/>
  <c r="D51" i="34"/>
  <c r="C51" i="34"/>
  <c r="B51" i="34"/>
  <c r="F50" i="34"/>
  <c r="E50" i="34"/>
  <c r="D50" i="34"/>
  <c r="C50" i="34"/>
  <c r="B50" i="34"/>
  <c r="F49" i="34"/>
  <c r="E49" i="34"/>
  <c r="D49" i="34"/>
  <c r="C49" i="34"/>
  <c r="B49" i="34"/>
  <c r="F48" i="34"/>
  <c r="E48" i="34"/>
  <c r="D48" i="34"/>
  <c r="C48" i="34"/>
  <c r="B48" i="34"/>
  <c r="F47" i="34"/>
  <c r="E47" i="34"/>
  <c r="D47" i="34"/>
  <c r="C47" i="34"/>
  <c r="B47" i="34"/>
  <c r="F46" i="34"/>
  <c r="E46" i="34"/>
  <c r="D46" i="34"/>
  <c r="C46" i="34"/>
  <c r="B46" i="34"/>
  <c r="F45" i="34"/>
  <c r="E45" i="34"/>
  <c r="D45" i="34"/>
  <c r="C45" i="34"/>
  <c r="B45" i="34"/>
  <c r="F44" i="34"/>
  <c r="E44" i="34"/>
  <c r="D44" i="34"/>
  <c r="C44" i="34"/>
  <c r="B44" i="34"/>
  <c r="F43" i="34"/>
  <c r="E43" i="34"/>
  <c r="D43" i="34"/>
  <c r="C43" i="34"/>
  <c r="B43" i="34"/>
  <c r="F42" i="34"/>
  <c r="E42" i="34"/>
  <c r="D42" i="34"/>
  <c r="C42" i="34"/>
  <c r="B42" i="34"/>
  <c r="F41" i="34"/>
  <c r="E41" i="34"/>
  <c r="D41" i="34"/>
  <c r="C41" i="34"/>
  <c r="B41" i="34"/>
  <c r="F40" i="34"/>
  <c r="E40" i="34"/>
  <c r="D40" i="34"/>
  <c r="C40" i="34"/>
  <c r="B40" i="34"/>
  <c r="F39" i="34"/>
  <c r="E39" i="34"/>
  <c r="D39" i="34"/>
  <c r="C39" i="34"/>
  <c r="B39" i="34"/>
  <c r="F38" i="34"/>
  <c r="E38" i="34"/>
  <c r="D38" i="34"/>
  <c r="C38" i="34"/>
  <c r="B38" i="34"/>
  <c r="F37" i="34"/>
  <c r="E37" i="34"/>
  <c r="D37" i="34"/>
  <c r="C37" i="34"/>
  <c r="B37" i="34"/>
  <c r="F36" i="34"/>
  <c r="E36" i="34"/>
  <c r="D36" i="34"/>
  <c r="C36" i="34"/>
  <c r="B36" i="34"/>
  <c r="F35" i="34"/>
  <c r="E35" i="34"/>
  <c r="D35" i="34"/>
  <c r="C35" i="34"/>
  <c r="B35" i="34"/>
  <c r="F34" i="34"/>
  <c r="E34" i="34"/>
  <c r="D34" i="34"/>
  <c r="C34" i="34"/>
  <c r="B34" i="34"/>
  <c r="F33" i="34"/>
  <c r="E33" i="34"/>
  <c r="D33" i="34"/>
  <c r="C33" i="34"/>
  <c r="B33" i="34"/>
  <c r="F32" i="34"/>
  <c r="E32" i="34"/>
  <c r="D32" i="34"/>
  <c r="C32" i="34"/>
  <c r="B32" i="34"/>
  <c r="F31" i="34"/>
  <c r="E31" i="34"/>
  <c r="D31" i="34"/>
  <c r="C31" i="34"/>
  <c r="B31" i="34"/>
  <c r="F30" i="34"/>
  <c r="E30" i="34"/>
  <c r="D30" i="34"/>
  <c r="C30" i="34"/>
  <c r="F29" i="34"/>
  <c r="E29" i="34"/>
  <c r="D29" i="34"/>
  <c r="C29" i="34"/>
  <c r="F28" i="34"/>
  <c r="E28" i="34"/>
  <c r="D28" i="34"/>
  <c r="C28" i="34"/>
  <c r="F27" i="34"/>
  <c r="E27" i="34"/>
  <c r="D27" i="34"/>
  <c r="C27" i="34"/>
  <c r="F26" i="34"/>
  <c r="E26" i="34"/>
  <c r="D26" i="34"/>
  <c r="C26" i="34"/>
  <c r="F25" i="34"/>
  <c r="E25" i="34"/>
  <c r="D25" i="34"/>
  <c r="C25" i="34"/>
  <c r="F24" i="34"/>
  <c r="E24" i="34"/>
  <c r="D24" i="34"/>
  <c r="C24" i="34"/>
  <c r="F23" i="34"/>
  <c r="E23" i="34"/>
  <c r="D23" i="34"/>
  <c r="C23" i="34"/>
  <c r="F22" i="34"/>
  <c r="E22" i="34"/>
  <c r="D22" i="34"/>
  <c r="C22" i="34"/>
  <c r="F21" i="34"/>
  <c r="E21" i="34"/>
  <c r="D21" i="34"/>
  <c r="C21" i="34"/>
  <c r="F20" i="34"/>
  <c r="E20" i="34"/>
  <c r="D20" i="34"/>
  <c r="C20" i="34"/>
  <c r="F19" i="34"/>
  <c r="E19" i="34"/>
  <c r="D19" i="34"/>
  <c r="C19" i="34"/>
  <c r="F18" i="34"/>
  <c r="E18" i="34"/>
  <c r="D18" i="34"/>
  <c r="C18" i="34"/>
  <c r="F17" i="34"/>
  <c r="E17" i="34"/>
  <c r="D17" i="34"/>
  <c r="C17" i="34"/>
  <c r="F16" i="34"/>
  <c r="E16" i="34"/>
  <c r="D16" i="34"/>
  <c r="C16" i="34"/>
  <c r="F15" i="34"/>
  <c r="E15" i="34"/>
  <c r="D15" i="34"/>
  <c r="C15" i="34"/>
  <c r="F14" i="34"/>
  <c r="E14" i="34"/>
  <c r="D14" i="34"/>
  <c r="C14" i="34"/>
  <c r="F13" i="34"/>
  <c r="E13" i="34"/>
  <c r="D13" i="34"/>
  <c r="C13" i="34"/>
  <c r="F12" i="34"/>
  <c r="E12" i="34"/>
  <c r="D12" i="34"/>
  <c r="C12" i="34"/>
  <c r="F11" i="34"/>
  <c r="E11" i="34"/>
  <c r="D11" i="34"/>
  <c r="C11" i="34"/>
  <c r="F10" i="34"/>
  <c r="E10" i="34"/>
  <c r="D10" i="34"/>
  <c r="C10" i="34"/>
  <c r="F9" i="34"/>
  <c r="E9" i="34"/>
  <c r="D9" i="34"/>
  <c r="C9" i="34"/>
  <c r="F8" i="34"/>
  <c r="E8" i="34"/>
  <c r="D8" i="34"/>
  <c r="C8" i="34"/>
  <c r="F7" i="34"/>
  <c r="E7" i="34"/>
  <c r="D7" i="34"/>
  <c r="C7" i="34"/>
  <c r="F6" i="34"/>
  <c r="E6" i="34"/>
  <c r="D6" i="34"/>
  <c r="C6" i="34"/>
  <c r="F5" i="34"/>
  <c r="E5" i="34"/>
  <c r="D5" i="34"/>
  <c r="C5" i="34"/>
  <c r="F4" i="34"/>
  <c r="E4" i="34"/>
  <c r="D4" i="34"/>
  <c r="C4" i="34"/>
  <c r="F3" i="34"/>
  <c r="E3" i="34"/>
  <c r="D3" i="34"/>
  <c r="C3" i="34"/>
  <c r="F2" i="34"/>
  <c r="E2" i="34"/>
  <c r="D2" i="34"/>
  <c r="C2" i="34"/>
  <c r="F117" i="6"/>
  <c r="E117" i="6"/>
  <c r="D117" i="6"/>
  <c r="C117" i="6"/>
  <c r="B117" i="6"/>
  <c r="F116" i="6"/>
  <c r="E116" i="6"/>
  <c r="D116" i="6"/>
  <c r="C116" i="6"/>
  <c r="B116" i="6"/>
  <c r="F115" i="6"/>
  <c r="E115" i="6"/>
  <c r="D115" i="6"/>
  <c r="C115" i="6"/>
  <c r="B115" i="6"/>
  <c r="F114" i="6"/>
  <c r="E114" i="6"/>
  <c r="D114" i="6"/>
  <c r="C114" i="6"/>
  <c r="B114" i="6"/>
  <c r="F113" i="6"/>
  <c r="E113" i="6"/>
  <c r="D113" i="6"/>
  <c r="C113" i="6"/>
  <c r="B113" i="6"/>
  <c r="F112" i="6"/>
  <c r="E112" i="6"/>
  <c r="D112" i="6"/>
  <c r="C112" i="6"/>
  <c r="B112" i="6"/>
  <c r="F111" i="6"/>
  <c r="E111" i="6"/>
  <c r="D111" i="6"/>
  <c r="C111" i="6"/>
  <c r="B111" i="6"/>
  <c r="F110" i="6"/>
  <c r="E110" i="6"/>
  <c r="D110" i="6"/>
  <c r="C110" i="6"/>
  <c r="B110" i="6"/>
  <c r="F109" i="6"/>
  <c r="E109" i="6"/>
  <c r="D109" i="6"/>
  <c r="C109" i="6"/>
  <c r="B109" i="6"/>
  <c r="F108" i="6"/>
  <c r="E108" i="6"/>
  <c r="D108" i="6"/>
  <c r="C108" i="6"/>
  <c r="B108" i="6"/>
  <c r="F107" i="6"/>
  <c r="E107" i="6"/>
  <c r="D107" i="6"/>
  <c r="C107" i="6"/>
  <c r="B107" i="6"/>
  <c r="F106" i="6"/>
  <c r="E106" i="6"/>
  <c r="D106" i="6"/>
  <c r="C106" i="6"/>
  <c r="B106" i="6"/>
  <c r="F105" i="6"/>
  <c r="E105" i="6"/>
  <c r="D105" i="6"/>
  <c r="C105" i="6"/>
  <c r="B105" i="6"/>
  <c r="F104" i="6"/>
  <c r="E104" i="6"/>
  <c r="D104" i="6"/>
  <c r="C104" i="6"/>
  <c r="B104" i="6"/>
  <c r="F103" i="6"/>
  <c r="E103" i="6"/>
  <c r="D103" i="6"/>
  <c r="C103" i="6"/>
  <c r="B103" i="6"/>
  <c r="F102" i="6"/>
  <c r="E102" i="6"/>
  <c r="D102" i="6"/>
  <c r="C102" i="6"/>
  <c r="B102" i="6"/>
  <c r="F101" i="6"/>
  <c r="E101" i="6"/>
  <c r="D101" i="6"/>
  <c r="C101" i="6"/>
  <c r="B101" i="6"/>
  <c r="F100" i="6"/>
  <c r="E100" i="6"/>
  <c r="D100" i="6"/>
  <c r="C100" i="6"/>
  <c r="B100" i="6"/>
  <c r="F99" i="6"/>
  <c r="E99" i="6"/>
  <c r="D99" i="6"/>
  <c r="C99" i="6"/>
  <c r="B99" i="6"/>
  <c r="F98" i="6"/>
  <c r="E98" i="6"/>
  <c r="D98" i="6"/>
  <c r="C98" i="6"/>
  <c r="B98" i="6"/>
  <c r="F97" i="6"/>
  <c r="E97" i="6"/>
  <c r="D97" i="6"/>
  <c r="C97" i="6"/>
  <c r="B97" i="6"/>
  <c r="F96" i="6"/>
  <c r="E96" i="6"/>
  <c r="D96" i="6"/>
  <c r="C96" i="6"/>
  <c r="B96" i="6"/>
  <c r="F95" i="6"/>
  <c r="E95" i="6"/>
  <c r="D95" i="6"/>
  <c r="C95" i="6"/>
  <c r="B95" i="6"/>
  <c r="F94" i="6"/>
  <c r="E94" i="6"/>
  <c r="D94" i="6"/>
  <c r="C94" i="6"/>
  <c r="B94" i="6"/>
  <c r="F93" i="6"/>
  <c r="E93" i="6"/>
  <c r="D93" i="6"/>
  <c r="C93" i="6"/>
  <c r="B93" i="6"/>
  <c r="F92" i="6"/>
  <c r="E92" i="6"/>
  <c r="D92" i="6"/>
  <c r="C92" i="6"/>
  <c r="B92" i="6"/>
  <c r="F91" i="6"/>
  <c r="E91" i="6"/>
  <c r="D91" i="6"/>
  <c r="C91" i="6"/>
  <c r="B91" i="6"/>
  <c r="F90" i="6"/>
  <c r="E90" i="6"/>
  <c r="D90" i="6"/>
  <c r="C90" i="6"/>
  <c r="B90" i="6"/>
  <c r="F89" i="6"/>
  <c r="E89" i="6"/>
  <c r="D89" i="6"/>
  <c r="C89" i="6"/>
  <c r="B89" i="6"/>
  <c r="F88" i="6"/>
  <c r="E88" i="6"/>
  <c r="D88" i="6"/>
  <c r="C88" i="6"/>
  <c r="B88" i="6"/>
  <c r="F87" i="6"/>
  <c r="E87" i="6"/>
  <c r="D87" i="6"/>
  <c r="C87" i="6"/>
  <c r="B87" i="6"/>
  <c r="F86" i="6"/>
  <c r="E86" i="6"/>
  <c r="D86" i="6"/>
  <c r="C86" i="6"/>
  <c r="B86" i="6"/>
  <c r="F85" i="6"/>
  <c r="E85" i="6"/>
  <c r="D85" i="6"/>
  <c r="C85" i="6"/>
  <c r="B85" i="6"/>
  <c r="F84" i="6"/>
  <c r="E84" i="6"/>
  <c r="D84" i="6"/>
  <c r="C84" i="6"/>
  <c r="B84" i="6"/>
  <c r="F83" i="6"/>
  <c r="E83" i="6"/>
  <c r="D83" i="6"/>
  <c r="C83" i="6"/>
  <c r="B83" i="6"/>
  <c r="F82" i="6"/>
  <c r="E82" i="6"/>
  <c r="D82" i="6"/>
  <c r="C82" i="6"/>
  <c r="B82" i="6"/>
  <c r="F81" i="6"/>
  <c r="E81" i="6"/>
  <c r="D81" i="6"/>
  <c r="C81" i="6"/>
  <c r="B81" i="6"/>
  <c r="F80" i="6"/>
  <c r="E80" i="6"/>
  <c r="D80" i="6"/>
  <c r="C80" i="6"/>
  <c r="B80" i="6"/>
  <c r="F79" i="6"/>
  <c r="E79" i="6"/>
  <c r="D79" i="6"/>
  <c r="C79" i="6"/>
  <c r="B79" i="6"/>
  <c r="F78" i="6"/>
  <c r="E78" i="6"/>
  <c r="D78" i="6"/>
  <c r="C78" i="6"/>
  <c r="B78" i="6"/>
  <c r="F77" i="6"/>
  <c r="E77" i="6"/>
  <c r="D77" i="6"/>
  <c r="C77" i="6"/>
  <c r="B77" i="6"/>
  <c r="F76" i="6"/>
  <c r="E76" i="6"/>
  <c r="D76" i="6"/>
  <c r="C76" i="6"/>
  <c r="B76" i="6"/>
  <c r="F75" i="6"/>
  <c r="E75" i="6"/>
  <c r="D75" i="6"/>
  <c r="C75" i="6"/>
  <c r="B75" i="6"/>
  <c r="F74" i="6"/>
  <c r="E74" i="6"/>
  <c r="D74" i="6"/>
  <c r="C74" i="6"/>
  <c r="B74" i="6"/>
  <c r="F73" i="6"/>
  <c r="E73" i="6"/>
  <c r="D73" i="6"/>
  <c r="C73" i="6"/>
  <c r="B73" i="6"/>
  <c r="F72" i="6"/>
  <c r="E72" i="6"/>
  <c r="D72" i="6"/>
  <c r="C72" i="6"/>
  <c r="B72" i="6"/>
  <c r="F71" i="6"/>
  <c r="E71" i="6"/>
  <c r="D71" i="6"/>
  <c r="C71" i="6"/>
  <c r="B71" i="6"/>
  <c r="F70" i="6"/>
  <c r="E70" i="6"/>
  <c r="D70" i="6"/>
  <c r="C70" i="6"/>
  <c r="B70" i="6"/>
  <c r="F69" i="6"/>
  <c r="E69" i="6"/>
  <c r="D69" i="6"/>
  <c r="C69" i="6"/>
  <c r="B69" i="6"/>
  <c r="F68" i="6"/>
  <c r="E68" i="6"/>
  <c r="D68" i="6"/>
  <c r="C68" i="6"/>
  <c r="B68" i="6"/>
  <c r="F67" i="6"/>
  <c r="E67" i="6"/>
  <c r="D67" i="6"/>
  <c r="C67" i="6"/>
  <c r="B67" i="6"/>
  <c r="F66" i="6"/>
  <c r="E66" i="6"/>
  <c r="D66" i="6"/>
  <c r="C66" i="6"/>
  <c r="B66" i="6"/>
  <c r="F65" i="6"/>
  <c r="E65" i="6"/>
  <c r="D65" i="6"/>
  <c r="C65" i="6"/>
  <c r="B65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F59" i="6"/>
  <c r="E59" i="6"/>
  <c r="D59" i="6"/>
  <c r="C59" i="6"/>
  <c r="B59" i="6"/>
  <c r="F58" i="6"/>
  <c r="E58" i="6"/>
  <c r="D58" i="6"/>
  <c r="C58" i="6"/>
  <c r="B58" i="6"/>
  <c r="F57" i="6"/>
  <c r="E57" i="6"/>
  <c r="D57" i="6"/>
  <c r="C57" i="6"/>
  <c r="B57" i="6"/>
  <c r="F56" i="6"/>
  <c r="E56" i="6"/>
  <c r="D56" i="6"/>
  <c r="C56" i="6"/>
  <c r="B56" i="6"/>
  <c r="F55" i="6"/>
  <c r="E55" i="6"/>
  <c r="D55" i="6"/>
  <c r="C55" i="6"/>
  <c r="B55" i="6"/>
  <c r="F54" i="6"/>
  <c r="E54" i="6"/>
  <c r="D54" i="6"/>
  <c r="C54" i="6"/>
  <c r="B54" i="6"/>
  <c r="F53" i="6"/>
  <c r="E53" i="6"/>
  <c r="D53" i="6"/>
  <c r="C53" i="6"/>
  <c r="B53" i="6"/>
  <c r="F52" i="6"/>
  <c r="E52" i="6"/>
  <c r="D52" i="6"/>
  <c r="C52" i="6"/>
  <c r="B52" i="6"/>
  <c r="F51" i="6"/>
  <c r="E51" i="6"/>
  <c r="D51" i="6"/>
  <c r="C51" i="6"/>
  <c r="B51" i="6"/>
  <c r="F50" i="6"/>
  <c r="E50" i="6"/>
  <c r="D50" i="6"/>
  <c r="C50" i="6"/>
  <c r="B50" i="6"/>
  <c r="F49" i="6"/>
  <c r="E49" i="6"/>
  <c r="D49" i="6"/>
  <c r="C49" i="6"/>
  <c r="B49" i="6"/>
  <c r="F48" i="6"/>
  <c r="E48" i="6"/>
  <c r="D48" i="6"/>
  <c r="C48" i="6"/>
  <c r="B48" i="6"/>
  <c r="F47" i="6"/>
  <c r="E47" i="6"/>
  <c r="D47" i="6"/>
  <c r="C47" i="6"/>
  <c r="B47" i="6"/>
  <c r="F46" i="6"/>
  <c r="E46" i="6"/>
  <c r="D46" i="6"/>
  <c r="C46" i="6"/>
  <c r="B46" i="6"/>
  <c r="F45" i="6"/>
  <c r="E45" i="6"/>
  <c r="D45" i="6"/>
  <c r="C45" i="6"/>
  <c r="B45" i="6"/>
  <c r="F44" i="6"/>
  <c r="E44" i="6"/>
  <c r="D44" i="6"/>
  <c r="C44" i="6"/>
  <c r="B44" i="6"/>
  <c r="F43" i="6"/>
  <c r="E43" i="6"/>
  <c r="D43" i="6"/>
  <c r="C43" i="6"/>
  <c r="B43" i="6"/>
  <c r="F42" i="6"/>
  <c r="E42" i="6"/>
  <c r="D42" i="6"/>
  <c r="C42" i="6"/>
  <c r="B42" i="6"/>
  <c r="F41" i="6"/>
  <c r="E41" i="6"/>
  <c r="D41" i="6"/>
  <c r="C41" i="6"/>
  <c r="B41" i="6"/>
  <c r="F40" i="6"/>
  <c r="E40" i="6"/>
  <c r="D40" i="6"/>
  <c r="C40" i="6"/>
  <c r="B40" i="6"/>
  <c r="F39" i="6"/>
  <c r="E39" i="6"/>
  <c r="D39" i="6"/>
  <c r="C39" i="6"/>
  <c r="B39" i="6"/>
  <c r="F38" i="6"/>
  <c r="E38" i="6"/>
  <c r="D38" i="6"/>
  <c r="C38" i="6"/>
  <c r="B38" i="6"/>
  <c r="F37" i="6"/>
  <c r="E37" i="6"/>
  <c r="D37" i="6"/>
  <c r="C37" i="6"/>
  <c r="B37" i="6"/>
  <c r="F36" i="6"/>
  <c r="E36" i="6"/>
  <c r="D36" i="6"/>
  <c r="C36" i="6"/>
  <c r="B36" i="6"/>
  <c r="F35" i="6"/>
  <c r="E35" i="6"/>
  <c r="D35" i="6"/>
  <c r="C35" i="6"/>
  <c r="B35" i="6"/>
  <c r="F34" i="6"/>
  <c r="E34" i="6"/>
  <c r="D34" i="6"/>
  <c r="C34" i="6"/>
  <c r="B34" i="6"/>
  <c r="F33" i="6"/>
  <c r="E33" i="6"/>
  <c r="D33" i="6"/>
  <c r="C33" i="6"/>
  <c r="B33" i="6"/>
  <c r="F32" i="6"/>
  <c r="E32" i="6"/>
  <c r="D32" i="6"/>
  <c r="C32" i="6"/>
  <c r="B32" i="6"/>
  <c r="F31" i="6"/>
  <c r="E31" i="6"/>
  <c r="D31" i="6"/>
  <c r="C31" i="6"/>
  <c r="B31" i="6"/>
  <c r="F30" i="6"/>
  <c r="E30" i="6"/>
  <c r="D30" i="6"/>
  <c r="C30" i="6"/>
  <c r="F29" i="6"/>
  <c r="E29" i="6"/>
  <c r="D29" i="6"/>
  <c r="C29" i="6"/>
  <c r="F28" i="6"/>
  <c r="E28" i="6"/>
  <c r="D28" i="6"/>
  <c r="C28" i="6"/>
  <c r="F27" i="6"/>
  <c r="E27" i="6"/>
  <c r="D27" i="6"/>
  <c r="C27" i="6"/>
  <c r="F26" i="6"/>
  <c r="E26" i="6"/>
  <c r="D26" i="6"/>
  <c r="C26" i="6"/>
  <c r="F25" i="6"/>
  <c r="E25" i="6"/>
  <c r="D25" i="6"/>
  <c r="C25" i="6"/>
  <c r="F24" i="6"/>
  <c r="E24" i="6"/>
  <c r="D24" i="6"/>
  <c r="C24" i="6"/>
  <c r="F23" i="6"/>
  <c r="E23" i="6"/>
  <c r="D23" i="6"/>
  <c r="C23" i="6"/>
  <c r="F22" i="6"/>
  <c r="E22" i="6"/>
  <c r="D22" i="6"/>
  <c r="C22" i="6"/>
  <c r="F21" i="6"/>
  <c r="E21" i="6"/>
  <c r="D21" i="6"/>
  <c r="C21" i="6"/>
  <c r="F20" i="6"/>
  <c r="E20" i="6"/>
  <c r="D20" i="6"/>
  <c r="C20" i="6"/>
  <c r="F19" i="6"/>
  <c r="E19" i="6"/>
  <c r="D19" i="6"/>
  <c r="C19" i="6"/>
  <c r="F18" i="6"/>
  <c r="E18" i="6"/>
  <c r="D18" i="6"/>
  <c r="C18" i="6"/>
  <c r="F17" i="6"/>
  <c r="E17" i="6"/>
  <c r="D17" i="6"/>
  <c r="C17" i="6"/>
  <c r="F16" i="6"/>
  <c r="E16" i="6"/>
  <c r="D16" i="6"/>
  <c r="C16" i="6"/>
  <c r="F15" i="6"/>
  <c r="E15" i="6"/>
  <c r="D15" i="6"/>
  <c r="C15" i="6"/>
  <c r="F14" i="6"/>
  <c r="E14" i="6"/>
  <c r="D14" i="6"/>
  <c r="C14" i="6"/>
  <c r="F13" i="6"/>
  <c r="E13" i="6"/>
  <c r="D13" i="6"/>
  <c r="C13" i="6"/>
  <c r="F12" i="6"/>
  <c r="E12" i="6"/>
  <c r="D12" i="6"/>
  <c r="C12" i="6"/>
  <c r="F11" i="6"/>
  <c r="E11" i="6"/>
  <c r="D11" i="6"/>
  <c r="C11" i="6"/>
  <c r="F10" i="6"/>
  <c r="E10" i="6"/>
  <c r="D10" i="6"/>
  <c r="C10" i="6"/>
  <c r="F9" i="6"/>
  <c r="E9" i="6"/>
  <c r="D9" i="6"/>
  <c r="C9" i="6"/>
  <c r="F8" i="6"/>
  <c r="E8" i="6"/>
  <c r="D8" i="6"/>
  <c r="C8" i="6"/>
  <c r="F7" i="6"/>
  <c r="E7" i="6"/>
  <c r="D7" i="6"/>
  <c r="C7" i="6"/>
  <c r="F6" i="6"/>
  <c r="E6" i="6"/>
  <c r="D6" i="6"/>
  <c r="C6" i="6"/>
  <c r="F5" i="6"/>
  <c r="E5" i="6"/>
  <c r="D5" i="6"/>
  <c r="C5" i="6"/>
  <c r="F4" i="6"/>
  <c r="E4" i="6"/>
  <c r="D4" i="6"/>
  <c r="C4" i="6"/>
  <c r="F3" i="6"/>
  <c r="E3" i="6"/>
  <c r="D3" i="6"/>
  <c r="C3" i="6"/>
  <c r="F2" i="6"/>
  <c r="E2" i="6"/>
  <c r="D2" i="6"/>
  <c r="C2" i="6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S1" i="22"/>
  <c r="R1" i="22"/>
  <c r="Q1" i="22"/>
  <c r="P1" i="22"/>
  <c r="O1" i="22"/>
  <c r="N1" i="22"/>
  <c r="M1" i="22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S1" i="23"/>
  <c r="R1" i="23"/>
  <c r="Q1" i="23"/>
  <c r="P1" i="23"/>
  <c r="O1" i="23"/>
  <c r="N1" i="23"/>
  <c r="M1" i="23"/>
  <c r="BC432" i="28"/>
  <c r="AV432" i="28"/>
  <c r="AO432" i="28"/>
  <c r="AH432" i="28"/>
  <c r="AG432" i="28"/>
  <c r="AF432" i="28"/>
  <c r="A432" i="28"/>
  <c r="BC431" i="28"/>
  <c r="AV431" i="28"/>
  <c r="AO431" i="28"/>
  <c r="AH431" i="28"/>
  <c r="AG431" i="28"/>
  <c r="AF431" i="28"/>
  <c r="A431" i="28"/>
  <c r="BC430" i="28"/>
  <c r="AV430" i="28"/>
  <c r="AO430" i="28"/>
  <c r="AH430" i="28"/>
  <c r="AG430" i="28"/>
  <c r="AF430" i="28"/>
  <c r="A430" i="28"/>
  <c r="BC429" i="28"/>
  <c r="AV429" i="28"/>
  <c r="AO429" i="28"/>
  <c r="AH429" i="28"/>
  <c r="AG429" i="28"/>
  <c r="AF429" i="28"/>
  <c r="A429" i="28"/>
  <c r="BC428" i="28"/>
  <c r="AV428" i="28"/>
  <c r="AO428" i="28"/>
  <c r="AH428" i="28"/>
  <c r="AG428" i="28"/>
  <c r="AF428" i="28"/>
  <c r="A428" i="28"/>
  <c r="BC427" i="28"/>
  <c r="AV427" i="28"/>
  <c r="AO427" i="28"/>
  <c r="AH427" i="28"/>
  <c r="AG427" i="28"/>
  <c r="AF427" i="28"/>
  <c r="A427" i="28"/>
  <c r="BC426" i="28"/>
  <c r="AV426" i="28"/>
  <c r="AO426" i="28"/>
  <c r="AH426" i="28"/>
  <c r="AG426" i="28"/>
  <c r="AF426" i="28"/>
  <c r="A426" i="28"/>
  <c r="BC425" i="28"/>
  <c r="AV425" i="28"/>
  <c r="AO425" i="28"/>
  <c r="AH425" i="28"/>
  <c r="AG425" i="28"/>
  <c r="AF425" i="28"/>
  <c r="A425" i="28"/>
  <c r="BC424" i="28"/>
  <c r="AV424" i="28"/>
  <c r="AO424" i="28"/>
  <c r="AH424" i="28"/>
  <c r="AG424" i="28"/>
  <c r="AF424" i="28"/>
  <c r="A424" i="28"/>
  <c r="BC423" i="28"/>
  <c r="AV423" i="28"/>
  <c r="AO423" i="28"/>
  <c r="AH423" i="28"/>
  <c r="AG423" i="28"/>
  <c r="AF423" i="28"/>
  <c r="A423" i="28"/>
  <c r="BC422" i="28"/>
  <c r="AV422" i="28"/>
  <c r="AO422" i="28"/>
  <c r="AH422" i="28"/>
  <c r="AG422" i="28"/>
  <c r="AF422" i="28"/>
  <c r="A422" i="28"/>
  <c r="BC421" i="28"/>
  <c r="AV421" i="28"/>
  <c r="AO421" i="28"/>
  <c r="AH421" i="28"/>
  <c r="AG421" i="28"/>
  <c r="AF421" i="28"/>
  <c r="A421" i="28"/>
  <c r="BC420" i="28"/>
  <c r="AV420" i="28"/>
  <c r="AO420" i="28"/>
  <c r="AH420" i="28"/>
  <c r="AG420" i="28"/>
  <c r="AF420" i="28"/>
  <c r="A420" i="28"/>
  <c r="BC419" i="28"/>
  <c r="AV419" i="28"/>
  <c r="AO419" i="28"/>
  <c r="AH419" i="28"/>
  <c r="AG419" i="28"/>
  <c r="AF419" i="28"/>
  <c r="A419" i="28"/>
  <c r="BC418" i="28"/>
  <c r="AV418" i="28"/>
  <c r="AO418" i="28"/>
  <c r="AH418" i="28"/>
  <c r="AG418" i="28"/>
  <c r="AF418" i="28"/>
  <c r="A418" i="28"/>
  <c r="BC417" i="28"/>
  <c r="AV417" i="28"/>
  <c r="AO417" i="28"/>
  <c r="AH417" i="28"/>
  <c r="AG417" i="28"/>
  <c r="AF417" i="28"/>
  <c r="A417" i="28"/>
  <c r="BC416" i="28"/>
  <c r="AV416" i="28"/>
  <c r="AO416" i="28"/>
  <c r="AH416" i="28"/>
  <c r="AG416" i="28"/>
  <c r="AF416" i="28"/>
  <c r="A416" i="28"/>
  <c r="BC415" i="28"/>
  <c r="AV415" i="28"/>
  <c r="AO415" i="28"/>
  <c r="AH415" i="28"/>
  <c r="AG415" i="28"/>
  <c r="AF415" i="28"/>
  <c r="A415" i="28"/>
  <c r="BC414" i="28"/>
  <c r="AV414" i="28"/>
  <c r="AO414" i="28"/>
  <c r="AH414" i="28"/>
  <c r="AG414" i="28"/>
  <c r="AF414" i="28"/>
  <c r="A414" i="28"/>
  <c r="BC413" i="28"/>
  <c r="AV413" i="28"/>
  <c r="AO413" i="28"/>
  <c r="AH413" i="28"/>
  <c r="AG413" i="28"/>
  <c r="AF413" i="28"/>
  <c r="A413" i="28"/>
  <c r="BC412" i="28"/>
  <c r="AV412" i="28"/>
  <c r="AO412" i="28"/>
  <c r="AH412" i="28"/>
  <c r="AG412" i="28"/>
  <c r="AF412" i="28"/>
  <c r="A412" i="28"/>
  <c r="BC411" i="28"/>
  <c r="AV411" i="28"/>
  <c r="AO411" i="28"/>
  <c r="AH411" i="28"/>
  <c r="AG411" i="28"/>
  <c r="AF411" i="28"/>
  <c r="A411" i="28"/>
  <c r="BC410" i="28"/>
  <c r="AV410" i="28"/>
  <c r="AO410" i="28"/>
  <c r="AH410" i="28"/>
  <c r="AG410" i="28"/>
  <c r="AF410" i="28"/>
  <c r="A410" i="28"/>
  <c r="BC409" i="28"/>
  <c r="AV409" i="28"/>
  <c r="AO409" i="28"/>
  <c r="AH409" i="28"/>
  <c r="AG409" i="28"/>
  <c r="AF409" i="28"/>
  <c r="A409" i="28"/>
  <c r="BC408" i="28"/>
  <c r="AV408" i="28"/>
  <c r="AO408" i="28"/>
  <c r="AH408" i="28"/>
  <c r="AG408" i="28"/>
  <c r="AF408" i="28"/>
  <c r="A408" i="28"/>
  <c r="BC407" i="28"/>
  <c r="AV407" i="28"/>
  <c r="AO407" i="28"/>
  <c r="AH407" i="28"/>
  <c r="AG407" i="28"/>
  <c r="AF407" i="28"/>
  <c r="A407" i="28"/>
  <c r="BC406" i="28"/>
  <c r="AV406" i="28"/>
  <c r="AO406" i="28"/>
  <c r="AH406" i="28"/>
  <c r="AG406" i="28"/>
  <c r="AF406" i="28"/>
  <c r="A406" i="28"/>
  <c r="BC405" i="28"/>
  <c r="AV405" i="28"/>
  <c r="AO405" i="28"/>
  <c r="AH405" i="28"/>
  <c r="AG405" i="28"/>
  <c r="AF405" i="28"/>
  <c r="A405" i="28"/>
  <c r="BC404" i="28"/>
  <c r="AV404" i="28"/>
  <c r="AO404" i="28"/>
  <c r="AH404" i="28"/>
  <c r="AG404" i="28"/>
  <c r="AF404" i="28"/>
  <c r="A404" i="28"/>
  <c r="BC403" i="28"/>
  <c r="AV403" i="28"/>
  <c r="AO403" i="28"/>
  <c r="AH403" i="28"/>
  <c r="AG403" i="28"/>
  <c r="AF403" i="28"/>
  <c r="A403" i="28"/>
  <c r="BC402" i="28"/>
  <c r="AV402" i="28"/>
  <c r="AO402" i="28"/>
  <c r="AH402" i="28"/>
  <c r="AG402" i="28"/>
  <c r="AF402" i="28"/>
  <c r="A402" i="28"/>
  <c r="BC401" i="28"/>
  <c r="AV401" i="28"/>
  <c r="AO401" i="28"/>
  <c r="AH401" i="28"/>
  <c r="AG401" i="28"/>
  <c r="AF401" i="28"/>
  <c r="A401" i="28"/>
  <c r="BC400" i="28"/>
  <c r="AV400" i="28"/>
  <c r="AO400" i="28"/>
  <c r="AH400" i="28"/>
  <c r="AG400" i="28"/>
  <c r="AF400" i="28"/>
  <c r="A400" i="28"/>
  <c r="BC399" i="28"/>
  <c r="AV399" i="28"/>
  <c r="AO399" i="28"/>
  <c r="AH399" i="28"/>
  <c r="AG399" i="28"/>
  <c r="AF399" i="28"/>
  <c r="A399" i="28"/>
  <c r="BC398" i="28"/>
  <c r="AV398" i="28"/>
  <c r="AO398" i="28"/>
  <c r="AH398" i="28"/>
  <c r="AG398" i="28"/>
  <c r="AF398" i="28"/>
  <c r="A398" i="28"/>
  <c r="BC397" i="28"/>
  <c r="AV397" i="28"/>
  <c r="AO397" i="28"/>
  <c r="AH397" i="28"/>
  <c r="AG397" i="28"/>
  <c r="AF397" i="28"/>
  <c r="A397" i="28"/>
  <c r="BC396" i="28"/>
  <c r="AV396" i="28"/>
  <c r="AO396" i="28"/>
  <c r="AH396" i="28"/>
  <c r="AG396" i="28"/>
  <c r="AF396" i="28"/>
  <c r="A396" i="28"/>
  <c r="BC395" i="28"/>
  <c r="AV395" i="28"/>
  <c r="AO395" i="28"/>
  <c r="AH395" i="28"/>
  <c r="AG395" i="28"/>
  <c r="AF395" i="28"/>
  <c r="A395" i="28"/>
  <c r="BC394" i="28"/>
  <c r="AV394" i="28"/>
  <c r="AO394" i="28"/>
  <c r="AH394" i="28"/>
  <c r="AG394" i="28"/>
  <c r="AF394" i="28"/>
  <c r="A394" i="28"/>
  <c r="BC393" i="28"/>
  <c r="AV393" i="28"/>
  <c r="AO393" i="28"/>
  <c r="AH393" i="28"/>
  <c r="AG393" i="28"/>
  <c r="AF393" i="28"/>
  <c r="A393" i="28"/>
  <c r="BC392" i="28"/>
  <c r="AV392" i="28"/>
  <c r="AO392" i="28"/>
  <c r="AH392" i="28"/>
  <c r="AG392" i="28"/>
  <c r="AF392" i="28"/>
  <c r="A392" i="28"/>
  <c r="BC391" i="28"/>
  <c r="AV391" i="28"/>
  <c r="AO391" i="28"/>
  <c r="AH391" i="28"/>
  <c r="AG391" i="28"/>
  <c r="AF391" i="28"/>
  <c r="A391" i="28"/>
  <c r="BC390" i="28"/>
  <c r="AV390" i="28"/>
  <c r="AO390" i="28"/>
  <c r="AH390" i="28"/>
  <c r="AG390" i="28"/>
  <c r="AF390" i="28"/>
  <c r="A390" i="28"/>
  <c r="BC389" i="28"/>
  <c r="AV389" i="28"/>
  <c r="AO389" i="28"/>
  <c r="AH389" i="28"/>
  <c r="AG389" i="28"/>
  <c r="AF389" i="28"/>
  <c r="A389" i="28"/>
  <c r="BC388" i="28"/>
  <c r="AV388" i="28"/>
  <c r="AO388" i="28"/>
  <c r="AH388" i="28"/>
  <c r="AG388" i="28"/>
  <c r="AF388" i="28"/>
  <c r="A388" i="28"/>
  <c r="BC387" i="28"/>
  <c r="AV387" i="28"/>
  <c r="AO387" i="28"/>
  <c r="AH387" i="28"/>
  <c r="AG387" i="28"/>
  <c r="AF387" i="28"/>
  <c r="A387" i="28"/>
  <c r="BC386" i="28"/>
  <c r="AV386" i="28"/>
  <c r="AO386" i="28"/>
  <c r="AH386" i="28"/>
  <c r="AG386" i="28"/>
  <c r="AF386" i="28"/>
  <c r="A386" i="28"/>
  <c r="BC385" i="28"/>
  <c r="AV385" i="28"/>
  <c r="AO385" i="28"/>
  <c r="AH385" i="28"/>
  <c r="AG385" i="28"/>
  <c r="AF385" i="28"/>
  <c r="A385" i="28"/>
  <c r="BC384" i="28"/>
  <c r="AV384" i="28"/>
  <c r="AO384" i="28"/>
  <c r="AH384" i="28"/>
  <c r="AG384" i="28"/>
  <c r="AF384" i="28"/>
  <c r="A384" i="28"/>
  <c r="BC383" i="28"/>
  <c r="AV383" i="28"/>
  <c r="AO383" i="28"/>
  <c r="AH383" i="28"/>
  <c r="AG383" i="28"/>
  <c r="AF383" i="28"/>
  <c r="A383" i="28"/>
  <c r="BC382" i="28"/>
  <c r="AV382" i="28"/>
  <c r="AO382" i="28"/>
  <c r="AH382" i="28"/>
  <c r="AG382" i="28"/>
  <c r="AF382" i="28"/>
  <c r="A382" i="28"/>
  <c r="BC381" i="28"/>
  <c r="AV381" i="28"/>
  <c r="AO381" i="28"/>
  <c r="AH381" i="28"/>
  <c r="AG381" i="28"/>
  <c r="AF381" i="28"/>
  <c r="A381" i="28"/>
  <c r="BC380" i="28"/>
  <c r="AV380" i="28"/>
  <c r="AO380" i="28"/>
  <c r="AH380" i="28"/>
  <c r="AG380" i="28"/>
  <c r="AF380" i="28"/>
  <c r="A380" i="28"/>
  <c r="BC379" i="28"/>
  <c r="AV379" i="28"/>
  <c r="AO379" i="28"/>
  <c r="AH379" i="28"/>
  <c r="AG379" i="28"/>
  <c r="AF379" i="28"/>
  <c r="A379" i="28"/>
  <c r="BC378" i="28"/>
  <c r="AV378" i="28"/>
  <c r="AO378" i="28"/>
  <c r="AH378" i="28"/>
  <c r="AG378" i="28"/>
  <c r="AF378" i="28"/>
  <c r="A378" i="28"/>
  <c r="BC377" i="28"/>
  <c r="AV377" i="28"/>
  <c r="AO377" i="28"/>
  <c r="AH377" i="28"/>
  <c r="AG377" i="28"/>
  <c r="AF377" i="28"/>
  <c r="A377" i="28"/>
  <c r="BC376" i="28"/>
  <c r="AV376" i="28"/>
  <c r="AO376" i="28"/>
  <c r="AH376" i="28"/>
  <c r="AG376" i="28"/>
  <c r="AF376" i="28"/>
  <c r="A376" i="28"/>
  <c r="BC375" i="28"/>
  <c r="AV375" i="28"/>
  <c r="AO375" i="28"/>
  <c r="AH375" i="28"/>
  <c r="AG375" i="28"/>
  <c r="AF375" i="28"/>
  <c r="A375" i="28"/>
  <c r="BC374" i="28"/>
  <c r="AV374" i="28"/>
  <c r="AO374" i="28"/>
  <c r="AH374" i="28"/>
  <c r="AG374" i="28"/>
  <c r="AF374" i="28"/>
  <c r="A374" i="28"/>
  <c r="BC373" i="28"/>
  <c r="AV373" i="28"/>
  <c r="AO373" i="28"/>
  <c r="AH373" i="28"/>
  <c r="AG373" i="28"/>
  <c r="AF373" i="28"/>
  <c r="A373" i="28"/>
  <c r="BC372" i="28"/>
  <c r="AV372" i="28"/>
  <c r="AO372" i="28"/>
  <c r="AH372" i="28"/>
  <c r="AG372" i="28"/>
  <c r="AF372" i="28"/>
  <c r="A372" i="28"/>
  <c r="BC371" i="28"/>
  <c r="AV371" i="28"/>
  <c r="AO371" i="28"/>
  <c r="AH371" i="28"/>
  <c r="AG371" i="28"/>
  <c r="AF371" i="28"/>
  <c r="A371" i="28"/>
  <c r="AH370" i="28"/>
  <c r="AG370" i="28"/>
  <c r="AF370" i="28"/>
  <c r="A370" i="28"/>
  <c r="AH369" i="28"/>
  <c r="AG369" i="28"/>
  <c r="AF369" i="28"/>
  <c r="A369" i="28"/>
  <c r="AH368" i="28"/>
  <c r="AG368" i="28"/>
  <c r="AF368" i="28"/>
  <c r="A368" i="28"/>
  <c r="AH367" i="28"/>
  <c r="AG367" i="28"/>
  <c r="AF367" i="28"/>
  <c r="A367" i="28"/>
  <c r="AH366" i="28"/>
  <c r="AG366" i="28"/>
  <c r="AF366" i="28"/>
  <c r="A366" i="28"/>
  <c r="AH365" i="28"/>
  <c r="AG365" i="28"/>
  <c r="AF365" i="28"/>
  <c r="A365" i="28"/>
  <c r="AH364" i="28"/>
  <c r="AG364" i="28"/>
  <c r="AF364" i="28"/>
  <c r="A364" i="28"/>
  <c r="AH363" i="28"/>
  <c r="AG363" i="28"/>
  <c r="AF363" i="28"/>
  <c r="A363" i="28"/>
  <c r="AH362" i="28"/>
  <c r="AG362" i="28"/>
  <c r="AF362" i="28"/>
  <c r="A362" i="28"/>
  <c r="AH361" i="28"/>
  <c r="AG361" i="28"/>
  <c r="AF361" i="28"/>
  <c r="A361" i="28"/>
  <c r="AH360" i="28"/>
  <c r="AG360" i="28"/>
  <c r="AF360" i="28"/>
  <c r="A360" i="28"/>
  <c r="AH359" i="28"/>
  <c r="AG359" i="28"/>
  <c r="AF359" i="28"/>
  <c r="A359" i="28"/>
  <c r="AH358" i="28"/>
  <c r="AG358" i="28"/>
  <c r="AF358" i="28"/>
  <c r="A358" i="28"/>
  <c r="AH357" i="28"/>
  <c r="AG357" i="28"/>
  <c r="AF357" i="28"/>
  <c r="A357" i="28"/>
  <c r="AH356" i="28"/>
  <c r="AG356" i="28"/>
  <c r="AF356" i="28"/>
  <c r="A356" i="28"/>
  <c r="AH355" i="28"/>
  <c r="AG355" i="28"/>
  <c r="AF355" i="28"/>
  <c r="A355" i="28"/>
  <c r="AH354" i="28"/>
  <c r="AG354" i="28"/>
  <c r="AF354" i="28"/>
  <c r="A354" i="28"/>
  <c r="AH353" i="28"/>
  <c r="AG353" i="28"/>
  <c r="AF353" i="28"/>
  <c r="A353" i="28"/>
  <c r="AH352" i="28"/>
  <c r="AG352" i="28"/>
  <c r="AF352" i="28"/>
  <c r="A352" i="28"/>
  <c r="AH351" i="28"/>
  <c r="AG351" i="28"/>
  <c r="AF351" i="28"/>
  <c r="A351" i="28"/>
  <c r="AH350" i="28"/>
  <c r="AG350" i="28"/>
  <c r="AF350" i="28"/>
  <c r="A350" i="28"/>
  <c r="AH349" i="28"/>
  <c r="AG349" i="28"/>
  <c r="AF349" i="28"/>
  <c r="A349" i="28"/>
  <c r="AH348" i="28"/>
  <c r="AG348" i="28"/>
  <c r="AF348" i="28"/>
  <c r="A348" i="28"/>
  <c r="AH347" i="28"/>
  <c r="AG347" i="28"/>
  <c r="AF347" i="28"/>
  <c r="A347" i="28"/>
  <c r="AH346" i="28"/>
  <c r="AG346" i="28"/>
  <c r="AF346" i="28"/>
  <c r="A346" i="28"/>
  <c r="AH345" i="28"/>
  <c r="AG345" i="28"/>
  <c r="AF345" i="28"/>
  <c r="A345" i="28"/>
  <c r="AH344" i="28"/>
  <c r="AG344" i="28"/>
  <c r="AF344" i="28"/>
  <c r="A344" i="28"/>
  <c r="AH343" i="28"/>
  <c r="AG343" i="28"/>
  <c r="AF343" i="28"/>
  <c r="A343" i="28"/>
  <c r="AH342" i="28"/>
  <c r="AG342" i="28"/>
  <c r="AF342" i="28"/>
  <c r="A342" i="28"/>
  <c r="AH341" i="28"/>
  <c r="AG341" i="28"/>
  <c r="AF341" i="28"/>
  <c r="A341" i="28"/>
  <c r="AH340" i="28"/>
  <c r="AG340" i="28"/>
  <c r="AF340" i="28"/>
  <c r="A340" i="28"/>
  <c r="BC339" i="28"/>
  <c r="AV339" i="28"/>
  <c r="AO339" i="28"/>
  <c r="AH339" i="28"/>
  <c r="AG339" i="28"/>
  <c r="AF339" i="28"/>
  <c r="A339" i="28"/>
  <c r="BC338" i="28"/>
  <c r="AV338" i="28"/>
  <c r="AO338" i="28"/>
  <c r="AH338" i="28"/>
  <c r="AG338" i="28"/>
  <c r="AF338" i="28"/>
  <c r="A338" i="28"/>
  <c r="BC337" i="28"/>
  <c r="AV337" i="28"/>
  <c r="AO337" i="28"/>
  <c r="AH337" i="28"/>
  <c r="AG337" i="28"/>
  <c r="AF337" i="28"/>
  <c r="A337" i="28"/>
  <c r="BC336" i="28"/>
  <c r="AV336" i="28"/>
  <c r="AO336" i="28"/>
  <c r="AH336" i="28"/>
  <c r="AG336" i="28"/>
  <c r="AF336" i="28"/>
  <c r="A336" i="28"/>
  <c r="BC335" i="28"/>
  <c r="AV335" i="28"/>
  <c r="AO335" i="28"/>
  <c r="AH335" i="28"/>
  <c r="AG335" i="28"/>
  <c r="AF335" i="28"/>
  <c r="A335" i="28"/>
  <c r="BC334" i="28"/>
  <c r="AV334" i="28"/>
  <c r="AO334" i="28"/>
  <c r="AH334" i="28"/>
  <c r="AG334" i="28"/>
  <c r="AF334" i="28"/>
  <c r="A334" i="28"/>
  <c r="BC333" i="28"/>
  <c r="AV333" i="28"/>
  <c r="AO333" i="28"/>
  <c r="AH333" i="28"/>
  <c r="AG333" i="28"/>
  <c r="AF333" i="28"/>
  <c r="A333" i="28"/>
  <c r="BC332" i="28"/>
  <c r="AV332" i="28"/>
  <c r="AO332" i="28"/>
  <c r="AH332" i="28"/>
  <c r="AG332" i="28"/>
  <c r="AF332" i="28"/>
  <c r="A332" i="28"/>
  <c r="BC331" i="28"/>
  <c r="AV331" i="28"/>
  <c r="AO331" i="28"/>
  <c r="AH331" i="28"/>
  <c r="AG331" i="28"/>
  <c r="AF331" i="28"/>
  <c r="A331" i="28"/>
  <c r="BC330" i="28"/>
  <c r="AV330" i="28"/>
  <c r="AO330" i="28"/>
  <c r="AH330" i="28"/>
  <c r="AG330" i="28"/>
  <c r="AF330" i="28"/>
  <c r="A330" i="28"/>
  <c r="BC329" i="28"/>
  <c r="AV329" i="28"/>
  <c r="AO329" i="28"/>
  <c r="AH329" i="28"/>
  <c r="AG329" i="28"/>
  <c r="AF329" i="28"/>
  <c r="A329" i="28"/>
  <c r="BC328" i="28"/>
  <c r="AV328" i="28"/>
  <c r="AO328" i="28"/>
  <c r="AH328" i="28"/>
  <c r="AG328" i="28"/>
  <c r="AF328" i="28"/>
  <c r="A328" i="28"/>
  <c r="BC327" i="28"/>
  <c r="AV327" i="28"/>
  <c r="AO327" i="28"/>
  <c r="AH327" i="28"/>
  <c r="AG327" i="28"/>
  <c r="AF327" i="28"/>
  <c r="A327" i="28"/>
  <c r="BC326" i="28"/>
  <c r="AV326" i="28"/>
  <c r="AO326" i="28"/>
  <c r="AH326" i="28"/>
  <c r="AG326" i="28"/>
  <c r="AF326" i="28"/>
  <c r="A326" i="28"/>
  <c r="BC325" i="28"/>
  <c r="AV325" i="28"/>
  <c r="AO325" i="28"/>
  <c r="AH325" i="28"/>
  <c r="AG325" i="28"/>
  <c r="AF325" i="28"/>
  <c r="A325" i="28"/>
  <c r="BC324" i="28"/>
  <c r="AV324" i="28"/>
  <c r="AO324" i="28"/>
  <c r="AH324" i="28"/>
  <c r="AG324" i="28"/>
  <c r="AF324" i="28"/>
  <c r="A324" i="28"/>
  <c r="BC323" i="28"/>
  <c r="AV323" i="28"/>
  <c r="AO323" i="28"/>
  <c r="AH323" i="28"/>
  <c r="AG323" i="28"/>
  <c r="AF323" i="28"/>
  <c r="A323" i="28"/>
  <c r="BC322" i="28"/>
  <c r="AV322" i="28"/>
  <c r="AO322" i="28"/>
  <c r="AH322" i="28"/>
  <c r="AG322" i="28"/>
  <c r="AF322" i="28"/>
  <c r="A322" i="28"/>
  <c r="BC321" i="28"/>
  <c r="AV321" i="28"/>
  <c r="AO321" i="28"/>
  <c r="AH321" i="28"/>
  <c r="AG321" i="28"/>
  <c r="AF321" i="28"/>
  <c r="A321" i="28"/>
  <c r="BC320" i="28"/>
  <c r="AV320" i="28"/>
  <c r="AO320" i="28"/>
  <c r="AH320" i="28"/>
  <c r="AG320" i="28"/>
  <c r="AF320" i="28"/>
  <c r="A320" i="28"/>
  <c r="BC319" i="28"/>
  <c r="AV319" i="28"/>
  <c r="AO319" i="28"/>
  <c r="AH319" i="28"/>
  <c r="AG319" i="28"/>
  <c r="AF319" i="28"/>
  <c r="A319" i="28"/>
  <c r="BC318" i="28"/>
  <c r="AV318" i="28"/>
  <c r="AO318" i="28"/>
  <c r="AH318" i="28"/>
  <c r="AG318" i="28"/>
  <c r="AF318" i="28"/>
  <c r="A318" i="28"/>
  <c r="BC317" i="28"/>
  <c r="AV317" i="28"/>
  <c r="AO317" i="28"/>
  <c r="AH317" i="28"/>
  <c r="AG317" i="28"/>
  <c r="AF317" i="28"/>
  <c r="A317" i="28"/>
  <c r="BC316" i="28"/>
  <c r="AV316" i="28"/>
  <c r="AO316" i="28"/>
  <c r="AH316" i="28"/>
  <c r="AG316" i="28"/>
  <c r="AF316" i="28"/>
  <c r="A316" i="28"/>
  <c r="BC315" i="28"/>
  <c r="AV315" i="28"/>
  <c r="AO315" i="28"/>
  <c r="AH315" i="28"/>
  <c r="AG315" i="28"/>
  <c r="AF315" i="28"/>
  <c r="A315" i="28"/>
  <c r="BC314" i="28"/>
  <c r="AV314" i="28"/>
  <c r="AO314" i="28"/>
  <c r="AH314" i="28"/>
  <c r="AG314" i="28"/>
  <c r="AF314" i="28"/>
  <c r="A314" i="28"/>
  <c r="BC313" i="28"/>
  <c r="AV313" i="28"/>
  <c r="AO313" i="28"/>
  <c r="AH313" i="28"/>
  <c r="AG313" i="28"/>
  <c r="AF313" i="28"/>
  <c r="A313" i="28"/>
  <c r="BC312" i="28"/>
  <c r="AV312" i="28"/>
  <c r="AO312" i="28"/>
  <c r="AH312" i="28"/>
  <c r="AG312" i="28"/>
  <c r="AF312" i="28"/>
  <c r="A312" i="28"/>
  <c r="BC311" i="28"/>
  <c r="AV311" i="28"/>
  <c r="AO311" i="28"/>
  <c r="AH311" i="28"/>
  <c r="AG311" i="28"/>
  <c r="AF311" i="28"/>
  <c r="A311" i="28"/>
  <c r="BC310" i="28"/>
  <c r="AV310" i="28"/>
  <c r="AO310" i="28"/>
  <c r="AH310" i="28"/>
  <c r="AG310" i="28"/>
  <c r="AF310" i="28"/>
  <c r="A310" i="28"/>
  <c r="BC309" i="28"/>
  <c r="AV309" i="28"/>
  <c r="AO309" i="28"/>
  <c r="AH309" i="28"/>
  <c r="AG309" i="28"/>
  <c r="AF309" i="28"/>
  <c r="A309" i="28"/>
  <c r="BC308" i="28"/>
  <c r="AV308" i="28"/>
  <c r="AO308" i="28"/>
  <c r="AH308" i="28"/>
  <c r="AG308" i="28"/>
  <c r="AF308" i="28"/>
  <c r="A308" i="28"/>
  <c r="BC307" i="28"/>
  <c r="AV307" i="28"/>
  <c r="AO307" i="28"/>
  <c r="AH307" i="28"/>
  <c r="AG307" i="28"/>
  <c r="AF307" i="28"/>
  <c r="A307" i="28"/>
  <c r="BC306" i="28"/>
  <c r="AV306" i="28"/>
  <c r="AO306" i="28"/>
  <c r="AH306" i="28"/>
  <c r="AG306" i="28"/>
  <c r="AF306" i="28"/>
  <c r="A306" i="28"/>
  <c r="BC305" i="28"/>
  <c r="AV305" i="28"/>
  <c r="AO305" i="28"/>
  <c r="AH305" i="28"/>
  <c r="AG305" i="28"/>
  <c r="AF305" i="28"/>
  <c r="A305" i="28"/>
  <c r="BC304" i="28"/>
  <c r="AV304" i="28"/>
  <c r="AO304" i="28"/>
  <c r="AH304" i="28"/>
  <c r="AG304" i="28"/>
  <c r="AF304" i="28"/>
  <c r="A304" i="28"/>
  <c r="BC303" i="28"/>
  <c r="AV303" i="28"/>
  <c r="AO303" i="28"/>
  <c r="AH303" i="28"/>
  <c r="AG303" i="28"/>
  <c r="AF303" i="28"/>
  <c r="A303" i="28"/>
  <c r="BC302" i="28"/>
  <c r="AV302" i="28"/>
  <c r="AO302" i="28"/>
  <c r="AH302" i="28"/>
  <c r="AG302" i="28"/>
  <c r="AF302" i="28"/>
  <c r="A302" i="28"/>
  <c r="BC301" i="28"/>
  <c r="AV301" i="28"/>
  <c r="AO301" i="28"/>
  <c r="AH301" i="28"/>
  <c r="AG301" i="28"/>
  <c r="AF301" i="28"/>
  <c r="A301" i="28"/>
  <c r="BC300" i="28"/>
  <c r="AV300" i="28"/>
  <c r="AO300" i="28"/>
  <c r="AH300" i="28"/>
  <c r="AG300" i="28"/>
  <c r="AF300" i="28"/>
  <c r="A300" i="28"/>
  <c r="BC299" i="28"/>
  <c r="AV299" i="28"/>
  <c r="AO299" i="28"/>
  <c r="AH299" i="28"/>
  <c r="AG299" i="28"/>
  <c r="AF299" i="28"/>
  <c r="A299" i="28"/>
  <c r="BC298" i="28"/>
  <c r="AV298" i="28"/>
  <c r="AO298" i="28"/>
  <c r="AH298" i="28"/>
  <c r="AG298" i="28"/>
  <c r="AF298" i="28"/>
  <c r="A298" i="28"/>
  <c r="BC297" i="28"/>
  <c r="AV297" i="28"/>
  <c r="AO297" i="28"/>
  <c r="AH297" i="28"/>
  <c r="AG297" i="28"/>
  <c r="AF297" i="28"/>
  <c r="A297" i="28"/>
  <c r="BC296" i="28"/>
  <c r="AV296" i="28"/>
  <c r="AO296" i="28"/>
  <c r="AH296" i="28"/>
  <c r="AG296" i="28"/>
  <c r="AF296" i="28"/>
  <c r="A296" i="28"/>
  <c r="BC295" i="28"/>
  <c r="AV295" i="28"/>
  <c r="AO295" i="28"/>
  <c r="AH295" i="28"/>
  <c r="AG295" i="28"/>
  <c r="AF295" i="28"/>
  <c r="A295" i="28"/>
  <c r="BC294" i="28"/>
  <c r="AV294" i="28"/>
  <c r="AO294" i="28"/>
  <c r="AH294" i="28"/>
  <c r="AG294" i="28"/>
  <c r="AF294" i="28"/>
  <c r="A294" i="28"/>
  <c r="BC293" i="28"/>
  <c r="AV293" i="28"/>
  <c r="AO293" i="28"/>
  <c r="AH293" i="28"/>
  <c r="AG293" i="28"/>
  <c r="AF293" i="28"/>
  <c r="A293" i="28"/>
  <c r="BC292" i="28"/>
  <c r="AV292" i="28"/>
  <c r="AO292" i="28"/>
  <c r="AH292" i="28"/>
  <c r="AG292" i="28"/>
  <c r="AF292" i="28"/>
  <c r="A292" i="28"/>
  <c r="BC291" i="28"/>
  <c r="AV291" i="28"/>
  <c r="AO291" i="28"/>
  <c r="AH291" i="28"/>
  <c r="AG291" i="28"/>
  <c r="AF291" i="28"/>
  <c r="A291" i="28"/>
  <c r="BC290" i="28"/>
  <c r="AV290" i="28"/>
  <c r="AO290" i="28"/>
  <c r="AH290" i="28"/>
  <c r="AG290" i="28"/>
  <c r="AF290" i="28"/>
  <c r="A290" i="28"/>
  <c r="BC289" i="28"/>
  <c r="AV289" i="28"/>
  <c r="AO289" i="28"/>
  <c r="AH289" i="28"/>
  <c r="AG289" i="28"/>
  <c r="AF289" i="28"/>
  <c r="A289" i="28"/>
  <c r="BC288" i="28"/>
  <c r="AV288" i="28"/>
  <c r="AO288" i="28"/>
  <c r="AH288" i="28"/>
  <c r="AG288" i="28"/>
  <c r="AF288" i="28"/>
  <c r="A288" i="28"/>
  <c r="BC287" i="28"/>
  <c r="AV287" i="28"/>
  <c r="AO287" i="28"/>
  <c r="AH287" i="28"/>
  <c r="AG287" i="28"/>
  <c r="AF287" i="28"/>
  <c r="A287" i="28"/>
  <c r="BC286" i="28"/>
  <c r="AV286" i="28"/>
  <c r="AO286" i="28"/>
  <c r="AH286" i="28"/>
  <c r="AG286" i="28"/>
  <c r="AF286" i="28"/>
  <c r="A286" i="28"/>
  <c r="BC285" i="28"/>
  <c r="AV285" i="28"/>
  <c r="AO285" i="28"/>
  <c r="AH285" i="28"/>
  <c r="AG285" i="28"/>
  <c r="AF285" i="28"/>
  <c r="A285" i="28"/>
  <c r="BC284" i="28"/>
  <c r="AV284" i="28"/>
  <c r="AO284" i="28"/>
  <c r="AH284" i="28"/>
  <c r="AG284" i="28"/>
  <c r="AF284" i="28"/>
  <c r="A284" i="28"/>
  <c r="BC283" i="28"/>
  <c r="AV283" i="28"/>
  <c r="AO283" i="28"/>
  <c r="AH283" i="28"/>
  <c r="AG283" i="28"/>
  <c r="AF283" i="28"/>
  <c r="A283" i="28"/>
  <c r="BC282" i="28"/>
  <c r="AV282" i="28"/>
  <c r="AO282" i="28"/>
  <c r="AH282" i="28"/>
  <c r="AG282" i="28"/>
  <c r="AF282" i="28"/>
  <c r="A282" i="28"/>
  <c r="BC281" i="28"/>
  <c r="AV281" i="28"/>
  <c r="AO281" i="28"/>
  <c r="AH281" i="28"/>
  <c r="AG281" i="28"/>
  <c r="AF281" i="28"/>
  <c r="A281" i="28"/>
  <c r="BC280" i="28"/>
  <c r="AV280" i="28"/>
  <c r="AO280" i="28"/>
  <c r="AH280" i="28"/>
  <c r="AG280" i="28"/>
  <c r="AF280" i="28"/>
  <c r="A280" i="28"/>
  <c r="BC279" i="28"/>
  <c r="AV279" i="28"/>
  <c r="AO279" i="28"/>
  <c r="AH279" i="28"/>
  <c r="AG279" i="28"/>
  <c r="AF279" i="28"/>
  <c r="A279" i="28"/>
  <c r="BC278" i="28"/>
  <c r="AV278" i="28"/>
  <c r="AO278" i="28"/>
  <c r="AH278" i="28"/>
  <c r="AG278" i="28"/>
  <c r="AF278" i="28"/>
  <c r="A278" i="28"/>
  <c r="BC277" i="28"/>
  <c r="AV277" i="28"/>
  <c r="AO277" i="28"/>
  <c r="AH277" i="28"/>
  <c r="AG277" i="28"/>
  <c r="AF277" i="28"/>
  <c r="A277" i="28"/>
  <c r="BC276" i="28"/>
  <c r="AV276" i="28"/>
  <c r="AO276" i="28"/>
  <c r="AH276" i="28"/>
  <c r="AG276" i="28"/>
  <c r="AF276" i="28"/>
  <c r="A276" i="28"/>
  <c r="BC275" i="28"/>
  <c r="AV275" i="28"/>
  <c r="AO275" i="28"/>
  <c r="AH275" i="28"/>
  <c r="AG275" i="28"/>
  <c r="AF275" i="28"/>
  <c r="A275" i="28"/>
  <c r="BC274" i="28"/>
  <c r="AV274" i="28"/>
  <c r="AO274" i="28"/>
  <c r="AH274" i="28"/>
  <c r="AG274" i="28"/>
  <c r="AF274" i="28"/>
  <c r="A274" i="28"/>
  <c r="BC273" i="28"/>
  <c r="AV273" i="28"/>
  <c r="AO273" i="28"/>
  <c r="AH273" i="28"/>
  <c r="AG273" i="28"/>
  <c r="AF273" i="28"/>
  <c r="A273" i="28"/>
  <c r="BC272" i="28"/>
  <c r="AV272" i="28"/>
  <c r="AO272" i="28"/>
  <c r="AH272" i="28"/>
  <c r="AG272" i="28"/>
  <c r="AF272" i="28"/>
  <c r="A272" i="28"/>
  <c r="BC271" i="28"/>
  <c r="AV271" i="28"/>
  <c r="AO271" i="28"/>
  <c r="AH271" i="28"/>
  <c r="AG271" i="28"/>
  <c r="AF271" i="28"/>
  <c r="A271" i="28"/>
  <c r="BC270" i="28"/>
  <c r="AV270" i="28"/>
  <c r="AO270" i="28"/>
  <c r="AH270" i="28"/>
  <c r="AG270" i="28"/>
  <c r="AF270" i="28"/>
  <c r="A270" i="28"/>
  <c r="BC269" i="28"/>
  <c r="AV269" i="28"/>
  <c r="AO269" i="28"/>
  <c r="AH269" i="28"/>
  <c r="AG269" i="28"/>
  <c r="AF269" i="28"/>
  <c r="A269" i="28"/>
  <c r="BC268" i="28"/>
  <c r="AV268" i="28"/>
  <c r="AO268" i="28"/>
  <c r="AH268" i="28"/>
  <c r="AG268" i="28"/>
  <c r="AF268" i="28"/>
  <c r="A268" i="28"/>
  <c r="BC267" i="28"/>
  <c r="AV267" i="28"/>
  <c r="AO267" i="28"/>
  <c r="AH267" i="28"/>
  <c r="AG267" i="28"/>
  <c r="AF267" i="28"/>
  <c r="A267" i="28"/>
  <c r="BC266" i="28"/>
  <c r="AV266" i="28"/>
  <c r="AO266" i="28"/>
  <c r="AH266" i="28"/>
  <c r="AG266" i="28"/>
  <c r="AF266" i="28"/>
  <c r="A266" i="28"/>
  <c r="BC265" i="28"/>
  <c r="AV265" i="28"/>
  <c r="AO265" i="28"/>
  <c r="AH265" i="28"/>
  <c r="AG265" i="28"/>
  <c r="AF265" i="28"/>
  <c r="A265" i="28"/>
  <c r="BC264" i="28"/>
  <c r="AV264" i="28"/>
  <c r="AO264" i="28"/>
  <c r="AH264" i="28"/>
  <c r="AG264" i="28"/>
  <c r="AF264" i="28"/>
  <c r="A264" i="28"/>
  <c r="BC263" i="28"/>
  <c r="AV263" i="28"/>
  <c r="AO263" i="28"/>
  <c r="AH263" i="28"/>
  <c r="AG263" i="28"/>
  <c r="AF263" i="28"/>
  <c r="A263" i="28"/>
  <c r="BC262" i="28"/>
  <c r="AV262" i="28"/>
  <c r="AO262" i="28"/>
  <c r="AH262" i="28"/>
  <c r="AG262" i="28"/>
  <c r="AF262" i="28"/>
  <c r="A262" i="28"/>
  <c r="BC261" i="28"/>
  <c r="AV261" i="28"/>
  <c r="AO261" i="28"/>
  <c r="AH261" i="28"/>
  <c r="AG261" i="28"/>
  <c r="AF261" i="28"/>
  <c r="A261" i="28"/>
  <c r="BC260" i="28"/>
  <c r="AV260" i="28"/>
  <c r="AO260" i="28"/>
  <c r="AH260" i="28"/>
  <c r="AG260" i="28"/>
  <c r="AF260" i="28"/>
  <c r="A260" i="28"/>
  <c r="BC259" i="28"/>
  <c r="AV259" i="28"/>
  <c r="AO259" i="28"/>
  <c r="AH259" i="28"/>
  <c r="AG259" i="28"/>
  <c r="AF259" i="28"/>
  <c r="A259" i="28"/>
  <c r="BC258" i="28"/>
  <c r="AV258" i="28"/>
  <c r="AO258" i="28"/>
  <c r="AH258" i="28"/>
  <c r="AG258" i="28"/>
  <c r="AF258" i="28"/>
  <c r="A258" i="28"/>
  <c r="BC257" i="28"/>
  <c r="AV257" i="28"/>
  <c r="AO257" i="28"/>
  <c r="AH257" i="28"/>
  <c r="AG257" i="28"/>
  <c r="AF257" i="28"/>
  <c r="A257" i="28"/>
  <c r="BC256" i="28"/>
  <c r="AV256" i="28"/>
  <c r="AO256" i="28"/>
  <c r="AH256" i="28"/>
  <c r="AG256" i="28"/>
  <c r="AF256" i="28"/>
  <c r="A256" i="28"/>
  <c r="BC255" i="28"/>
  <c r="AV255" i="28"/>
  <c r="AO255" i="28"/>
  <c r="AH255" i="28"/>
  <c r="AG255" i="28"/>
  <c r="AF255" i="28"/>
  <c r="A255" i="28"/>
  <c r="BC254" i="28"/>
  <c r="AV254" i="28"/>
  <c r="AO254" i="28"/>
  <c r="AH254" i="28"/>
  <c r="AG254" i="28"/>
  <c r="AF254" i="28"/>
  <c r="A254" i="28"/>
  <c r="BC253" i="28"/>
  <c r="AV253" i="28"/>
  <c r="AO253" i="28"/>
  <c r="AH253" i="28"/>
  <c r="AG253" i="28"/>
  <c r="AF253" i="28"/>
  <c r="A253" i="28"/>
  <c r="BC252" i="28"/>
  <c r="AV252" i="28"/>
  <c r="AO252" i="28"/>
  <c r="AH252" i="28"/>
  <c r="AG252" i="28"/>
  <c r="AF252" i="28"/>
  <c r="A252" i="28"/>
  <c r="BC251" i="28"/>
  <c r="AV251" i="28"/>
  <c r="AO251" i="28"/>
  <c r="AH251" i="28"/>
  <c r="AG251" i="28"/>
  <c r="AF251" i="28"/>
  <c r="A251" i="28"/>
  <c r="BC250" i="28"/>
  <c r="AV250" i="28"/>
  <c r="AO250" i="28"/>
  <c r="AH250" i="28"/>
  <c r="AG250" i="28"/>
  <c r="AF250" i="28"/>
  <c r="A250" i="28"/>
  <c r="BC249" i="28"/>
  <c r="AV249" i="28"/>
  <c r="AO249" i="28"/>
  <c r="AH249" i="28"/>
  <c r="AG249" i="28"/>
  <c r="AF249" i="28"/>
  <c r="A249" i="28"/>
  <c r="BC248" i="28"/>
  <c r="AV248" i="28"/>
  <c r="AO248" i="28"/>
  <c r="AH248" i="28"/>
  <c r="AG248" i="28"/>
  <c r="AF248" i="28"/>
  <c r="A248" i="28"/>
  <c r="BC247" i="28"/>
  <c r="AV247" i="28"/>
  <c r="AO247" i="28"/>
  <c r="AH247" i="28"/>
  <c r="AG247" i="28"/>
  <c r="AF247" i="28"/>
  <c r="A247" i="28"/>
  <c r="BC246" i="28"/>
  <c r="AV246" i="28"/>
  <c r="AO246" i="28"/>
  <c r="AH246" i="28"/>
  <c r="AG246" i="28"/>
  <c r="AF246" i="28"/>
  <c r="A246" i="28"/>
  <c r="BC245" i="28"/>
  <c r="AV245" i="28"/>
  <c r="AO245" i="28"/>
  <c r="AH245" i="28"/>
  <c r="AG245" i="28"/>
  <c r="AF245" i="28"/>
  <c r="A245" i="28"/>
  <c r="BC244" i="28"/>
  <c r="AV244" i="28"/>
  <c r="AO244" i="28"/>
  <c r="AH244" i="28"/>
  <c r="AG244" i="28"/>
  <c r="AF244" i="28"/>
  <c r="A244" i="28"/>
  <c r="BC243" i="28"/>
  <c r="AV243" i="28"/>
  <c r="AO243" i="28"/>
  <c r="AH243" i="28"/>
  <c r="AG243" i="28"/>
  <c r="AF243" i="28"/>
  <c r="A243" i="28"/>
  <c r="BC242" i="28"/>
  <c r="AV242" i="28"/>
  <c r="AO242" i="28"/>
  <c r="AH242" i="28"/>
  <c r="AG242" i="28"/>
  <c r="AF242" i="28"/>
  <c r="A242" i="28"/>
  <c r="BC241" i="28"/>
  <c r="AV241" i="28"/>
  <c r="AO241" i="28"/>
  <c r="AH241" i="28"/>
  <c r="AG241" i="28"/>
  <c r="AF241" i="28"/>
  <c r="A241" i="28"/>
  <c r="BC240" i="28"/>
  <c r="AV240" i="28"/>
  <c r="AO240" i="28"/>
  <c r="AH240" i="28"/>
  <c r="AG240" i="28"/>
  <c r="AF240" i="28"/>
  <c r="A240" i="28"/>
  <c r="BC239" i="28"/>
  <c r="AV239" i="28"/>
  <c r="AO239" i="28"/>
  <c r="AH239" i="28"/>
  <c r="AG239" i="28"/>
  <c r="AF239" i="28"/>
  <c r="A239" i="28"/>
  <c r="BC238" i="28"/>
  <c r="AV238" i="28"/>
  <c r="AO238" i="28"/>
  <c r="AH238" i="28"/>
  <c r="AG238" i="28"/>
  <c r="AF238" i="28"/>
  <c r="A238" i="28"/>
  <c r="BC237" i="28"/>
  <c r="AV237" i="28"/>
  <c r="AO237" i="28"/>
  <c r="AH237" i="28"/>
  <c r="AG237" i="28"/>
  <c r="AF237" i="28"/>
  <c r="A237" i="28"/>
  <c r="BC236" i="28"/>
  <c r="AV236" i="28"/>
  <c r="AO236" i="28"/>
  <c r="AH236" i="28"/>
  <c r="AG236" i="28"/>
  <c r="AF236" i="28"/>
  <c r="A236" i="28"/>
  <c r="BC235" i="28"/>
  <c r="AV235" i="28"/>
  <c r="AO235" i="28"/>
  <c r="AH235" i="28"/>
  <c r="AG235" i="28"/>
  <c r="AF235" i="28"/>
  <c r="A235" i="28"/>
  <c r="BC234" i="28"/>
  <c r="AV234" i="28"/>
  <c r="AO234" i="28"/>
  <c r="AH234" i="28"/>
  <c r="AG234" i="28"/>
  <c r="AF234" i="28"/>
  <c r="A234" i="28"/>
  <c r="BC233" i="28"/>
  <c r="AV233" i="28"/>
  <c r="AO233" i="28"/>
  <c r="AH233" i="28"/>
  <c r="AG233" i="28"/>
  <c r="AF233" i="28"/>
  <c r="A233" i="28"/>
  <c r="BC232" i="28"/>
  <c r="AV232" i="28"/>
  <c r="AO232" i="28"/>
  <c r="AH232" i="28"/>
  <c r="AG232" i="28"/>
  <c r="AF232" i="28"/>
  <c r="A232" i="28"/>
  <c r="BC231" i="28"/>
  <c r="AV231" i="28"/>
  <c r="AO231" i="28"/>
  <c r="AH231" i="28"/>
  <c r="AG231" i="28"/>
  <c r="AF231" i="28"/>
  <c r="A231" i="28"/>
  <c r="BC230" i="28"/>
  <c r="AV230" i="28"/>
  <c r="AO230" i="28"/>
  <c r="AH230" i="28"/>
  <c r="AG230" i="28"/>
  <c r="AF230" i="28"/>
  <c r="A230" i="28"/>
  <c r="BC229" i="28"/>
  <c r="AV229" i="28"/>
  <c r="AO229" i="28"/>
  <c r="AH229" i="28"/>
  <c r="AG229" i="28"/>
  <c r="AF229" i="28"/>
  <c r="A229" i="28"/>
  <c r="BC228" i="28"/>
  <c r="AV228" i="28"/>
  <c r="AO228" i="28"/>
  <c r="AH228" i="28"/>
  <c r="AG228" i="28"/>
  <c r="AF228" i="28"/>
  <c r="A228" i="28"/>
  <c r="BC227" i="28"/>
  <c r="AV227" i="28"/>
  <c r="AO227" i="28"/>
  <c r="AH227" i="28"/>
  <c r="AG227" i="28"/>
  <c r="AF227" i="28"/>
  <c r="A227" i="28"/>
  <c r="BC226" i="28"/>
  <c r="AV226" i="28"/>
  <c r="AO226" i="28"/>
  <c r="AH226" i="28"/>
  <c r="AG226" i="28"/>
  <c r="AF226" i="28"/>
  <c r="A226" i="28"/>
  <c r="BC225" i="28"/>
  <c r="AV225" i="28"/>
  <c r="AO225" i="28"/>
  <c r="AH225" i="28"/>
  <c r="AG225" i="28"/>
  <c r="AF225" i="28"/>
  <c r="A225" i="28"/>
  <c r="BC224" i="28"/>
  <c r="AV224" i="28"/>
  <c r="AO224" i="28"/>
  <c r="AH224" i="28"/>
  <c r="AG224" i="28"/>
  <c r="AF224" i="28"/>
  <c r="A224" i="28"/>
  <c r="BC223" i="28"/>
  <c r="AV223" i="28"/>
  <c r="AO223" i="28"/>
  <c r="AH223" i="28"/>
  <c r="AG223" i="28"/>
  <c r="AF223" i="28"/>
  <c r="A223" i="28"/>
  <c r="BC222" i="28"/>
  <c r="AV222" i="28"/>
  <c r="AO222" i="28"/>
  <c r="AH222" i="28"/>
  <c r="AG222" i="28"/>
  <c r="AF222" i="28"/>
  <c r="A222" i="28"/>
  <c r="BC221" i="28"/>
  <c r="AV221" i="28"/>
  <c r="AO221" i="28"/>
  <c r="AH221" i="28"/>
  <c r="AG221" i="28"/>
  <c r="AF221" i="28"/>
  <c r="A221" i="28"/>
  <c r="BC220" i="28"/>
  <c r="AV220" i="28"/>
  <c r="AO220" i="28"/>
  <c r="AH220" i="28"/>
  <c r="AG220" i="28"/>
  <c r="AF220" i="28"/>
  <c r="A220" i="28"/>
  <c r="BC219" i="28"/>
  <c r="AV219" i="28"/>
  <c r="AO219" i="28"/>
  <c r="AH219" i="28"/>
  <c r="AG219" i="28"/>
  <c r="AF219" i="28"/>
  <c r="A219" i="28"/>
  <c r="BC218" i="28"/>
  <c r="AV218" i="28"/>
  <c r="AO218" i="28"/>
  <c r="AH218" i="28"/>
  <c r="AG218" i="28"/>
  <c r="AF218" i="28"/>
  <c r="A218" i="28"/>
  <c r="BC217" i="28"/>
  <c r="AV217" i="28"/>
  <c r="AO217" i="28"/>
  <c r="AH217" i="28"/>
  <c r="AG217" i="28"/>
  <c r="AF217" i="28"/>
  <c r="A217" i="28"/>
  <c r="BC216" i="28"/>
  <c r="AV216" i="28"/>
  <c r="AO216" i="28"/>
  <c r="AH216" i="28"/>
  <c r="AG216" i="28"/>
  <c r="AF216" i="28"/>
  <c r="A216" i="28"/>
  <c r="BC215" i="28"/>
  <c r="AV215" i="28"/>
  <c r="AO215" i="28"/>
  <c r="AH215" i="28"/>
  <c r="AG215" i="28"/>
  <c r="AF215" i="28"/>
  <c r="A215" i="28"/>
  <c r="BC214" i="28"/>
  <c r="AV214" i="28"/>
  <c r="AO214" i="28"/>
  <c r="AH214" i="28"/>
  <c r="AG214" i="28"/>
  <c r="AF214" i="28"/>
  <c r="A214" i="28"/>
  <c r="BC213" i="28"/>
  <c r="AV213" i="28"/>
  <c r="AO213" i="28"/>
  <c r="AH213" i="28"/>
  <c r="AG213" i="28"/>
  <c r="AF213" i="28"/>
  <c r="A213" i="28"/>
  <c r="BC212" i="28"/>
  <c r="AV212" i="28"/>
  <c r="AO212" i="28"/>
  <c r="AH212" i="28"/>
  <c r="AG212" i="28"/>
  <c r="AF212" i="28"/>
  <c r="A212" i="28"/>
  <c r="BC211" i="28"/>
  <c r="AV211" i="28"/>
  <c r="AO211" i="28"/>
  <c r="AH211" i="28"/>
  <c r="AG211" i="28"/>
  <c r="AF211" i="28"/>
  <c r="A211" i="28"/>
  <c r="BC210" i="28"/>
  <c r="AV210" i="28"/>
  <c r="AO210" i="28"/>
  <c r="AH210" i="28"/>
  <c r="AG210" i="28"/>
  <c r="AF210" i="28"/>
  <c r="A210" i="28"/>
  <c r="BC209" i="28"/>
  <c r="AV209" i="28"/>
  <c r="AO209" i="28"/>
  <c r="AH209" i="28"/>
  <c r="AG209" i="28"/>
  <c r="AF209" i="28"/>
  <c r="A209" i="28"/>
  <c r="BC208" i="28"/>
  <c r="AV208" i="28"/>
  <c r="AO208" i="28"/>
  <c r="AH208" i="28"/>
  <c r="AG208" i="28"/>
  <c r="AF208" i="28"/>
  <c r="A208" i="28"/>
  <c r="BC207" i="28"/>
  <c r="AV207" i="28"/>
  <c r="AO207" i="28"/>
  <c r="AH207" i="28"/>
  <c r="AG207" i="28"/>
  <c r="AF207" i="28"/>
  <c r="A207" i="28"/>
  <c r="BC206" i="28"/>
  <c r="AV206" i="28"/>
  <c r="AO206" i="28"/>
  <c r="AH206" i="28"/>
  <c r="AG206" i="28"/>
  <c r="AF206" i="28"/>
  <c r="A206" i="28"/>
  <c r="BC205" i="28"/>
  <c r="AV205" i="28"/>
  <c r="AO205" i="28"/>
  <c r="AH205" i="28"/>
  <c r="AG205" i="28"/>
  <c r="AF205" i="28"/>
  <c r="A205" i="28"/>
  <c r="BC204" i="28"/>
  <c r="AV204" i="28"/>
  <c r="AO204" i="28"/>
  <c r="AH204" i="28"/>
  <c r="AG204" i="28"/>
  <c r="AF204" i="28"/>
  <c r="A204" i="28"/>
  <c r="BC203" i="28"/>
  <c r="AV203" i="28"/>
  <c r="AO203" i="28"/>
  <c r="AH203" i="28"/>
  <c r="AG203" i="28"/>
  <c r="AF203" i="28"/>
  <c r="A203" i="28"/>
  <c r="BC202" i="28"/>
  <c r="AV202" i="28"/>
  <c r="AO202" i="28"/>
  <c r="AH202" i="28"/>
  <c r="AG202" i="28"/>
  <c r="AF202" i="28"/>
  <c r="A202" i="28"/>
  <c r="BC201" i="28"/>
  <c r="AV201" i="28"/>
  <c r="AO201" i="28"/>
  <c r="AH201" i="28"/>
  <c r="AG201" i="28"/>
  <c r="AF201" i="28"/>
  <c r="A201" i="28"/>
  <c r="BC200" i="28"/>
  <c r="AV200" i="28"/>
  <c r="AO200" i="28"/>
  <c r="AH200" i="28"/>
  <c r="AG200" i="28"/>
  <c r="AF200" i="28"/>
  <c r="A200" i="28"/>
  <c r="BC199" i="28"/>
  <c r="AV199" i="28"/>
  <c r="AO199" i="28"/>
  <c r="AH199" i="28"/>
  <c r="AG199" i="28"/>
  <c r="AF199" i="28"/>
  <c r="A199" i="28"/>
  <c r="BC198" i="28"/>
  <c r="AV198" i="28"/>
  <c r="AO198" i="28"/>
  <c r="AH198" i="28"/>
  <c r="AG198" i="28"/>
  <c r="AF198" i="28"/>
  <c r="A198" i="28"/>
  <c r="BC197" i="28"/>
  <c r="AV197" i="28"/>
  <c r="AO197" i="28"/>
  <c r="AH197" i="28"/>
  <c r="AG197" i="28"/>
  <c r="AF197" i="28"/>
  <c r="A197" i="28"/>
  <c r="BC196" i="28"/>
  <c r="AV196" i="28"/>
  <c r="AO196" i="28"/>
  <c r="AH196" i="28"/>
  <c r="AG196" i="28"/>
  <c r="AF196" i="28"/>
  <c r="A196" i="28"/>
  <c r="BC195" i="28"/>
  <c r="AV195" i="28"/>
  <c r="AO195" i="28"/>
  <c r="AH195" i="28"/>
  <c r="AG195" i="28"/>
  <c r="AF195" i="28"/>
  <c r="A195" i="28"/>
  <c r="BC194" i="28"/>
  <c r="AV194" i="28"/>
  <c r="AO194" i="28"/>
  <c r="AH194" i="28"/>
  <c r="AG194" i="28"/>
  <c r="AF194" i="28"/>
  <c r="A194" i="28"/>
  <c r="BC193" i="28"/>
  <c r="AV193" i="28"/>
  <c r="AO193" i="28"/>
  <c r="AH193" i="28"/>
  <c r="AG193" i="28"/>
  <c r="AF193" i="28"/>
  <c r="A193" i="28"/>
  <c r="BC192" i="28"/>
  <c r="AV192" i="28"/>
  <c r="AO192" i="28"/>
  <c r="AH192" i="28"/>
  <c r="AG192" i="28"/>
  <c r="AF192" i="28"/>
  <c r="A192" i="28"/>
  <c r="BC191" i="28"/>
  <c r="AV191" i="28"/>
  <c r="AO191" i="28"/>
  <c r="AH191" i="28"/>
  <c r="AG191" i="28"/>
  <c r="AF191" i="28"/>
  <c r="A191" i="28"/>
  <c r="BC190" i="28"/>
  <c r="AV190" i="28"/>
  <c r="AO190" i="28"/>
  <c r="AH190" i="28"/>
  <c r="AG190" i="28"/>
  <c r="AF190" i="28"/>
  <c r="A190" i="28"/>
  <c r="BC189" i="28"/>
  <c r="AV189" i="28"/>
  <c r="AO189" i="28"/>
  <c r="AH189" i="28"/>
  <c r="AG189" i="28"/>
  <c r="AF189" i="28"/>
  <c r="A189" i="28"/>
  <c r="BC188" i="28"/>
  <c r="AV188" i="28"/>
  <c r="AO188" i="28"/>
  <c r="AH188" i="28"/>
  <c r="AG188" i="28"/>
  <c r="AF188" i="28"/>
  <c r="A188" i="28"/>
  <c r="BC187" i="28"/>
  <c r="AV187" i="28"/>
  <c r="AO187" i="28"/>
  <c r="AH187" i="28"/>
  <c r="AG187" i="28"/>
  <c r="AF187" i="28"/>
  <c r="A187" i="28"/>
  <c r="BC186" i="28"/>
  <c r="AV186" i="28"/>
  <c r="AO186" i="28"/>
  <c r="AH186" i="28"/>
  <c r="AG186" i="28"/>
  <c r="AF186" i="28"/>
  <c r="A186" i="28"/>
  <c r="BC185" i="28"/>
  <c r="AV185" i="28"/>
  <c r="AO185" i="28"/>
  <c r="AH185" i="28"/>
  <c r="AG185" i="28"/>
  <c r="AF185" i="28"/>
  <c r="A185" i="28"/>
  <c r="BC184" i="28"/>
  <c r="AV184" i="28"/>
  <c r="AO184" i="28"/>
  <c r="AH184" i="28"/>
  <c r="AG184" i="28"/>
  <c r="AF184" i="28"/>
  <c r="A184" i="28"/>
  <c r="BC183" i="28"/>
  <c r="AV183" i="28"/>
  <c r="AO183" i="28"/>
  <c r="AH183" i="28"/>
  <c r="AG183" i="28"/>
  <c r="AF183" i="28"/>
  <c r="A183" i="28"/>
  <c r="BC182" i="28"/>
  <c r="AV182" i="28"/>
  <c r="AO182" i="28"/>
  <c r="AH182" i="28"/>
  <c r="AG182" i="28"/>
  <c r="AF182" i="28"/>
  <c r="A182" i="28"/>
  <c r="BC181" i="28"/>
  <c r="AV181" i="28"/>
  <c r="AO181" i="28"/>
  <c r="AH181" i="28"/>
  <c r="AG181" i="28"/>
  <c r="AF181" i="28"/>
  <c r="A181" i="28"/>
  <c r="BC180" i="28"/>
  <c r="AV180" i="28"/>
  <c r="AO180" i="28"/>
  <c r="AH180" i="28"/>
  <c r="AG180" i="28"/>
  <c r="AF180" i="28"/>
  <c r="A180" i="28"/>
  <c r="BC179" i="28"/>
  <c r="AV179" i="28"/>
  <c r="AO179" i="28"/>
  <c r="AH179" i="28"/>
  <c r="AG179" i="28"/>
  <c r="AF179" i="28"/>
  <c r="A179" i="28"/>
  <c r="BC178" i="28"/>
  <c r="AV178" i="28"/>
  <c r="AO178" i="28"/>
  <c r="AH178" i="28"/>
  <c r="AG178" i="28"/>
  <c r="AF178" i="28"/>
  <c r="A178" i="28"/>
  <c r="BC177" i="28"/>
  <c r="AV177" i="28"/>
  <c r="AO177" i="28"/>
  <c r="AH177" i="28"/>
  <c r="AG177" i="28"/>
  <c r="AF177" i="28"/>
  <c r="A177" i="28"/>
  <c r="BC176" i="28"/>
  <c r="AV176" i="28"/>
  <c r="AO176" i="28"/>
  <c r="AH176" i="28"/>
  <c r="AG176" i="28"/>
  <c r="AF176" i="28"/>
  <c r="A176" i="28"/>
  <c r="BC175" i="28"/>
  <c r="AV175" i="28"/>
  <c r="AO175" i="28"/>
  <c r="AH175" i="28"/>
  <c r="AG175" i="28"/>
  <c r="AF175" i="28"/>
  <c r="A175" i="28"/>
  <c r="BC174" i="28"/>
  <c r="AV174" i="28"/>
  <c r="AO174" i="28"/>
  <c r="AH174" i="28"/>
  <c r="AG174" i="28"/>
  <c r="AF174" i="28"/>
  <c r="A174" i="28"/>
  <c r="BC173" i="28"/>
  <c r="AV173" i="28"/>
  <c r="AO173" i="28"/>
  <c r="AH173" i="28"/>
  <c r="AG173" i="28"/>
  <c r="AF173" i="28"/>
  <c r="A173" i="28"/>
  <c r="BC172" i="28"/>
  <c r="AV172" i="28"/>
  <c r="AO172" i="28"/>
  <c r="AH172" i="28"/>
  <c r="AG172" i="28"/>
  <c r="AF172" i="28"/>
  <c r="A172" i="28"/>
  <c r="BC171" i="28"/>
  <c r="AV171" i="28"/>
  <c r="AO171" i="28"/>
  <c r="AH171" i="28"/>
  <c r="AG171" i="28"/>
  <c r="AF171" i="28"/>
  <c r="A171" i="28"/>
  <c r="BC170" i="28"/>
  <c r="AV170" i="28"/>
  <c r="AO170" i="28"/>
  <c r="AH170" i="28"/>
  <c r="AG170" i="28"/>
  <c r="AF170" i="28"/>
  <c r="A170" i="28"/>
  <c r="BC169" i="28"/>
  <c r="AV169" i="28"/>
  <c r="AO169" i="28"/>
  <c r="AH169" i="28"/>
  <c r="AG169" i="28"/>
  <c r="AF169" i="28"/>
  <c r="A169" i="28"/>
  <c r="BC168" i="28"/>
  <c r="AV168" i="28"/>
  <c r="AO168" i="28"/>
  <c r="AH168" i="28"/>
  <c r="AG168" i="28"/>
  <c r="AF168" i="28"/>
  <c r="A168" i="28"/>
  <c r="BC167" i="28"/>
  <c r="AV167" i="28"/>
  <c r="AO167" i="28"/>
  <c r="AH167" i="28"/>
  <c r="AG167" i="28"/>
  <c r="AF167" i="28"/>
  <c r="A167" i="28"/>
  <c r="BC166" i="28"/>
  <c r="AV166" i="28"/>
  <c r="AO166" i="28"/>
  <c r="AH166" i="28"/>
  <c r="AG166" i="28"/>
  <c r="AF166" i="28"/>
  <c r="A166" i="28"/>
  <c r="BC165" i="28"/>
  <c r="AV165" i="28"/>
  <c r="AO165" i="28"/>
  <c r="AH165" i="28"/>
  <c r="AG165" i="28"/>
  <c r="AF165" i="28"/>
  <c r="A165" i="28"/>
  <c r="BC164" i="28"/>
  <c r="AV164" i="28"/>
  <c r="AO164" i="28"/>
  <c r="AH164" i="28"/>
  <c r="AG164" i="28"/>
  <c r="AF164" i="28"/>
  <c r="A164" i="28"/>
  <c r="BC163" i="28"/>
  <c r="AV163" i="28"/>
  <c r="AO163" i="28"/>
  <c r="AH163" i="28"/>
  <c r="AG163" i="28"/>
  <c r="AF163" i="28"/>
  <c r="A163" i="28"/>
  <c r="BC162" i="28"/>
  <c r="AV162" i="28"/>
  <c r="AO162" i="28"/>
  <c r="AH162" i="28"/>
  <c r="AG162" i="28"/>
  <c r="AF162" i="28"/>
  <c r="A162" i="28"/>
  <c r="BC161" i="28"/>
  <c r="AV161" i="28"/>
  <c r="AO161" i="28"/>
  <c r="AH161" i="28"/>
  <c r="AG161" i="28"/>
  <c r="AF161" i="28"/>
  <c r="A161" i="28"/>
  <c r="BC160" i="28"/>
  <c r="AV160" i="28"/>
  <c r="AO160" i="28"/>
  <c r="AH160" i="28"/>
  <c r="AG160" i="28"/>
  <c r="AF160" i="28"/>
  <c r="A160" i="28"/>
  <c r="BC159" i="28"/>
  <c r="AV159" i="28"/>
  <c r="AO159" i="28"/>
  <c r="AH159" i="28"/>
  <c r="AG159" i="28"/>
  <c r="AF159" i="28"/>
  <c r="A159" i="28"/>
  <c r="BC158" i="28"/>
  <c r="AV158" i="28"/>
  <c r="AO158" i="28"/>
  <c r="AH158" i="28"/>
  <c r="AG158" i="28"/>
  <c r="AF158" i="28"/>
  <c r="A158" i="28"/>
  <c r="BC157" i="28"/>
  <c r="AV157" i="28"/>
  <c r="AO157" i="28"/>
  <c r="AH157" i="28"/>
  <c r="AG157" i="28"/>
  <c r="AF157" i="28"/>
  <c r="A157" i="28"/>
  <c r="BC156" i="28"/>
  <c r="AV156" i="28"/>
  <c r="AO156" i="28"/>
  <c r="AH156" i="28"/>
  <c r="AG156" i="28"/>
  <c r="AF156" i="28"/>
  <c r="A156" i="28"/>
  <c r="BC155" i="28"/>
  <c r="AV155" i="28"/>
  <c r="AO155" i="28"/>
  <c r="AH155" i="28"/>
  <c r="AG155" i="28"/>
  <c r="AF155" i="28"/>
  <c r="A155" i="28"/>
  <c r="BC154" i="28"/>
  <c r="AV154" i="28"/>
  <c r="AO154" i="28"/>
  <c r="AH154" i="28"/>
  <c r="AG154" i="28"/>
  <c r="AF154" i="28"/>
  <c r="A154" i="28"/>
  <c r="AH153" i="28"/>
  <c r="AG153" i="28"/>
  <c r="AF153" i="28"/>
  <c r="A153" i="28"/>
  <c r="AH152" i="28"/>
  <c r="AG152" i="28"/>
  <c r="AF152" i="28"/>
  <c r="A152" i="28"/>
  <c r="AH151" i="28"/>
  <c r="AG151" i="28"/>
  <c r="AF151" i="28"/>
  <c r="A151" i="28"/>
  <c r="AH150" i="28"/>
  <c r="AG150" i="28"/>
  <c r="AF150" i="28"/>
  <c r="A150" i="28"/>
  <c r="AH149" i="28"/>
  <c r="AG149" i="28"/>
  <c r="AF149" i="28"/>
  <c r="A149" i="28"/>
  <c r="AH148" i="28"/>
  <c r="AG148" i="28"/>
  <c r="AF148" i="28"/>
  <c r="A148" i="28"/>
  <c r="AH147" i="28"/>
  <c r="AG147" i="28"/>
  <c r="AF147" i="28"/>
  <c r="A147" i="28"/>
  <c r="AH146" i="28"/>
  <c r="AG146" i="28"/>
  <c r="AF146" i="28"/>
  <c r="A146" i="28"/>
  <c r="AH145" i="28"/>
  <c r="AG145" i="28"/>
  <c r="AF145" i="28"/>
  <c r="A145" i="28"/>
  <c r="AH144" i="28"/>
  <c r="AG144" i="28"/>
  <c r="AF144" i="28"/>
  <c r="A144" i="28"/>
  <c r="AH143" i="28"/>
  <c r="AG143" i="28"/>
  <c r="AF143" i="28"/>
  <c r="A143" i="28"/>
  <c r="AH142" i="28"/>
  <c r="AG142" i="28"/>
  <c r="AF142" i="28"/>
  <c r="A142" i="28"/>
  <c r="AH141" i="28"/>
  <c r="AG141" i="28"/>
  <c r="AF141" i="28"/>
  <c r="A141" i="28"/>
  <c r="AH140" i="28"/>
  <c r="AG140" i="28"/>
  <c r="AF140" i="28"/>
  <c r="A140" i="28"/>
  <c r="AH139" i="28"/>
  <c r="AG139" i="28"/>
  <c r="AF139" i="28"/>
  <c r="A139" i="28"/>
  <c r="AH138" i="28"/>
  <c r="AG138" i="28"/>
  <c r="AF138" i="28"/>
  <c r="A138" i="28"/>
  <c r="AH137" i="28"/>
  <c r="AG137" i="28"/>
  <c r="AF137" i="28"/>
  <c r="A137" i="28"/>
  <c r="AH136" i="28"/>
  <c r="AG136" i="28"/>
  <c r="AF136" i="28"/>
  <c r="A136" i="28"/>
  <c r="AH135" i="28"/>
  <c r="AG135" i="28"/>
  <c r="AF135" i="28"/>
  <c r="A135" i="28"/>
  <c r="AH134" i="28"/>
  <c r="AG134" i="28"/>
  <c r="AF134" i="28"/>
  <c r="A134" i="28"/>
  <c r="AH133" i="28"/>
  <c r="AG133" i="28"/>
  <c r="AF133" i="28"/>
  <c r="A133" i="28"/>
  <c r="AH132" i="28"/>
  <c r="AG132" i="28"/>
  <c r="AF132" i="28"/>
  <c r="A132" i="28"/>
  <c r="AH131" i="28"/>
  <c r="AG131" i="28"/>
  <c r="AF131" i="28"/>
  <c r="A131" i="28"/>
  <c r="AH130" i="28"/>
  <c r="AG130" i="28"/>
  <c r="AF130" i="28"/>
  <c r="A130" i="28"/>
  <c r="AH129" i="28"/>
  <c r="AG129" i="28"/>
  <c r="AF129" i="28"/>
  <c r="A129" i="28"/>
  <c r="AH128" i="28"/>
  <c r="AG128" i="28"/>
  <c r="AF128" i="28"/>
  <c r="A128" i="28"/>
  <c r="AH127" i="28"/>
  <c r="AG127" i="28"/>
  <c r="AF127" i="28"/>
  <c r="A127" i="28"/>
  <c r="AH126" i="28"/>
  <c r="AG126" i="28"/>
  <c r="AF126" i="28"/>
  <c r="A126" i="28"/>
  <c r="AH125" i="28"/>
  <c r="AG125" i="28"/>
  <c r="AF125" i="28"/>
  <c r="A125" i="28"/>
  <c r="AH124" i="28"/>
  <c r="AG124" i="28"/>
  <c r="AF124" i="28"/>
  <c r="A124" i="28"/>
  <c r="AH123" i="28"/>
  <c r="AG123" i="28"/>
  <c r="AF123" i="28"/>
  <c r="A123" i="28"/>
  <c r="BC122" i="28"/>
  <c r="AV122" i="28"/>
  <c r="AO122" i="28"/>
  <c r="AH122" i="28"/>
  <c r="AG122" i="28"/>
  <c r="AF122" i="28"/>
  <c r="A122" i="28"/>
  <c r="BC121" i="28"/>
  <c r="AV121" i="28"/>
  <c r="AO121" i="28"/>
  <c r="AH121" i="28"/>
  <c r="AG121" i="28"/>
  <c r="AF121" i="28"/>
  <c r="A121" i="28"/>
  <c r="BC120" i="28"/>
  <c r="AV120" i="28"/>
  <c r="AO120" i="28"/>
  <c r="AH120" i="28"/>
  <c r="AG120" i="28"/>
  <c r="AF120" i="28"/>
  <c r="A120" i="28"/>
  <c r="BC119" i="28"/>
  <c r="AV119" i="28"/>
  <c r="AO119" i="28"/>
  <c r="AH119" i="28"/>
  <c r="AG119" i="28"/>
  <c r="AF119" i="28"/>
  <c r="A119" i="28"/>
  <c r="BC118" i="28"/>
  <c r="AV118" i="28"/>
  <c r="AO118" i="28"/>
  <c r="AH118" i="28"/>
  <c r="AG118" i="28"/>
  <c r="AF118" i="28"/>
  <c r="A118" i="28"/>
  <c r="BC117" i="28"/>
  <c r="AV117" i="28"/>
  <c r="AO117" i="28"/>
  <c r="AH117" i="28"/>
  <c r="AG117" i="28"/>
  <c r="AF117" i="28"/>
  <c r="A117" i="28"/>
  <c r="BC116" i="28"/>
  <c r="AV116" i="28"/>
  <c r="AO116" i="28"/>
  <c r="AH116" i="28"/>
  <c r="AG116" i="28"/>
  <c r="AF116" i="28"/>
  <c r="A116" i="28"/>
  <c r="BC115" i="28"/>
  <c r="AV115" i="28"/>
  <c r="AO115" i="28"/>
  <c r="AH115" i="28"/>
  <c r="AG115" i="28"/>
  <c r="AF115" i="28"/>
  <c r="A115" i="28"/>
  <c r="BC114" i="28"/>
  <c r="AV114" i="28"/>
  <c r="AO114" i="28"/>
  <c r="AH114" i="28"/>
  <c r="AG114" i="28"/>
  <c r="AF114" i="28"/>
  <c r="A114" i="28"/>
  <c r="BC113" i="28"/>
  <c r="AV113" i="28"/>
  <c r="AO113" i="28"/>
  <c r="AH113" i="28"/>
  <c r="AG113" i="28"/>
  <c r="AF113" i="28"/>
  <c r="A113" i="28"/>
  <c r="BC112" i="28"/>
  <c r="AV112" i="28"/>
  <c r="AO112" i="28"/>
  <c r="AH112" i="28"/>
  <c r="AG112" i="28"/>
  <c r="AF112" i="28"/>
  <c r="A112" i="28"/>
  <c r="BC111" i="28"/>
  <c r="AV111" i="28"/>
  <c r="AO111" i="28"/>
  <c r="AH111" i="28"/>
  <c r="AG111" i="28"/>
  <c r="AF111" i="28"/>
  <c r="A111" i="28"/>
  <c r="BC110" i="28"/>
  <c r="AV110" i="28"/>
  <c r="AO110" i="28"/>
  <c r="AH110" i="28"/>
  <c r="AG110" i="28"/>
  <c r="AF110" i="28"/>
  <c r="A110" i="28"/>
  <c r="BC109" i="28"/>
  <c r="AV109" i="28"/>
  <c r="AO109" i="28"/>
  <c r="AH109" i="28"/>
  <c r="AG109" i="28"/>
  <c r="AF109" i="28"/>
  <c r="A109" i="28"/>
  <c r="BC108" i="28"/>
  <c r="AV108" i="28"/>
  <c r="AO108" i="28"/>
  <c r="AH108" i="28"/>
  <c r="AG108" i="28"/>
  <c r="AF108" i="28"/>
  <c r="A108" i="28"/>
  <c r="BC107" i="28"/>
  <c r="AV107" i="28"/>
  <c r="AO107" i="28"/>
  <c r="AH107" i="28"/>
  <c r="AG107" i="28"/>
  <c r="AF107" i="28"/>
  <c r="A107" i="28"/>
  <c r="BC106" i="28"/>
  <c r="AV106" i="28"/>
  <c r="AO106" i="28"/>
  <c r="AH106" i="28"/>
  <c r="AG106" i="28"/>
  <c r="AF106" i="28"/>
  <c r="A106" i="28"/>
  <c r="BC105" i="28"/>
  <c r="AV105" i="28"/>
  <c r="AO105" i="28"/>
  <c r="AH105" i="28"/>
  <c r="AG105" i="28"/>
  <c r="AF105" i="28"/>
  <c r="A105" i="28"/>
  <c r="BC104" i="28"/>
  <c r="AV104" i="28"/>
  <c r="AO104" i="28"/>
  <c r="AH104" i="28"/>
  <c r="AG104" i="28"/>
  <c r="AF104" i="28"/>
  <c r="A104" i="28"/>
  <c r="BC103" i="28"/>
  <c r="AV103" i="28"/>
  <c r="AO103" i="28"/>
  <c r="AH103" i="28"/>
  <c r="AG103" i="28"/>
  <c r="AF103" i="28"/>
  <c r="A103" i="28"/>
  <c r="BC102" i="28"/>
  <c r="AV102" i="28"/>
  <c r="AO102" i="28"/>
  <c r="AH102" i="28"/>
  <c r="AG102" i="28"/>
  <c r="AF102" i="28"/>
  <c r="A102" i="28"/>
  <c r="BC101" i="28"/>
  <c r="AV101" i="28"/>
  <c r="AO101" i="28"/>
  <c r="AH101" i="28"/>
  <c r="AG101" i="28"/>
  <c r="AF101" i="28"/>
  <c r="A101" i="28"/>
  <c r="BC100" i="28"/>
  <c r="AV100" i="28"/>
  <c r="AO100" i="28"/>
  <c r="AH100" i="28"/>
  <c r="AG100" i="28"/>
  <c r="AF100" i="28"/>
  <c r="A100" i="28"/>
  <c r="BC99" i="28"/>
  <c r="AV99" i="28"/>
  <c r="AO99" i="28"/>
  <c r="AH99" i="28"/>
  <c r="AG99" i="28"/>
  <c r="AF99" i="28"/>
  <c r="A99" i="28"/>
  <c r="BC98" i="28"/>
  <c r="AV98" i="28"/>
  <c r="AO98" i="28"/>
  <c r="AH98" i="28"/>
  <c r="AG98" i="28"/>
  <c r="AF98" i="28"/>
  <c r="A98" i="28"/>
  <c r="BC97" i="28"/>
  <c r="AV97" i="28"/>
  <c r="AO97" i="28"/>
  <c r="AH97" i="28"/>
  <c r="AG97" i="28"/>
  <c r="AF97" i="28"/>
  <c r="A97" i="28"/>
  <c r="BC96" i="28"/>
  <c r="AV96" i="28"/>
  <c r="AO96" i="28"/>
  <c r="AH96" i="28"/>
  <c r="AG96" i="28"/>
  <c r="AF96" i="28"/>
  <c r="A96" i="28"/>
  <c r="BC95" i="28"/>
  <c r="AV95" i="28"/>
  <c r="AO95" i="28"/>
  <c r="AH95" i="28"/>
  <c r="AG95" i="28"/>
  <c r="AF95" i="28"/>
  <c r="A95" i="28"/>
  <c r="BC94" i="28"/>
  <c r="AV94" i="28"/>
  <c r="AO94" i="28"/>
  <c r="AH94" i="28"/>
  <c r="AG94" i="28"/>
  <c r="AF94" i="28"/>
  <c r="A94" i="28"/>
  <c r="BC93" i="28"/>
  <c r="AV93" i="28"/>
  <c r="AO93" i="28"/>
  <c r="AH93" i="28"/>
  <c r="AG93" i="28"/>
  <c r="AF93" i="28"/>
  <c r="A93" i="28"/>
  <c r="BC92" i="28"/>
  <c r="AV92" i="28"/>
  <c r="AO92" i="28"/>
  <c r="AH92" i="28"/>
  <c r="AG92" i="28"/>
  <c r="AF92" i="28"/>
  <c r="A92" i="28"/>
  <c r="BC91" i="28"/>
  <c r="AV91" i="28"/>
  <c r="AO91" i="28"/>
  <c r="AH91" i="28"/>
  <c r="AG91" i="28"/>
  <c r="AF91" i="28"/>
  <c r="A91" i="28"/>
  <c r="BC90" i="28"/>
  <c r="AV90" i="28"/>
  <c r="AO90" i="28"/>
  <c r="AH90" i="28"/>
  <c r="AG90" i="28"/>
  <c r="AF90" i="28"/>
  <c r="A90" i="28"/>
  <c r="BC89" i="28"/>
  <c r="AV89" i="28"/>
  <c r="AO89" i="28"/>
  <c r="AH89" i="28"/>
  <c r="AG89" i="28"/>
  <c r="AF89" i="28"/>
  <c r="A89" i="28"/>
  <c r="BC88" i="28"/>
  <c r="AV88" i="28"/>
  <c r="AO88" i="28"/>
  <c r="AH88" i="28"/>
  <c r="AG88" i="28"/>
  <c r="AF88" i="28"/>
  <c r="A88" i="28"/>
  <c r="BC87" i="28"/>
  <c r="AV87" i="28"/>
  <c r="AO87" i="28"/>
  <c r="AH87" i="28"/>
  <c r="AG87" i="28"/>
  <c r="AF87" i="28"/>
  <c r="A87" i="28"/>
  <c r="BC86" i="28"/>
  <c r="AV86" i="28"/>
  <c r="AO86" i="28"/>
  <c r="AH86" i="28"/>
  <c r="AG86" i="28"/>
  <c r="AF86" i="28"/>
  <c r="A86" i="28"/>
  <c r="BC85" i="28"/>
  <c r="AV85" i="28"/>
  <c r="AO85" i="28"/>
  <c r="AH85" i="28"/>
  <c r="AG85" i="28"/>
  <c r="AF85" i="28"/>
  <c r="A85" i="28"/>
  <c r="BC84" i="28"/>
  <c r="AV84" i="28"/>
  <c r="AO84" i="28"/>
  <c r="AH84" i="28"/>
  <c r="AG84" i="28"/>
  <c r="AF84" i="28"/>
  <c r="A84" i="28"/>
  <c r="BC83" i="28"/>
  <c r="AV83" i="28"/>
  <c r="AO83" i="28"/>
  <c r="AH83" i="28"/>
  <c r="AG83" i="28"/>
  <c r="AF83" i="28"/>
  <c r="A83" i="28"/>
  <c r="BC82" i="28"/>
  <c r="AV82" i="28"/>
  <c r="AO82" i="28"/>
  <c r="AH82" i="28"/>
  <c r="AG82" i="28"/>
  <c r="AF82" i="28"/>
  <c r="A82" i="28"/>
  <c r="BC81" i="28"/>
  <c r="AV81" i="28"/>
  <c r="AO81" i="28"/>
  <c r="AH81" i="28"/>
  <c r="AG81" i="28"/>
  <c r="AF81" i="28"/>
  <c r="A81" i="28"/>
  <c r="BC80" i="28"/>
  <c r="AV80" i="28"/>
  <c r="AO80" i="28"/>
  <c r="AH80" i="28"/>
  <c r="AG80" i="28"/>
  <c r="AF80" i="28"/>
  <c r="A80" i="28"/>
  <c r="BC79" i="28"/>
  <c r="AV79" i="28"/>
  <c r="AO79" i="28"/>
  <c r="AH79" i="28"/>
  <c r="AG79" i="28"/>
  <c r="AF79" i="28"/>
  <c r="A79" i="28"/>
  <c r="BC78" i="28"/>
  <c r="AV78" i="28"/>
  <c r="AO78" i="28"/>
  <c r="AH78" i="28"/>
  <c r="AG78" i="28"/>
  <c r="AF78" i="28"/>
  <c r="A78" i="28"/>
  <c r="BC77" i="28"/>
  <c r="AV77" i="28"/>
  <c r="AO77" i="28"/>
  <c r="AH77" i="28"/>
  <c r="AG77" i="28"/>
  <c r="AF77" i="28"/>
  <c r="A77" i="28"/>
  <c r="BC76" i="28"/>
  <c r="AV76" i="28"/>
  <c r="AO76" i="28"/>
  <c r="AH76" i="28"/>
  <c r="AG76" i="28"/>
  <c r="AF76" i="28"/>
  <c r="A76" i="28"/>
  <c r="BC75" i="28"/>
  <c r="AV75" i="28"/>
  <c r="AO75" i="28"/>
  <c r="AH75" i="28"/>
  <c r="AG75" i="28"/>
  <c r="AF75" i="28"/>
  <c r="A75" i="28"/>
  <c r="BC74" i="28"/>
  <c r="AV74" i="28"/>
  <c r="AO74" i="28"/>
  <c r="AH74" i="28"/>
  <c r="AG74" i="28"/>
  <c r="AF74" i="28"/>
  <c r="A74" i="28"/>
  <c r="BC73" i="28"/>
  <c r="AV73" i="28"/>
  <c r="AO73" i="28"/>
  <c r="AH73" i="28"/>
  <c r="AG73" i="28"/>
  <c r="AF73" i="28"/>
  <c r="A73" i="28"/>
  <c r="BC72" i="28"/>
  <c r="AV72" i="28"/>
  <c r="AO72" i="28"/>
  <c r="AH72" i="28"/>
  <c r="AG72" i="28"/>
  <c r="AF72" i="28"/>
  <c r="A72" i="28"/>
  <c r="BC71" i="28"/>
  <c r="AV71" i="28"/>
  <c r="AO71" i="28"/>
  <c r="AH71" i="28"/>
  <c r="AG71" i="28"/>
  <c r="AF71" i="28"/>
  <c r="A71" i="28"/>
  <c r="BC70" i="28"/>
  <c r="AV70" i="28"/>
  <c r="AO70" i="28"/>
  <c r="AH70" i="28"/>
  <c r="AG70" i="28"/>
  <c r="AF70" i="28"/>
  <c r="A70" i="28"/>
  <c r="BC69" i="28"/>
  <c r="AV69" i="28"/>
  <c r="AO69" i="28"/>
  <c r="AH69" i="28"/>
  <c r="AG69" i="28"/>
  <c r="AF69" i="28"/>
  <c r="A69" i="28"/>
  <c r="BC68" i="28"/>
  <c r="AV68" i="28"/>
  <c r="AO68" i="28"/>
  <c r="AH68" i="28"/>
  <c r="AG68" i="28"/>
  <c r="AF68" i="28"/>
  <c r="A68" i="28"/>
  <c r="BC67" i="28"/>
  <c r="AV67" i="28"/>
  <c r="AO67" i="28"/>
  <c r="AH67" i="28"/>
  <c r="AG67" i="28"/>
  <c r="AF67" i="28"/>
  <c r="A67" i="28"/>
  <c r="BC66" i="28"/>
  <c r="AV66" i="28"/>
  <c r="AO66" i="28"/>
  <c r="AH66" i="28"/>
  <c r="AG66" i="28"/>
  <c r="AF66" i="28"/>
  <c r="A66" i="28"/>
  <c r="BC65" i="28"/>
  <c r="AV65" i="28"/>
  <c r="AO65" i="28"/>
  <c r="AH65" i="28"/>
  <c r="AG65" i="28"/>
  <c r="AF65" i="28"/>
  <c r="A65" i="28"/>
  <c r="BC64" i="28"/>
  <c r="AV64" i="28"/>
  <c r="AO64" i="28"/>
  <c r="AH64" i="28"/>
  <c r="AG64" i="28"/>
  <c r="AF64" i="28"/>
  <c r="A64" i="28"/>
  <c r="BC63" i="28"/>
  <c r="AV63" i="28"/>
  <c r="AO63" i="28"/>
  <c r="AH63" i="28"/>
  <c r="AG63" i="28"/>
  <c r="AF63" i="28"/>
  <c r="A63" i="28"/>
  <c r="BC62" i="28"/>
  <c r="AV62" i="28"/>
  <c r="AO62" i="28"/>
  <c r="AH62" i="28"/>
  <c r="AG62" i="28"/>
  <c r="AF62" i="28"/>
  <c r="A62" i="28"/>
  <c r="BC61" i="28"/>
  <c r="AV61" i="28"/>
  <c r="AO61" i="28"/>
  <c r="AH61" i="28"/>
  <c r="AG61" i="28"/>
  <c r="AF61" i="28"/>
  <c r="A61" i="28"/>
  <c r="BH60" i="28"/>
  <c r="BG60" i="28"/>
  <c r="BF60" i="28"/>
  <c r="BE60" i="28"/>
  <c r="BD60" i="28"/>
  <c r="BC60" i="28"/>
  <c r="BA60" i="28"/>
  <c r="AZ60" i="28"/>
  <c r="AY60" i="28"/>
  <c r="AX60" i="28"/>
  <c r="AW60" i="28"/>
  <c r="AV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60" i="28"/>
  <c r="BH59" i="28"/>
  <c r="BG59" i="28"/>
  <c r="BF59" i="28"/>
  <c r="BE59" i="28"/>
  <c r="BD59" i="28"/>
  <c r="BC59" i="28"/>
  <c r="BA59" i="28"/>
  <c r="AZ59" i="28"/>
  <c r="AY59" i="28"/>
  <c r="AX59" i="28"/>
  <c r="AW59" i="28"/>
  <c r="AV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59" i="28"/>
  <c r="BH58" i="28"/>
  <c r="BG58" i="28"/>
  <c r="BF58" i="28"/>
  <c r="BE58" i="28"/>
  <c r="BD58" i="28"/>
  <c r="BC58" i="28"/>
  <c r="BA58" i="28"/>
  <c r="AZ58" i="28"/>
  <c r="AY58" i="28"/>
  <c r="AX58" i="28"/>
  <c r="AW58" i="28"/>
  <c r="AV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58" i="28"/>
  <c r="BH57" i="28"/>
  <c r="BG57" i="28"/>
  <c r="BF57" i="28"/>
  <c r="BE57" i="28"/>
  <c r="BD57" i="28"/>
  <c r="BC57" i="28"/>
  <c r="BA57" i="28"/>
  <c r="AZ57" i="28"/>
  <c r="AY57" i="28"/>
  <c r="AX57" i="28"/>
  <c r="AW57" i="28"/>
  <c r="AV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57" i="28"/>
  <c r="BH56" i="28"/>
  <c r="BG56" i="28"/>
  <c r="BF56" i="28"/>
  <c r="BE56" i="28"/>
  <c r="BD56" i="28"/>
  <c r="BC56" i="28"/>
  <c r="BA56" i="28"/>
  <c r="AZ56" i="28"/>
  <c r="AY56" i="28"/>
  <c r="AX56" i="28"/>
  <c r="AW56" i="28"/>
  <c r="AV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56" i="28"/>
  <c r="BH55" i="28"/>
  <c r="BG55" i="28"/>
  <c r="BF55" i="28"/>
  <c r="BE55" i="28"/>
  <c r="BD55" i="28"/>
  <c r="BC55" i="28"/>
  <c r="BA55" i="28"/>
  <c r="AZ55" i="28"/>
  <c r="AY55" i="28"/>
  <c r="AX55" i="28"/>
  <c r="AW55" i="28"/>
  <c r="AV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55" i="28"/>
  <c r="BH54" i="28"/>
  <c r="BG54" i="28"/>
  <c r="BF54" i="28"/>
  <c r="BE54" i="28"/>
  <c r="BD54" i="28"/>
  <c r="BC54" i="28"/>
  <c r="BA54" i="28"/>
  <c r="AZ54" i="28"/>
  <c r="AY54" i="28"/>
  <c r="AX54" i="28"/>
  <c r="AW54" i="28"/>
  <c r="AV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54" i="28"/>
  <c r="BH53" i="28"/>
  <c r="BG53" i="28"/>
  <c r="BF53" i="28"/>
  <c r="BE53" i="28"/>
  <c r="BD53" i="28"/>
  <c r="BC53" i="28"/>
  <c r="BA53" i="28"/>
  <c r="AZ53" i="28"/>
  <c r="AY53" i="28"/>
  <c r="AX53" i="28"/>
  <c r="AW53" i="28"/>
  <c r="AV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53" i="28"/>
  <c r="BH52" i="28"/>
  <c r="BG52" i="28"/>
  <c r="BF52" i="28"/>
  <c r="BE52" i="28"/>
  <c r="BD52" i="28"/>
  <c r="BC52" i="28"/>
  <c r="BA52" i="28"/>
  <c r="AZ52" i="28"/>
  <c r="AY52" i="28"/>
  <c r="AX52" i="28"/>
  <c r="AW52" i="28"/>
  <c r="AV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52" i="28"/>
  <c r="BH51" i="28"/>
  <c r="BG51" i="28"/>
  <c r="BF51" i="28"/>
  <c r="BE51" i="28"/>
  <c r="BD51" i="28"/>
  <c r="BC51" i="28"/>
  <c r="BA51" i="28"/>
  <c r="AZ51" i="28"/>
  <c r="AY51" i="28"/>
  <c r="AX51" i="28"/>
  <c r="AW51" i="28"/>
  <c r="AV51" i="28"/>
  <c r="AT51" i="28"/>
  <c r="AS51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51" i="28"/>
  <c r="BH50" i="28"/>
  <c r="BG50" i="28"/>
  <c r="BF50" i="28"/>
  <c r="BE50" i="28"/>
  <c r="BD50" i="28"/>
  <c r="BC50" i="28"/>
  <c r="BA50" i="28"/>
  <c r="AZ50" i="28"/>
  <c r="AY50" i="28"/>
  <c r="AX50" i="28"/>
  <c r="AW50" i="28"/>
  <c r="AV50" i="28"/>
  <c r="AT50" i="28"/>
  <c r="AS50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50" i="28"/>
  <c r="BH49" i="28"/>
  <c r="BG49" i="28"/>
  <c r="BF49" i="28"/>
  <c r="BE49" i="28"/>
  <c r="BD49" i="28"/>
  <c r="BC49" i="28"/>
  <c r="BA49" i="28"/>
  <c r="AZ49" i="28"/>
  <c r="AY49" i="28"/>
  <c r="AX49" i="28"/>
  <c r="AW49" i="28"/>
  <c r="AV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49" i="28"/>
  <c r="BH48" i="28"/>
  <c r="BG48" i="28"/>
  <c r="BF48" i="28"/>
  <c r="BE48" i="28"/>
  <c r="BD48" i="28"/>
  <c r="BC48" i="28"/>
  <c r="BA48" i="28"/>
  <c r="AZ48" i="28"/>
  <c r="AY48" i="28"/>
  <c r="AX48" i="28"/>
  <c r="AW48" i="28"/>
  <c r="AV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48" i="28"/>
  <c r="BH47" i="28"/>
  <c r="BG47" i="28"/>
  <c r="BF47" i="28"/>
  <c r="BE47" i="28"/>
  <c r="BD47" i="28"/>
  <c r="BC47" i="28"/>
  <c r="BA47" i="28"/>
  <c r="AZ47" i="28"/>
  <c r="AY47" i="28"/>
  <c r="AX47" i="28"/>
  <c r="AW47" i="28"/>
  <c r="AV47" i="28"/>
  <c r="AT47" i="28"/>
  <c r="AS47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47" i="28"/>
  <c r="BH46" i="28"/>
  <c r="BG46" i="28"/>
  <c r="BF46" i="28"/>
  <c r="BE46" i="28"/>
  <c r="BD46" i="28"/>
  <c r="BC46" i="28"/>
  <c r="BA46" i="28"/>
  <c r="AZ46" i="28"/>
  <c r="AY46" i="28"/>
  <c r="AX46" i="28"/>
  <c r="AW46" i="28"/>
  <c r="AV46" i="28"/>
  <c r="AT46" i="28"/>
  <c r="AS46" i="28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46" i="28"/>
  <c r="BH45" i="28"/>
  <c r="BG45" i="28"/>
  <c r="BF45" i="28"/>
  <c r="BE45" i="28"/>
  <c r="BD45" i="28"/>
  <c r="BC45" i="28"/>
  <c r="BA45" i="28"/>
  <c r="AZ45" i="28"/>
  <c r="AY45" i="28"/>
  <c r="AX45" i="28"/>
  <c r="AW45" i="28"/>
  <c r="AV45" i="28"/>
  <c r="AT45" i="28"/>
  <c r="AS45" i="28"/>
  <c r="AR45" i="28"/>
  <c r="AQ45" i="28"/>
  <c r="AP45" i="28"/>
  <c r="AO45" i="28"/>
  <c r="AN45" i="28"/>
  <c r="AM45" i="28"/>
  <c r="AL45" i="28"/>
  <c r="AK45" i="28"/>
  <c r="AJ45" i="28"/>
  <c r="AI45" i="28"/>
  <c r="AH45" i="28"/>
  <c r="AG45" i="28"/>
  <c r="AF45" i="28"/>
  <c r="A45" i="28"/>
  <c r="BH44" i="28"/>
  <c r="BG44" i="28"/>
  <c r="BF44" i="28"/>
  <c r="BE44" i="28"/>
  <c r="BD44" i="28"/>
  <c r="BC44" i="28"/>
  <c r="BA44" i="28"/>
  <c r="AZ44" i="28"/>
  <c r="AY44" i="28"/>
  <c r="AX44" i="28"/>
  <c r="AW44" i="28"/>
  <c r="AV44" i="28"/>
  <c r="AT44" i="28"/>
  <c r="AS44" i="28"/>
  <c r="AR44" i="28"/>
  <c r="AQ44" i="28"/>
  <c r="AP44" i="28"/>
  <c r="AO44" i="28"/>
  <c r="AN44" i="28"/>
  <c r="AM44" i="28"/>
  <c r="AL44" i="28"/>
  <c r="AK44" i="28"/>
  <c r="AJ44" i="28"/>
  <c r="AI44" i="28"/>
  <c r="AH44" i="28"/>
  <c r="AG44" i="28"/>
  <c r="AF44" i="28"/>
  <c r="A44" i="28"/>
  <c r="BH43" i="28"/>
  <c r="BG43" i="28"/>
  <c r="BF43" i="28"/>
  <c r="BE43" i="28"/>
  <c r="BD43" i="28"/>
  <c r="BC43" i="28"/>
  <c r="BA43" i="28"/>
  <c r="AZ43" i="28"/>
  <c r="AY43" i="28"/>
  <c r="AX43" i="28"/>
  <c r="AW43" i="28"/>
  <c r="AV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43" i="28"/>
  <c r="BH42" i="28"/>
  <c r="BG42" i="28"/>
  <c r="BF42" i="28"/>
  <c r="BE42" i="28"/>
  <c r="BD42" i="28"/>
  <c r="BC42" i="28"/>
  <c r="BA42" i="28"/>
  <c r="AZ42" i="28"/>
  <c r="AY42" i="28"/>
  <c r="AX42" i="28"/>
  <c r="AW42" i="28"/>
  <c r="AV42" i="28"/>
  <c r="AT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42" i="28"/>
  <c r="BH41" i="28"/>
  <c r="BG41" i="28"/>
  <c r="BF41" i="28"/>
  <c r="BE41" i="28"/>
  <c r="BD41" i="28"/>
  <c r="BC41" i="28"/>
  <c r="BA41" i="28"/>
  <c r="AZ41" i="28"/>
  <c r="AY41" i="28"/>
  <c r="AX41" i="28"/>
  <c r="AW41" i="28"/>
  <c r="AV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41" i="28"/>
  <c r="BH40" i="28"/>
  <c r="BG40" i="28"/>
  <c r="BF40" i="28"/>
  <c r="BE40" i="28"/>
  <c r="BD40" i="28"/>
  <c r="BC40" i="28"/>
  <c r="BA40" i="28"/>
  <c r="AZ40" i="28"/>
  <c r="AY40" i="28"/>
  <c r="AX40" i="28"/>
  <c r="AW40" i="28"/>
  <c r="AV40" i="28"/>
  <c r="AT40" i="28"/>
  <c r="AS40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40" i="28"/>
  <c r="BH39" i="28"/>
  <c r="BG39" i="28"/>
  <c r="BF39" i="28"/>
  <c r="BE39" i="28"/>
  <c r="BD39" i="28"/>
  <c r="BC39" i="28"/>
  <c r="BA39" i="28"/>
  <c r="AZ39" i="28"/>
  <c r="AY39" i="28"/>
  <c r="AX39" i="28"/>
  <c r="AW39" i="28"/>
  <c r="AV39" i="28"/>
  <c r="AT39" i="28"/>
  <c r="AS39" i="28"/>
  <c r="AR39" i="28"/>
  <c r="AQ39" i="28"/>
  <c r="AP39" i="28"/>
  <c r="AO39" i="28"/>
  <c r="AN39" i="28"/>
  <c r="AM39" i="28"/>
  <c r="AL39" i="28"/>
  <c r="AK39" i="28"/>
  <c r="AJ39" i="28"/>
  <c r="AI39" i="28"/>
  <c r="AH39" i="28"/>
  <c r="AG39" i="28"/>
  <c r="AF39" i="28"/>
  <c r="A39" i="28"/>
  <c r="BH38" i="28"/>
  <c r="BG38" i="28"/>
  <c r="BF38" i="28"/>
  <c r="BE38" i="28"/>
  <c r="BD38" i="28"/>
  <c r="BC38" i="28"/>
  <c r="BA38" i="28"/>
  <c r="AZ38" i="28"/>
  <c r="AY38" i="28"/>
  <c r="AX38" i="28"/>
  <c r="AW38" i="28"/>
  <c r="AV38" i="28"/>
  <c r="AT38" i="28"/>
  <c r="AS38" i="28"/>
  <c r="AR38" i="28"/>
  <c r="AQ38" i="28"/>
  <c r="AP38" i="28"/>
  <c r="AO38" i="28"/>
  <c r="AN38" i="28"/>
  <c r="AM38" i="28"/>
  <c r="AL38" i="28"/>
  <c r="AK38" i="28"/>
  <c r="AJ38" i="28"/>
  <c r="AI38" i="28"/>
  <c r="AH38" i="28"/>
  <c r="AG38" i="28"/>
  <c r="AF38" i="28"/>
  <c r="A38" i="28"/>
  <c r="BH37" i="28"/>
  <c r="BG37" i="28"/>
  <c r="BF37" i="28"/>
  <c r="BE37" i="28"/>
  <c r="BD37" i="28"/>
  <c r="BC37" i="28"/>
  <c r="BA37" i="28"/>
  <c r="AZ37" i="28"/>
  <c r="AY37" i="28"/>
  <c r="AX37" i="28"/>
  <c r="AW37" i="28"/>
  <c r="AV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37" i="28"/>
  <c r="BH36" i="28"/>
  <c r="BG36" i="28"/>
  <c r="BF36" i="28"/>
  <c r="BE36" i="28"/>
  <c r="BD36" i="28"/>
  <c r="BC36" i="28"/>
  <c r="BA36" i="28"/>
  <c r="AZ36" i="28"/>
  <c r="AY36" i="28"/>
  <c r="AX36" i="28"/>
  <c r="AW36" i="28"/>
  <c r="AV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F36" i="28"/>
  <c r="A36" i="28"/>
  <c r="BH35" i="28"/>
  <c r="BG35" i="28"/>
  <c r="BF35" i="28"/>
  <c r="BE35" i="28"/>
  <c r="BD35" i="28"/>
  <c r="BC35" i="28"/>
  <c r="BA35" i="28"/>
  <c r="AZ35" i="28"/>
  <c r="AY35" i="28"/>
  <c r="AX35" i="28"/>
  <c r="AW35" i="28"/>
  <c r="AV35" i="28"/>
  <c r="AT35" i="28"/>
  <c r="AS35" i="28"/>
  <c r="AR35" i="28"/>
  <c r="AQ35" i="28"/>
  <c r="AP35" i="28"/>
  <c r="AO35" i="28"/>
  <c r="AN35" i="28"/>
  <c r="AM35" i="28"/>
  <c r="AL35" i="28"/>
  <c r="AK35" i="28"/>
  <c r="AJ35" i="28"/>
  <c r="AI35" i="28"/>
  <c r="AH35" i="28"/>
  <c r="AG35" i="28"/>
  <c r="AF35" i="28"/>
  <c r="A35" i="28"/>
  <c r="BH34" i="28"/>
  <c r="BG34" i="28"/>
  <c r="BF34" i="28"/>
  <c r="BE34" i="28"/>
  <c r="BD34" i="28"/>
  <c r="BC34" i="28"/>
  <c r="BA34" i="28"/>
  <c r="AZ34" i="28"/>
  <c r="AY34" i="28"/>
  <c r="AX34" i="28"/>
  <c r="AW34" i="28"/>
  <c r="AV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34" i="28"/>
  <c r="BH33" i="28"/>
  <c r="BG33" i="28"/>
  <c r="BF33" i="28"/>
  <c r="BE33" i="28"/>
  <c r="BD33" i="28"/>
  <c r="BC33" i="28"/>
  <c r="BA33" i="28"/>
  <c r="AZ33" i="28"/>
  <c r="AY33" i="28"/>
  <c r="AX33" i="28"/>
  <c r="AW33" i="28"/>
  <c r="AV33" i="28"/>
  <c r="AT33" i="28"/>
  <c r="AS33" i="28"/>
  <c r="AR33" i="28"/>
  <c r="AQ33" i="28"/>
  <c r="AP33" i="28"/>
  <c r="AO33" i="28"/>
  <c r="AN33" i="28"/>
  <c r="AM33" i="28"/>
  <c r="AL33" i="28"/>
  <c r="AK33" i="28"/>
  <c r="AJ33" i="28"/>
  <c r="AI33" i="28"/>
  <c r="AH33" i="28"/>
  <c r="AG33" i="28"/>
  <c r="AF33" i="28"/>
  <c r="A33" i="28"/>
  <c r="BH32" i="28"/>
  <c r="BG32" i="28"/>
  <c r="BF32" i="28"/>
  <c r="BE32" i="28"/>
  <c r="BD32" i="28"/>
  <c r="BC32" i="28"/>
  <c r="BA32" i="28"/>
  <c r="AZ32" i="28"/>
  <c r="AY32" i="28"/>
  <c r="AX32" i="28"/>
  <c r="AW32" i="28"/>
  <c r="AV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F32" i="28"/>
  <c r="A32" i="28"/>
  <c r="BH31" i="28"/>
  <c r="BG31" i="28"/>
  <c r="BF31" i="28"/>
  <c r="BE31" i="28"/>
  <c r="BD31" i="28"/>
  <c r="BC31" i="28"/>
  <c r="BA31" i="28"/>
  <c r="AZ31" i="28"/>
  <c r="AY31" i="28"/>
  <c r="AX31" i="28"/>
  <c r="AW31" i="28"/>
  <c r="AV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F31" i="28"/>
  <c r="A31" i="28"/>
  <c r="BH30" i="28"/>
  <c r="BG30" i="28"/>
  <c r="BF30" i="28"/>
  <c r="BE30" i="28"/>
  <c r="BD30" i="28"/>
  <c r="BC30" i="28"/>
  <c r="BA30" i="28"/>
  <c r="AZ30" i="28"/>
  <c r="AY30" i="28"/>
  <c r="AX30" i="28"/>
  <c r="AW30" i="28"/>
  <c r="AV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G30" i="28"/>
  <c r="AF30" i="28"/>
  <c r="A30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F28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BI24" i="28"/>
  <c r="BB24" i="28"/>
  <c r="AU24" i="28"/>
  <c r="AN24" i="28"/>
  <c r="BD24" i="28" s="1"/>
  <c r="BI23" i="28"/>
  <c r="BB23" i="28"/>
  <c r="AU23" i="28"/>
  <c r="AN23" i="28"/>
  <c r="BD23" i="28" s="1"/>
  <c r="BI22" i="28"/>
  <c r="BI65" i="28" s="1"/>
  <c r="BB22" i="28"/>
  <c r="BB62" i="28" s="1"/>
  <c r="AU22" i="28"/>
  <c r="AU62" i="28" s="1"/>
  <c r="AN22" i="28"/>
  <c r="AN62" i="28" s="1"/>
  <c r="BI21" i="28"/>
  <c r="BB21" i="28"/>
  <c r="AU21" i="28"/>
  <c r="AN21" i="28"/>
  <c r="BD21" i="28" s="1"/>
  <c r="BI20" i="28"/>
  <c r="BB20" i="28"/>
  <c r="AU20" i="28"/>
  <c r="AN20" i="28"/>
  <c r="BD20" i="28" s="1"/>
  <c r="BI19" i="28"/>
  <c r="BB19" i="28"/>
  <c r="AU19" i="28"/>
  <c r="AN19" i="28"/>
  <c r="BI18" i="28"/>
  <c r="BB18" i="28"/>
  <c r="AU18" i="28"/>
  <c r="AN18" i="28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B17" i="28"/>
  <c r="AA17" i="28"/>
  <c r="Z17" i="28"/>
  <c r="Y17" i="28"/>
  <c r="T17" i="28"/>
  <c r="S17" i="28"/>
  <c r="R17" i="28"/>
  <c r="Q17" i="28"/>
  <c r="BI16" i="28"/>
  <c r="BH16" i="28"/>
  <c r="BG16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AI16" i="28"/>
  <c r="AH16" i="28"/>
  <c r="AB16" i="28"/>
  <c r="AA16" i="28"/>
  <c r="Z16" i="28"/>
  <c r="Y16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H15" i="28"/>
  <c r="AB15" i="28"/>
  <c r="AA15" i="28"/>
  <c r="Z15" i="28"/>
  <c r="Y15" i="28"/>
  <c r="BI14" i="28"/>
  <c r="BI57" i="28" s="1"/>
  <c r="BH14" i="28"/>
  <c r="BG14" i="28"/>
  <c r="BF14" i="28"/>
  <c r="BE14" i="28"/>
  <c r="BD14" i="28"/>
  <c r="BB14" i="28"/>
  <c r="BB46" i="28" s="1"/>
  <c r="BA14" i="28"/>
  <c r="AZ14" i="28"/>
  <c r="AY14" i="28"/>
  <c r="AX14" i="28"/>
  <c r="AW14" i="28"/>
  <c r="AU14" i="28"/>
  <c r="AU53" i="28" s="1"/>
  <c r="AT14" i="28"/>
  <c r="AS14" i="28"/>
  <c r="AR14" i="28"/>
  <c r="AQ14" i="28"/>
  <c r="AP14" i="28"/>
  <c r="AN14" i="28"/>
  <c r="AM14" i="28"/>
  <c r="AL14" i="28"/>
  <c r="AK14" i="28"/>
  <c r="AJ14" i="28"/>
  <c r="AI14" i="28"/>
  <c r="AA14" i="28"/>
  <c r="Z14" i="28"/>
  <c r="BI13" i="28"/>
  <c r="BB13" i="28"/>
  <c r="AU13" i="28"/>
  <c r="AN13" i="28"/>
  <c r="AI13" i="28" s="1"/>
  <c r="BI12" i="28"/>
  <c r="BB12" i="28"/>
  <c r="AU12" i="28"/>
  <c r="AN12" i="28"/>
  <c r="AW12" i="28" s="1"/>
  <c r="BI11" i="28"/>
  <c r="BB11" i="28"/>
  <c r="AU11" i="28"/>
  <c r="AN11" i="28"/>
  <c r="AI11" i="28" s="1"/>
  <c r="BC8" i="28"/>
  <c r="AV8" i="28"/>
  <c r="AO8" i="28"/>
  <c r="AG8" i="28"/>
  <c r="AB8" i="28"/>
  <c r="AA8" i="28"/>
  <c r="Z8" i="28"/>
  <c r="Y8" i="28"/>
  <c r="T8" i="28"/>
  <c r="S8" i="28"/>
  <c r="R8" i="28"/>
  <c r="Q8" i="28"/>
  <c r="BC7" i="28"/>
  <c r="AV7" i="28"/>
  <c r="AO7" i="28"/>
  <c r="AG7" i="28"/>
  <c r="AB7" i="28"/>
  <c r="AA7" i="28"/>
  <c r="Z7" i="28"/>
  <c r="Y7" i="28"/>
  <c r="BC6" i="28"/>
  <c r="AV6" i="28"/>
  <c r="AO6" i="28"/>
  <c r="AG6" i="28"/>
  <c r="AB6" i="28"/>
  <c r="AA6" i="28"/>
  <c r="Z6" i="28"/>
  <c r="Y6" i="28"/>
  <c r="BC5" i="28"/>
  <c r="AV5" i="28"/>
  <c r="AO5" i="28"/>
  <c r="AA5" i="28"/>
  <c r="Z5" i="28"/>
  <c r="BI1" i="28"/>
  <c r="BH1" i="28"/>
  <c r="BG1" i="28"/>
  <c r="BF1" i="28"/>
  <c r="BE1" i="28"/>
  <c r="BD1" i="28"/>
  <c r="BB1" i="28"/>
  <c r="BA1" i="28"/>
  <c r="AZ1" i="28"/>
  <c r="AY1" i="28"/>
  <c r="AX1" i="28"/>
  <c r="AW1" i="28"/>
  <c r="AU1" i="28"/>
  <c r="AT1" i="28"/>
  <c r="AS1" i="28"/>
  <c r="AR1" i="28"/>
  <c r="AQ1" i="28"/>
  <c r="AP1" i="28"/>
  <c r="AN1" i="28"/>
  <c r="AM1" i="28"/>
  <c r="AL1" i="28"/>
  <c r="AK1" i="28"/>
  <c r="AJ1" i="28"/>
  <c r="AI1" i="28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C35" i="29"/>
  <c r="AQ35" i="29" s="1"/>
  <c r="BE35" i="29" s="1"/>
  <c r="BS35" i="29" s="1"/>
  <c r="AC23" i="29"/>
  <c r="AQ23" i="29" s="1"/>
  <c r="BE23" i="29" s="1"/>
  <c r="BS23" i="29" s="1"/>
  <c r="BK12" i="29" a="1"/>
  <c r="BH34" i="29"/>
  <c r="BI33" i="29"/>
  <c r="BJ32" i="29"/>
  <c r="BH22" i="29"/>
  <c r="BI21" i="29"/>
  <c r="BJ20" i="29"/>
  <c r="BH12" i="29" a="1"/>
  <c r="BG35" i="29"/>
  <c r="BG23" i="29"/>
  <c r="BG12" i="29" a="1"/>
  <c r="BG12" i="29"/>
  <c r="AW12" i="29" a="1"/>
  <c r="AT34" i="29"/>
  <c r="AU33" i="29"/>
  <c r="AV32" i="29"/>
  <c r="AT22" i="29"/>
  <c r="AU21" i="29"/>
  <c r="AV20" i="29"/>
  <c r="AT12" i="29" a="1"/>
  <c r="AS35" i="29"/>
  <c r="AS23" i="29"/>
  <c r="AS12" i="29" a="1"/>
  <c r="AS12" i="29"/>
  <c r="AI12" i="29" a="1"/>
  <c r="AF34" i="29"/>
  <c r="AG33" i="29"/>
  <c r="AH32" i="29"/>
  <c r="AF22" i="29"/>
  <c r="AG21" i="29"/>
  <c r="AH20" i="29"/>
  <c r="AF12" i="29" a="1"/>
  <c r="AE35" i="29"/>
  <c r="AE23" i="29"/>
  <c r="AE12" i="29" a="1"/>
  <c r="AE12" i="29"/>
  <c r="U12" i="29" a="1"/>
  <c r="R34" i="29"/>
  <c r="S33" i="29"/>
  <c r="T32" i="29"/>
  <c r="R22" i="29"/>
  <c r="S21" i="29"/>
  <c r="T20" i="29"/>
  <c r="R12" i="29" a="1"/>
  <c r="Q35" i="29"/>
  <c r="Q23" i="29"/>
  <c r="Q12" i="29" a="1"/>
  <c r="Q12" i="29"/>
  <c r="BT10" i="29"/>
  <c r="BF10" i="29"/>
  <c r="AR10" i="29"/>
  <c r="AD10" i="29"/>
  <c r="BT9" i="29"/>
  <c r="BS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A9" i="29"/>
  <c r="Z9" i="29"/>
  <c r="Y9" i="29"/>
  <c r="X9" i="29"/>
  <c r="W9" i="29"/>
  <c r="V9" i="29"/>
  <c r="U9" i="29"/>
  <c r="T9" i="29"/>
  <c r="S9" i="29"/>
  <c r="R9" i="29"/>
  <c r="Q9" i="29"/>
  <c r="BL7" i="29"/>
  <c r="AX7" i="29"/>
  <c r="AJ7" i="29"/>
  <c r="V7" i="29"/>
  <c r="BR6" i="29"/>
  <c r="BQ6" i="29"/>
  <c r="BP6" i="29"/>
  <c r="BO6" i="29"/>
  <c r="BN6" i="29"/>
  <c r="BM6" i="29"/>
  <c r="BL6" i="29"/>
  <c r="BK6" i="29"/>
  <c r="BD6" i="29"/>
  <c r="BC6" i="29"/>
  <c r="BB6" i="29"/>
  <c r="BA6" i="29"/>
  <c r="AZ6" i="29"/>
  <c r="AY6" i="29"/>
  <c r="AX6" i="29"/>
  <c r="AW6" i="29"/>
  <c r="AP6" i="29"/>
  <c r="AO6" i="29"/>
  <c r="AN6" i="29"/>
  <c r="AM6" i="29"/>
  <c r="AL6" i="29"/>
  <c r="AK6" i="29"/>
  <c r="AJ6" i="29"/>
  <c r="AI6" i="29"/>
  <c r="AB6" i="29"/>
  <c r="AA6" i="29"/>
  <c r="Z6" i="29"/>
  <c r="Y6" i="29"/>
  <c r="X6" i="29"/>
  <c r="W6" i="29"/>
  <c r="V6" i="29"/>
  <c r="U6" i="29"/>
  <c r="BR5" i="29"/>
  <c r="BQ5" i="29"/>
  <c r="BP5" i="29"/>
  <c r="BO5" i="29"/>
  <c r="BN5" i="29"/>
  <c r="BM5" i="29"/>
  <c r="BL5" i="29"/>
  <c r="BK5" i="29"/>
  <c r="BD5" i="29"/>
  <c r="BC5" i="29"/>
  <c r="BB5" i="29"/>
  <c r="BA5" i="29"/>
  <c r="AZ5" i="29"/>
  <c r="AY5" i="29"/>
  <c r="AX5" i="29"/>
  <c r="AW5" i="29"/>
  <c r="AP5" i="29"/>
  <c r="AO5" i="29"/>
  <c r="AN5" i="29"/>
  <c r="AM5" i="29"/>
  <c r="AL5" i="29"/>
  <c r="AK5" i="29"/>
  <c r="AJ5" i="29"/>
  <c r="AI5" i="29"/>
  <c r="AB5" i="29"/>
  <c r="AA5" i="29"/>
  <c r="Z5" i="29"/>
  <c r="Y5" i="29"/>
  <c r="X5" i="29"/>
  <c r="W5" i="29"/>
  <c r="V5" i="29"/>
  <c r="U5" i="29"/>
  <c r="BR4" i="29"/>
  <c r="BQ4" i="29"/>
  <c r="BP4" i="29"/>
  <c r="BO4" i="29"/>
  <c r="BN4" i="29"/>
  <c r="BM4" i="29"/>
  <c r="BL4" i="29"/>
  <c r="BK4" i="29"/>
  <c r="BD4" i="29"/>
  <c r="BC4" i="29"/>
  <c r="BB4" i="29"/>
  <c r="BA4" i="29"/>
  <c r="AZ4" i="29"/>
  <c r="AY4" i="29"/>
  <c r="AX4" i="29"/>
  <c r="AW4" i="29"/>
  <c r="AP4" i="29"/>
  <c r="AO4" i="29"/>
  <c r="AN4" i="29"/>
  <c r="AM4" i="29"/>
  <c r="AL4" i="29"/>
  <c r="AK4" i="29"/>
  <c r="AJ4" i="29"/>
  <c r="AI4" i="29"/>
  <c r="AB4" i="29"/>
  <c r="AA4" i="29"/>
  <c r="Z4" i="29"/>
  <c r="Y4" i="29"/>
  <c r="X4" i="29"/>
  <c r="W4" i="29"/>
  <c r="V4" i="29"/>
  <c r="U4" i="29"/>
  <c r="BL3" i="29"/>
  <c r="BI3" i="29"/>
  <c r="AX3" i="29"/>
  <c r="AU3" i="29"/>
  <c r="AJ3" i="29"/>
  <c r="AG3" i="29"/>
  <c r="T3" i="29"/>
  <c r="O91" i="20"/>
  <c r="N91" i="20"/>
  <c r="M91" i="20"/>
  <c r="O90" i="20"/>
  <c r="N90" i="20"/>
  <c r="M90" i="20"/>
  <c r="K90" i="20"/>
  <c r="O89" i="20"/>
  <c r="N89" i="20"/>
  <c r="M89" i="20"/>
  <c r="K89" i="20"/>
  <c r="J89" i="20"/>
  <c r="O88" i="20"/>
  <c r="N88" i="20"/>
  <c r="M88" i="20"/>
  <c r="K88" i="20"/>
  <c r="J88" i="20"/>
  <c r="O87" i="20"/>
  <c r="N87" i="20"/>
  <c r="M87" i="20"/>
  <c r="K87" i="20"/>
  <c r="J87" i="20"/>
  <c r="AN85" i="20"/>
  <c r="AF85" i="20"/>
  <c r="X85" i="20"/>
  <c r="P85" i="20"/>
  <c r="F85" i="20"/>
  <c r="E85" i="20"/>
  <c r="D85" i="20"/>
  <c r="C85" i="20"/>
  <c r="B85" i="20"/>
  <c r="A85" i="20"/>
  <c r="AN84" i="20"/>
  <c r="AF84" i="20"/>
  <c r="X84" i="20"/>
  <c r="P84" i="20"/>
  <c r="F84" i="20"/>
  <c r="E84" i="20"/>
  <c r="D84" i="20"/>
  <c r="C84" i="20"/>
  <c r="B84" i="20"/>
  <c r="A84" i="20"/>
  <c r="AN83" i="20"/>
  <c r="AF83" i="20"/>
  <c r="X83" i="20"/>
  <c r="P83" i="20"/>
  <c r="F83" i="20"/>
  <c r="E83" i="20"/>
  <c r="D83" i="20"/>
  <c r="C83" i="20"/>
  <c r="B83" i="20"/>
  <c r="A83" i="20"/>
  <c r="AN82" i="20"/>
  <c r="AF82" i="20"/>
  <c r="X82" i="20"/>
  <c r="P82" i="20"/>
  <c r="F82" i="20"/>
  <c r="E82" i="20"/>
  <c r="D82" i="20"/>
  <c r="C82" i="20"/>
  <c r="B82" i="20"/>
  <c r="A82" i="20"/>
  <c r="AN81" i="20"/>
  <c r="AF81" i="20"/>
  <c r="X81" i="20"/>
  <c r="P81" i="20"/>
  <c r="F81" i="20"/>
  <c r="E81" i="20"/>
  <c r="D81" i="20"/>
  <c r="C81" i="20"/>
  <c r="B81" i="20"/>
  <c r="A81" i="20"/>
  <c r="AN80" i="20"/>
  <c r="AF80" i="20"/>
  <c r="X80" i="20"/>
  <c r="P80" i="20"/>
  <c r="F80" i="20"/>
  <c r="E80" i="20"/>
  <c r="D80" i="20"/>
  <c r="C80" i="20"/>
  <c r="B80" i="20"/>
  <c r="A80" i="20"/>
  <c r="AN79" i="20"/>
  <c r="AF79" i="20"/>
  <c r="X79" i="20"/>
  <c r="P79" i="20"/>
  <c r="F79" i="20"/>
  <c r="E79" i="20"/>
  <c r="D79" i="20"/>
  <c r="C79" i="20"/>
  <c r="B79" i="20"/>
  <c r="A79" i="20"/>
  <c r="AN78" i="20"/>
  <c r="AF78" i="20"/>
  <c r="X78" i="20"/>
  <c r="P78" i="20"/>
  <c r="F78" i="20"/>
  <c r="E78" i="20"/>
  <c r="D78" i="20"/>
  <c r="C78" i="20"/>
  <c r="B78" i="20"/>
  <c r="A78" i="20"/>
  <c r="AN77" i="20"/>
  <c r="AF77" i="20"/>
  <c r="X77" i="20"/>
  <c r="P77" i="20"/>
  <c r="F77" i="20"/>
  <c r="E77" i="20"/>
  <c r="D77" i="20"/>
  <c r="C77" i="20"/>
  <c r="B77" i="20"/>
  <c r="A77" i="20"/>
  <c r="AN76" i="20"/>
  <c r="AF76" i="20"/>
  <c r="X76" i="20"/>
  <c r="P76" i="20"/>
  <c r="F76" i="20"/>
  <c r="E76" i="20"/>
  <c r="D76" i="20"/>
  <c r="C76" i="20"/>
  <c r="B76" i="20"/>
  <c r="A76" i="20"/>
  <c r="AN75" i="20"/>
  <c r="AF75" i="20"/>
  <c r="X75" i="20"/>
  <c r="P75" i="20"/>
  <c r="F75" i="20"/>
  <c r="E75" i="20"/>
  <c r="D75" i="20"/>
  <c r="C75" i="20"/>
  <c r="B75" i="20"/>
  <c r="A75" i="20"/>
  <c r="AN74" i="20"/>
  <c r="AF74" i="20"/>
  <c r="X74" i="20"/>
  <c r="P74" i="20"/>
  <c r="F74" i="20"/>
  <c r="E74" i="20"/>
  <c r="D74" i="20"/>
  <c r="C74" i="20"/>
  <c r="B74" i="20"/>
  <c r="A74" i="20"/>
  <c r="AN73" i="20"/>
  <c r="AF73" i="20"/>
  <c r="X73" i="20"/>
  <c r="P73" i="20"/>
  <c r="F73" i="20"/>
  <c r="E73" i="20"/>
  <c r="D73" i="20"/>
  <c r="C73" i="20"/>
  <c r="B73" i="20"/>
  <c r="A73" i="20"/>
  <c r="AN72" i="20"/>
  <c r="AF72" i="20"/>
  <c r="X72" i="20"/>
  <c r="P72" i="20"/>
  <c r="F72" i="20"/>
  <c r="E72" i="20"/>
  <c r="D72" i="20"/>
  <c r="C72" i="20"/>
  <c r="B72" i="20"/>
  <c r="A72" i="20"/>
  <c r="AN71" i="20"/>
  <c r="AF71" i="20"/>
  <c r="X71" i="20"/>
  <c r="P71" i="20"/>
  <c r="F71" i="20"/>
  <c r="E71" i="20"/>
  <c r="D71" i="20"/>
  <c r="C71" i="20"/>
  <c r="B71" i="20"/>
  <c r="A71" i="20"/>
  <c r="AN70" i="20"/>
  <c r="AF70" i="20"/>
  <c r="X70" i="20"/>
  <c r="P70" i="20"/>
  <c r="F70" i="20"/>
  <c r="E70" i="20"/>
  <c r="D70" i="20"/>
  <c r="C70" i="20"/>
  <c r="B70" i="20"/>
  <c r="A70" i="20"/>
  <c r="AN69" i="20"/>
  <c r="AF69" i="20"/>
  <c r="X69" i="20"/>
  <c r="P69" i="20"/>
  <c r="F69" i="20"/>
  <c r="E69" i="20"/>
  <c r="D69" i="20"/>
  <c r="C69" i="20"/>
  <c r="B69" i="20"/>
  <c r="A69" i="20"/>
  <c r="AN68" i="20"/>
  <c r="AF68" i="20"/>
  <c r="X68" i="20"/>
  <c r="P68" i="20"/>
  <c r="F68" i="20"/>
  <c r="E68" i="20"/>
  <c r="D68" i="20"/>
  <c r="C68" i="20"/>
  <c r="B68" i="20"/>
  <c r="A68" i="20"/>
  <c r="AN67" i="20"/>
  <c r="AF67" i="20"/>
  <c r="X67" i="20"/>
  <c r="P67" i="20"/>
  <c r="F67" i="20"/>
  <c r="E67" i="20"/>
  <c r="D67" i="20"/>
  <c r="C67" i="20"/>
  <c r="B67" i="20"/>
  <c r="A67" i="20"/>
  <c r="AN66" i="20"/>
  <c r="AF66" i="20"/>
  <c r="X66" i="20"/>
  <c r="P66" i="20"/>
  <c r="F66" i="20"/>
  <c r="E66" i="20"/>
  <c r="D66" i="20"/>
  <c r="C66" i="20"/>
  <c r="B66" i="20"/>
  <c r="A66" i="20"/>
  <c r="AN65" i="20"/>
  <c r="AF65" i="20"/>
  <c r="X65" i="20"/>
  <c r="P65" i="20"/>
  <c r="F65" i="20"/>
  <c r="E65" i="20"/>
  <c r="D65" i="20"/>
  <c r="C65" i="20"/>
  <c r="B65" i="20"/>
  <c r="A65" i="20"/>
  <c r="AN64" i="20"/>
  <c r="AF64" i="20"/>
  <c r="X64" i="20"/>
  <c r="P64" i="20"/>
  <c r="F64" i="20"/>
  <c r="E64" i="20"/>
  <c r="D64" i="20"/>
  <c r="C64" i="20"/>
  <c r="B64" i="20"/>
  <c r="A64" i="20"/>
  <c r="AN63" i="20"/>
  <c r="AF63" i="20"/>
  <c r="X63" i="20"/>
  <c r="P63" i="20"/>
  <c r="F63" i="20"/>
  <c r="E63" i="20"/>
  <c r="D63" i="20"/>
  <c r="C63" i="20"/>
  <c r="B63" i="20"/>
  <c r="A63" i="20"/>
  <c r="AN62" i="20"/>
  <c r="AF62" i="20"/>
  <c r="X62" i="20"/>
  <c r="P62" i="20"/>
  <c r="F62" i="20"/>
  <c r="E62" i="20"/>
  <c r="D62" i="20"/>
  <c r="C62" i="20"/>
  <c r="B62" i="20"/>
  <c r="A62" i="20"/>
  <c r="AN61" i="20"/>
  <c r="AF61" i="20"/>
  <c r="X61" i="20"/>
  <c r="P61" i="20"/>
  <c r="F61" i="20"/>
  <c r="E61" i="20"/>
  <c r="D61" i="20"/>
  <c r="C61" i="20"/>
  <c r="B61" i="20"/>
  <c r="A61" i="20"/>
  <c r="AN60" i="20"/>
  <c r="AF60" i="20"/>
  <c r="X60" i="20"/>
  <c r="P60" i="20"/>
  <c r="F60" i="20"/>
  <c r="E60" i="20"/>
  <c r="D60" i="20"/>
  <c r="C60" i="20"/>
  <c r="B60" i="20"/>
  <c r="A60" i="20"/>
  <c r="AN59" i="20"/>
  <c r="AF59" i="20"/>
  <c r="X59" i="20"/>
  <c r="P59" i="20"/>
  <c r="F59" i="20"/>
  <c r="E59" i="20"/>
  <c r="D59" i="20"/>
  <c r="C59" i="20"/>
  <c r="B59" i="20"/>
  <c r="A59" i="20"/>
  <c r="AN58" i="20"/>
  <c r="AF58" i="20"/>
  <c r="X58" i="20"/>
  <c r="P58" i="20"/>
  <c r="F58" i="20"/>
  <c r="E58" i="20"/>
  <c r="D58" i="20"/>
  <c r="C58" i="20"/>
  <c r="B58" i="20"/>
  <c r="A58" i="20"/>
  <c r="AN57" i="20"/>
  <c r="AF57" i="20"/>
  <c r="X57" i="20"/>
  <c r="P57" i="20"/>
  <c r="F57" i="20"/>
  <c r="E57" i="20"/>
  <c r="D57" i="20"/>
  <c r="C57" i="20"/>
  <c r="B57" i="20"/>
  <c r="A57" i="20"/>
  <c r="AU53" i="20"/>
  <c r="AT53" i="20"/>
  <c r="AS53" i="20"/>
  <c r="AR53" i="20"/>
  <c r="AQ53" i="20"/>
  <c r="AP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AU51" i="20"/>
  <c r="AT51" i="20"/>
  <c r="AS51" i="20"/>
  <c r="AR51" i="20"/>
  <c r="AQ51" i="20"/>
  <c r="AP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AU50" i="20"/>
  <c r="AT50" i="20"/>
  <c r="AS50" i="20"/>
  <c r="AR50" i="20"/>
  <c r="AQ50" i="20"/>
  <c r="AP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AU49" i="20"/>
  <c r="AT49" i="20"/>
  <c r="AS49" i="20"/>
  <c r="AR49" i="20"/>
  <c r="AQ49" i="20"/>
  <c r="AP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AU47" i="20"/>
  <c r="AT47" i="20"/>
  <c r="AS47" i="20"/>
  <c r="AR47" i="20"/>
  <c r="AQ47" i="20"/>
  <c r="AP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AU46" i="20"/>
  <c r="AT46" i="20"/>
  <c r="AS46" i="20"/>
  <c r="AR46" i="20"/>
  <c r="AQ46" i="20"/>
  <c r="AP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AU45" i="20"/>
  <c r="AT45" i="20"/>
  <c r="AS45" i="20"/>
  <c r="AR45" i="20"/>
  <c r="AQ45" i="20"/>
  <c r="AP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AU44" i="20"/>
  <c r="AT44" i="20"/>
  <c r="AS44" i="20"/>
  <c r="AR44" i="20"/>
  <c r="AQ44" i="20"/>
  <c r="AP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AU43" i="20"/>
  <c r="AT43" i="20"/>
  <c r="AS43" i="20"/>
  <c r="AR43" i="20"/>
  <c r="AQ43" i="20"/>
  <c r="AP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AU42" i="20"/>
  <c r="AT42" i="20"/>
  <c r="AS42" i="20"/>
  <c r="AR42" i="20"/>
  <c r="AQ42" i="20"/>
  <c r="AP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AU41" i="20"/>
  <c r="AT41" i="20"/>
  <c r="AS41" i="20"/>
  <c r="AR41" i="20"/>
  <c r="AQ41" i="20"/>
  <c r="AP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AU40" i="20"/>
  <c r="AT40" i="20"/>
  <c r="AS40" i="20"/>
  <c r="AR40" i="20"/>
  <c r="AQ40" i="20"/>
  <c r="AP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AU39" i="20"/>
  <c r="AT39" i="20"/>
  <c r="AS39" i="20"/>
  <c r="AR39" i="20"/>
  <c r="AQ39" i="20"/>
  <c r="AP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AU38" i="20"/>
  <c r="AT38" i="20"/>
  <c r="AS38" i="20"/>
  <c r="AR38" i="20"/>
  <c r="AQ38" i="20"/>
  <c r="AP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AU37" i="20"/>
  <c r="AT37" i="20"/>
  <c r="AS37" i="20"/>
  <c r="AR37" i="20"/>
  <c r="AQ37" i="20"/>
  <c r="AP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AU36" i="20"/>
  <c r="AT36" i="20"/>
  <c r="AS36" i="20"/>
  <c r="AR36" i="20"/>
  <c r="AQ36" i="20"/>
  <c r="AP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AU35" i="20"/>
  <c r="AT35" i="20"/>
  <c r="AS35" i="20"/>
  <c r="AR35" i="20"/>
  <c r="AQ35" i="20"/>
  <c r="AP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AU34" i="20"/>
  <c r="AT34" i="20"/>
  <c r="AS34" i="20"/>
  <c r="AR34" i="20"/>
  <c r="AQ34" i="20"/>
  <c r="AP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AU33" i="20"/>
  <c r="AT33" i="20"/>
  <c r="AS33" i="20"/>
  <c r="AR33" i="20"/>
  <c r="AQ33" i="20"/>
  <c r="AP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AU31" i="20"/>
  <c r="AT31" i="20"/>
  <c r="AS31" i="20"/>
  <c r="AR31" i="20"/>
  <c r="AQ31" i="20"/>
  <c r="AP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AU30" i="20"/>
  <c r="AT30" i="20"/>
  <c r="AS30" i="20"/>
  <c r="AR30" i="20"/>
  <c r="AQ30" i="20"/>
  <c r="AP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AU28" i="20"/>
  <c r="AT28" i="20"/>
  <c r="AS28" i="20"/>
  <c r="AR28" i="20"/>
  <c r="AQ28" i="20"/>
  <c r="AP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AU27" i="20"/>
  <c r="AT27" i="20"/>
  <c r="AS27" i="20"/>
  <c r="AR27" i="20"/>
  <c r="AQ27" i="20"/>
  <c r="AP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AU26" i="20"/>
  <c r="AT26" i="20"/>
  <c r="AS26" i="20"/>
  <c r="AR26" i="20"/>
  <c r="AQ26" i="20"/>
  <c r="AP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AU25" i="20"/>
  <c r="AT25" i="20"/>
  <c r="AS25" i="20"/>
  <c r="AR25" i="20"/>
  <c r="AQ25" i="20"/>
  <c r="AP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N22" i="20"/>
  <c r="AM22" i="20"/>
  <c r="AL22" i="20"/>
  <c r="AK22" i="20"/>
  <c r="AJ22" i="20"/>
  <c r="AG22" i="20"/>
  <c r="AF22" i="20"/>
  <c r="AE22" i="20"/>
  <c r="AD22" i="20"/>
  <c r="AC22" i="20"/>
  <c r="AB22" i="20"/>
  <c r="Y22" i="20"/>
  <c r="X22" i="20"/>
  <c r="W22" i="20"/>
  <c r="V22" i="20"/>
  <c r="U22" i="20"/>
  <c r="T22" i="20"/>
  <c r="Q22" i="20"/>
  <c r="P22" i="20"/>
  <c r="O22" i="20"/>
  <c r="N22" i="20"/>
  <c r="M22" i="20"/>
  <c r="L22" i="20"/>
  <c r="I22" i="20"/>
  <c r="AM20" i="20"/>
  <c r="AL20" i="20"/>
  <c r="AK20" i="20"/>
  <c r="AE20" i="20"/>
  <c r="AD20" i="20"/>
  <c r="AC20" i="20"/>
  <c r="W20" i="20"/>
  <c r="V20" i="20"/>
  <c r="U20" i="20"/>
  <c r="O20" i="20"/>
  <c r="N20" i="20"/>
  <c r="M20" i="20"/>
  <c r="AM19" i="20"/>
  <c r="AL19" i="20"/>
  <c r="AK19" i="20"/>
  <c r="AE19" i="20"/>
  <c r="AD19" i="20"/>
  <c r="AC19" i="20"/>
  <c r="W19" i="20"/>
  <c r="V19" i="20"/>
  <c r="U19" i="20"/>
  <c r="O19" i="20"/>
  <c r="N19" i="20"/>
  <c r="M19" i="20"/>
  <c r="L3" i="20"/>
  <c r="K3" i="20"/>
  <c r="J3" i="20"/>
  <c r="I3" i="20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41" i="16"/>
  <c r="C140" i="16"/>
  <c r="C139" i="16"/>
  <c r="C138" i="16"/>
  <c r="C137" i="16"/>
  <c r="P136" i="16"/>
  <c r="M112" i="33" s="1" a="1"/>
  <c r="M112" i="33" s="1"/>
  <c r="D136" i="16"/>
  <c r="M112" i="6" s="1" a="1"/>
  <c r="M112" i="6" s="1"/>
  <c r="C136" i="16"/>
  <c r="E135" i="16"/>
  <c r="M111" i="2" s="1" a="1"/>
  <c r="M111" i="2" s="1"/>
  <c r="I111" i="22" s="1"/>
  <c r="C135" i="16"/>
  <c r="F134" i="16"/>
  <c r="M110" i="8" s="1" a="1"/>
  <c r="M110" i="8" s="1"/>
  <c r="C134" i="16"/>
  <c r="G133" i="16"/>
  <c r="M109" i="12" s="1" a="1"/>
  <c r="M109" i="12" s="1"/>
  <c r="C133" i="16"/>
  <c r="C132" i="16"/>
  <c r="C131" i="16"/>
  <c r="C130" i="16"/>
  <c r="C129" i="16"/>
  <c r="C128" i="16"/>
  <c r="C127" i="16"/>
  <c r="C126" i="16"/>
  <c r="C125" i="16"/>
  <c r="P124" i="16"/>
  <c r="M100" i="33" s="1" a="1"/>
  <c r="M100" i="33" s="1"/>
  <c r="D124" i="16"/>
  <c r="M100" i="6" s="1" a="1"/>
  <c r="M100" i="6" s="1"/>
  <c r="C124" i="16"/>
  <c r="E123" i="16"/>
  <c r="M99" i="2" s="1" a="1"/>
  <c r="M99" i="2" s="1"/>
  <c r="I99" i="22" s="1"/>
  <c r="C123" i="16"/>
  <c r="F122" i="16"/>
  <c r="M98" i="8" s="1" a="1"/>
  <c r="M98" i="8" s="1"/>
  <c r="C122" i="16"/>
  <c r="G121" i="16"/>
  <c r="M97" i="12" s="1" a="1"/>
  <c r="M97" i="12" s="1"/>
  <c r="C121" i="16"/>
  <c r="C120" i="16"/>
  <c r="C119" i="16"/>
  <c r="C118" i="16"/>
  <c r="C117" i="16"/>
  <c r="C116" i="16"/>
  <c r="C115" i="16"/>
  <c r="C114" i="16"/>
  <c r="D113" i="16"/>
  <c r="M89" i="6" s="1" a="1"/>
  <c r="M89" i="6" s="1"/>
  <c r="C113" i="16"/>
  <c r="C112" i="16"/>
  <c r="C111" i="16"/>
  <c r="C110" i="16"/>
  <c r="C109" i="16"/>
  <c r="C108" i="16"/>
  <c r="P107" i="16"/>
  <c r="M83" i="33" s="1" a="1"/>
  <c r="M83" i="33" s="1"/>
  <c r="D107" i="16"/>
  <c r="M83" i="6" s="1" a="1"/>
  <c r="M83" i="6" s="1"/>
  <c r="C107" i="16"/>
  <c r="E106" i="16"/>
  <c r="M82" i="2" s="1" a="1"/>
  <c r="M82" i="2" s="1"/>
  <c r="I82" i="22" s="1"/>
  <c r="C106" i="16"/>
  <c r="F105" i="16"/>
  <c r="M81" i="8" s="1" a="1"/>
  <c r="M81" i="8" s="1"/>
  <c r="C105" i="16"/>
  <c r="G104" i="16"/>
  <c r="M80" i="12" s="1" a="1"/>
  <c r="M80" i="12" s="1"/>
  <c r="C104" i="16"/>
  <c r="C103" i="16"/>
  <c r="C102" i="16"/>
  <c r="C101" i="16"/>
  <c r="C100" i="16"/>
  <c r="C99" i="16"/>
  <c r="C98" i="16"/>
  <c r="C97" i="16"/>
  <c r="C96" i="16"/>
  <c r="P95" i="16"/>
  <c r="M71" i="33" s="1" a="1"/>
  <c r="M71" i="33" s="1"/>
  <c r="D95" i="16"/>
  <c r="M71" i="6" s="1" a="1"/>
  <c r="M71" i="6" s="1"/>
  <c r="C95" i="16"/>
  <c r="E94" i="16"/>
  <c r="M70" i="2" s="1" a="1"/>
  <c r="M70" i="2" s="1"/>
  <c r="I70" i="22" s="1"/>
  <c r="C94" i="16"/>
  <c r="F93" i="16"/>
  <c r="M69" i="8" s="1" a="1"/>
  <c r="M69" i="8" s="1"/>
  <c r="C93" i="16"/>
  <c r="G92" i="16"/>
  <c r="M68" i="12" s="1" a="1"/>
  <c r="M68" i="12" s="1"/>
  <c r="C92" i="16"/>
  <c r="C91" i="16"/>
  <c r="C90" i="16"/>
  <c r="C89" i="16"/>
  <c r="C88" i="16"/>
  <c r="C87" i="16"/>
  <c r="C86" i="16"/>
  <c r="C85" i="16"/>
  <c r="D84" i="16"/>
  <c r="M60" i="6" s="1" a="1"/>
  <c r="M60" i="6" s="1"/>
  <c r="C84" i="16"/>
  <c r="C83" i="16"/>
  <c r="C82" i="16"/>
  <c r="C81" i="16"/>
  <c r="C80" i="16"/>
  <c r="C79" i="16"/>
  <c r="P78" i="16"/>
  <c r="M54" i="33" s="1" a="1"/>
  <c r="M54" i="33" s="1"/>
  <c r="D78" i="16"/>
  <c r="M54" i="6" s="1" a="1"/>
  <c r="M54" i="6" s="1"/>
  <c r="C78" i="16"/>
  <c r="E77" i="16"/>
  <c r="M53" i="2" s="1" a="1"/>
  <c r="M53" i="2" s="1"/>
  <c r="I53" i="22" s="1"/>
  <c r="C77" i="16"/>
  <c r="F76" i="16"/>
  <c r="M52" i="8" s="1" a="1"/>
  <c r="M52" i="8" s="1"/>
  <c r="C76" i="16"/>
  <c r="G75" i="16"/>
  <c r="M51" i="12" s="1" a="1"/>
  <c r="M51" i="12" s="1"/>
  <c r="C75" i="16"/>
  <c r="C74" i="16"/>
  <c r="C73" i="16"/>
  <c r="C72" i="16"/>
  <c r="C71" i="16"/>
  <c r="C70" i="16"/>
  <c r="C69" i="16"/>
  <c r="C68" i="16"/>
  <c r="C67" i="16"/>
  <c r="P66" i="16"/>
  <c r="M42" i="33" s="1" a="1"/>
  <c r="M42" i="33" s="1"/>
  <c r="D66" i="16"/>
  <c r="M42" i="6" s="1" a="1"/>
  <c r="M42" i="6" s="1"/>
  <c r="C66" i="16"/>
  <c r="E65" i="16"/>
  <c r="M41" i="2" s="1" a="1"/>
  <c r="M41" i="2" s="1"/>
  <c r="I41" i="22" s="1"/>
  <c r="C65" i="16"/>
  <c r="F64" i="16"/>
  <c r="M40" i="8" s="1" a="1"/>
  <c r="M40" i="8" s="1"/>
  <c r="C64" i="16"/>
  <c r="G63" i="16"/>
  <c r="M39" i="12" s="1" a="1"/>
  <c r="M39" i="12" s="1"/>
  <c r="C63" i="16"/>
  <c r="C62" i="16"/>
  <c r="C61" i="16"/>
  <c r="C60" i="16"/>
  <c r="C59" i="16"/>
  <c r="C58" i="16"/>
  <c r="C57" i="16"/>
  <c r="C56" i="16"/>
  <c r="D55" i="16"/>
  <c r="M31" i="6" s="1" a="1"/>
  <c r="M31" i="6" s="1"/>
  <c r="C55" i="16"/>
  <c r="AJ54" i="16"/>
  <c r="AD54" i="16"/>
  <c r="AJ53" i="16"/>
  <c r="AE53" i="16"/>
  <c r="AJ52" i="16"/>
  <c r="AF52" i="16"/>
  <c r="AJ51" i="16"/>
  <c r="AG51" i="16"/>
  <c r="AJ50" i="16"/>
  <c r="AH50" i="16"/>
  <c r="AJ49" i="16"/>
  <c r="AI49" i="16"/>
  <c r="W49" i="16"/>
  <c r="P49" i="16"/>
  <c r="M25" i="33" s="1" a="1"/>
  <c r="M25" i="33" s="1"/>
  <c r="D49" i="16"/>
  <c r="M25" i="6" s="1" a="1"/>
  <c r="M25" i="6" s="1"/>
  <c r="AJ48" i="16"/>
  <c r="X48" i="16"/>
  <c r="E48" i="16"/>
  <c r="M24" i="2" s="1" a="1"/>
  <c r="M24" i="2" s="1"/>
  <c r="I24" i="22" s="1"/>
  <c r="AJ47" i="16"/>
  <c r="Y47" i="16"/>
  <c r="F47" i="16"/>
  <c r="M23" i="8" s="1" a="1"/>
  <c r="M23" i="8" s="1"/>
  <c r="AJ46" i="16"/>
  <c r="Z46" i="16"/>
  <c r="G46" i="16"/>
  <c r="M22" i="12" s="1" a="1"/>
  <c r="M22" i="12" s="1"/>
  <c r="AJ45" i="16"/>
  <c r="AA45" i="16"/>
  <c r="AJ44" i="16"/>
  <c r="AB44" i="16"/>
  <c r="AJ43" i="16"/>
  <c r="AC43" i="16"/>
  <c r="AJ42" i="16"/>
  <c r="AD42" i="16"/>
  <c r="AJ41" i="16"/>
  <c r="AE41" i="16"/>
  <c r="AJ40" i="16"/>
  <c r="AF40" i="16"/>
  <c r="AJ39" i="16"/>
  <c r="AG39" i="16"/>
  <c r="AJ38" i="16"/>
  <c r="AH38" i="16"/>
  <c r="AJ37" i="16"/>
  <c r="AI37" i="16"/>
  <c r="W37" i="16"/>
  <c r="P37" i="16"/>
  <c r="M13" i="33" s="1" a="1"/>
  <c r="M13" i="33" s="1"/>
  <c r="D37" i="16"/>
  <c r="M13" i="6" s="1" a="1"/>
  <c r="M13" i="6" s="1"/>
  <c r="AJ36" i="16"/>
  <c r="X36" i="16"/>
  <c r="E36" i="16"/>
  <c r="M12" i="2" s="1" a="1"/>
  <c r="M12" i="2" s="1"/>
  <c r="I12" i="22" s="1"/>
  <c r="AJ35" i="16"/>
  <c r="Y35" i="16"/>
  <c r="F35" i="16"/>
  <c r="M11" i="8" s="1" a="1"/>
  <c r="M11" i="8" s="1"/>
  <c r="AJ34" i="16"/>
  <c r="Z34" i="16"/>
  <c r="G34" i="16"/>
  <c r="M10" i="12" s="1" a="1"/>
  <c r="M10" i="12" s="1"/>
  <c r="AJ33" i="16"/>
  <c r="AA33" i="16"/>
  <c r="AJ32" i="16"/>
  <c r="AB32" i="16"/>
  <c r="AJ31" i="16"/>
  <c r="AC31" i="16"/>
  <c r="AJ30" i="16"/>
  <c r="AD30" i="16"/>
  <c r="AJ29" i="16"/>
  <c r="AE29" i="16"/>
  <c r="AJ28" i="16"/>
  <c r="AF28" i="16"/>
  <c r="AJ27" i="16"/>
  <c r="AG27" i="16"/>
  <c r="AJ26" i="16"/>
  <c r="AH26" i="16"/>
  <c r="W26" i="16"/>
  <c r="D26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 a="1"/>
  <c r="A26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G2" i="16"/>
  <c r="F2" i="16"/>
  <c r="E2" i="16"/>
  <c r="H1" i="16"/>
  <c r="E1" i="16"/>
  <c r="F1" i="16"/>
  <c r="G1" i="16"/>
  <c r="H16" i="21" l="1"/>
  <c r="I16" i="21" s="1"/>
  <c r="J16" i="21" s="1"/>
  <c r="K16" i="21" s="1"/>
  <c r="L16" i="21" s="1"/>
  <c r="H28" i="21"/>
  <c r="I28" i="21" s="1"/>
  <c r="J28" i="21" s="1"/>
  <c r="K28" i="21" s="1"/>
  <c r="L28" i="21" s="1"/>
  <c r="H101" i="21"/>
  <c r="I101" i="21" s="1"/>
  <c r="J101" i="21" s="1"/>
  <c r="K101" i="21" s="1"/>
  <c r="L101" i="21" s="1"/>
  <c r="H105" i="21"/>
  <c r="I105" i="21" s="1"/>
  <c r="J105" i="21" s="1"/>
  <c r="K105" i="21" s="1"/>
  <c r="L105" i="21" s="1"/>
  <c r="H109" i="21"/>
  <c r="I109" i="21" s="1"/>
  <c r="J109" i="21" s="1"/>
  <c r="K109" i="21" s="1"/>
  <c r="L109" i="21" s="1"/>
  <c r="H113" i="21"/>
  <c r="I113" i="21" s="1"/>
  <c r="J113" i="21" s="1"/>
  <c r="K113" i="21" s="1"/>
  <c r="L113" i="21" s="1"/>
  <c r="H44" i="19"/>
  <c r="I44" i="19" s="1"/>
  <c r="J44" i="19" s="1"/>
  <c r="K44" i="19" s="1"/>
  <c r="L44" i="19" s="1"/>
  <c r="H82" i="19"/>
  <c r="I82" i="19" s="1"/>
  <c r="J82" i="19" s="1"/>
  <c r="K82" i="19" s="1"/>
  <c r="L82" i="19" s="1"/>
  <c r="H98" i="19"/>
  <c r="I98" i="19" s="1"/>
  <c r="J98" i="19" s="1"/>
  <c r="K98" i="19" s="1"/>
  <c r="L98" i="19" s="1"/>
  <c r="H102" i="19"/>
  <c r="I102" i="19" s="1"/>
  <c r="J102" i="19" s="1"/>
  <c r="K102" i="19" s="1"/>
  <c r="L102" i="19" s="1"/>
  <c r="G37" i="9"/>
  <c r="G66" i="9"/>
  <c r="G8" i="9"/>
  <c r="G95" i="9"/>
  <c r="G64" i="13"/>
  <c r="G35" i="13"/>
  <c r="G6" i="13"/>
  <c r="G93" i="13"/>
  <c r="G32" i="32"/>
  <c r="G61" i="32"/>
  <c r="G90" i="32"/>
  <c r="G3" i="32"/>
  <c r="G2" i="36"/>
  <c r="G31" i="36"/>
  <c r="G60" i="36"/>
  <c r="G89" i="36"/>
  <c r="M2" i="6" a="1"/>
  <c r="M2" i="6" s="1"/>
  <c r="G2" i="6"/>
  <c r="G60" i="6"/>
  <c r="G31" i="6"/>
  <c r="G89" i="6"/>
  <c r="H89" i="6" s="1"/>
  <c r="G62" i="31"/>
  <c r="G91" i="31"/>
  <c r="G4" i="31"/>
  <c r="G33" i="31"/>
  <c r="G36" i="30"/>
  <c r="G7" i="30"/>
  <c r="G65" i="30"/>
  <c r="G94" i="30"/>
  <c r="G11" i="8"/>
  <c r="G40" i="8"/>
  <c r="G69" i="8"/>
  <c r="G98" i="8"/>
  <c r="G44" i="32"/>
  <c r="G73" i="32"/>
  <c r="G102" i="32"/>
  <c r="G15" i="32"/>
  <c r="G48" i="30"/>
  <c r="G19" i="30"/>
  <c r="G77" i="30"/>
  <c r="G106" i="30"/>
  <c r="G23" i="8"/>
  <c r="G52" i="8"/>
  <c r="G81" i="8"/>
  <c r="G110" i="8"/>
  <c r="G53" i="2"/>
  <c r="C53" i="22" s="1"/>
  <c r="G82" i="2"/>
  <c r="C82" i="22" s="1"/>
  <c r="G111" i="2"/>
  <c r="C111" i="22" s="1"/>
  <c r="G24" i="2"/>
  <c r="C24" i="22" s="1"/>
  <c r="G41" i="2"/>
  <c r="C41" i="22" s="1"/>
  <c r="G70" i="2"/>
  <c r="C70" i="22" s="1"/>
  <c r="G99" i="2"/>
  <c r="C99" i="22" s="1"/>
  <c r="G12" i="2"/>
  <c r="C12" i="22" s="1"/>
  <c r="G74" i="31"/>
  <c r="G16" i="31"/>
  <c r="G103" i="31"/>
  <c r="G45" i="31"/>
  <c r="G49" i="9"/>
  <c r="G78" i="9"/>
  <c r="G20" i="9"/>
  <c r="G107" i="9"/>
  <c r="G34" i="11"/>
  <c r="G63" i="11"/>
  <c r="G92" i="11"/>
  <c r="G5" i="11"/>
  <c r="G38" i="34"/>
  <c r="G96" i="34"/>
  <c r="G67" i="34"/>
  <c r="G9" i="34"/>
  <c r="G42" i="6"/>
  <c r="G71" i="6"/>
  <c r="G100" i="6"/>
  <c r="G13" i="6"/>
  <c r="H13" i="6" s="1"/>
  <c r="G42" i="33"/>
  <c r="H42" i="33" s="1"/>
  <c r="I42" i="33" s="1"/>
  <c r="G71" i="33"/>
  <c r="G100" i="33"/>
  <c r="G13" i="33"/>
  <c r="G104" i="11"/>
  <c r="G46" i="11"/>
  <c r="G75" i="11"/>
  <c r="G17" i="11"/>
  <c r="G50" i="34"/>
  <c r="G108" i="34"/>
  <c r="G79" i="34"/>
  <c r="G21" i="34"/>
  <c r="G86" i="31"/>
  <c r="G57" i="31"/>
  <c r="G28" i="31"/>
  <c r="G115" i="31"/>
  <c r="G58" i="11"/>
  <c r="G87" i="11"/>
  <c r="G116" i="11"/>
  <c r="G29" i="11"/>
  <c r="G56" i="32"/>
  <c r="G85" i="32"/>
  <c r="G114" i="32"/>
  <c r="G27" i="32"/>
  <c r="G39" i="12"/>
  <c r="H39" i="12" s="1"/>
  <c r="I39" i="12" s="1"/>
  <c r="G68" i="12"/>
  <c r="G97" i="12"/>
  <c r="G10" i="12"/>
  <c r="G14" i="36"/>
  <c r="G101" i="36"/>
  <c r="G43" i="36"/>
  <c r="G72" i="36"/>
  <c r="G47" i="13"/>
  <c r="G76" i="13"/>
  <c r="G18" i="13"/>
  <c r="G105" i="13"/>
  <c r="G51" i="12"/>
  <c r="H51" i="12" s="1"/>
  <c r="I51" i="12" s="1"/>
  <c r="G80" i="12"/>
  <c r="G109" i="12"/>
  <c r="G22" i="12"/>
  <c r="G54" i="33"/>
  <c r="G83" i="33"/>
  <c r="G112" i="33"/>
  <c r="G25" i="33"/>
  <c r="G54" i="6"/>
  <c r="G83" i="6"/>
  <c r="G25" i="6"/>
  <c r="H25" i="6" s="1"/>
  <c r="G112" i="6"/>
  <c r="H112" i="6" s="1"/>
  <c r="G84" i="36"/>
  <c r="G26" i="36"/>
  <c r="G55" i="36"/>
  <c r="G113" i="36"/>
  <c r="G59" i="13"/>
  <c r="G88" i="13"/>
  <c r="G117" i="13"/>
  <c r="G30" i="13"/>
  <c r="H86" i="15"/>
  <c r="I86" i="15" s="1"/>
  <c r="J86" i="15" s="1"/>
  <c r="K86" i="15" s="1"/>
  <c r="L86" i="15" s="1"/>
  <c r="I40" i="29"/>
  <c r="J39" i="29"/>
  <c r="K38" i="29"/>
  <c r="L37" i="29"/>
  <c r="M36" i="29"/>
  <c r="N35" i="29"/>
  <c r="O34" i="29"/>
  <c r="C34" i="29"/>
  <c r="D33" i="29"/>
  <c r="E32" i="29"/>
  <c r="F31" i="29"/>
  <c r="G30" i="29"/>
  <c r="H29" i="29"/>
  <c r="I28" i="29"/>
  <c r="J27" i="29"/>
  <c r="K26" i="29"/>
  <c r="L25" i="29"/>
  <c r="M24" i="29"/>
  <c r="N23" i="29"/>
  <c r="O22" i="29"/>
  <c r="C22" i="29"/>
  <c r="D21" i="29"/>
  <c r="E20" i="29"/>
  <c r="F19" i="29"/>
  <c r="G18" i="29"/>
  <c r="H17" i="29"/>
  <c r="I16" i="29"/>
  <c r="J15" i="29"/>
  <c r="K14" i="29"/>
  <c r="L13" i="29"/>
  <c r="M12" i="29"/>
  <c r="H40" i="29"/>
  <c r="I39" i="29"/>
  <c r="J38" i="29"/>
  <c r="K37" i="29"/>
  <c r="L36" i="29"/>
  <c r="M35" i="29"/>
  <c r="N34" i="29"/>
  <c r="O33" i="29"/>
  <c r="C33" i="29"/>
  <c r="D32" i="29"/>
  <c r="E31" i="29"/>
  <c r="F30" i="29"/>
  <c r="G29" i="29"/>
  <c r="H28" i="29"/>
  <c r="I27" i="29"/>
  <c r="J26" i="29"/>
  <c r="K25" i="29"/>
  <c r="L24" i="29"/>
  <c r="M23" i="29"/>
  <c r="N22" i="29"/>
  <c r="O21" i="29"/>
  <c r="C21" i="29"/>
  <c r="D20" i="29"/>
  <c r="E19" i="29"/>
  <c r="F18" i="29"/>
  <c r="G17" i="29"/>
  <c r="H16" i="29"/>
  <c r="I15" i="29"/>
  <c r="J14" i="29"/>
  <c r="K13" i="29"/>
  <c r="L12" i="29"/>
  <c r="G40" i="29"/>
  <c r="H39" i="29"/>
  <c r="I38" i="29"/>
  <c r="J37" i="29"/>
  <c r="K36" i="29"/>
  <c r="L35" i="29"/>
  <c r="M34" i="29"/>
  <c r="N33" i="29"/>
  <c r="O32" i="29"/>
  <c r="C32" i="29"/>
  <c r="D31" i="29"/>
  <c r="E30" i="29"/>
  <c r="F29" i="29"/>
  <c r="G28" i="29"/>
  <c r="H27" i="29"/>
  <c r="I26" i="29"/>
  <c r="J25" i="29"/>
  <c r="K24" i="29"/>
  <c r="L23" i="29"/>
  <c r="M22" i="29"/>
  <c r="N21" i="29"/>
  <c r="O20" i="29"/>
  <c r="C20" i="29"/>
  <c r="D19" i="29"/>
  <c r="E18" i="29"/>
  <c r="F17" i="29"/>
  <c r="G16" i="29"/>
  <c r="H15" i="29"/>
  <c r="I14" i="29"/>
  <c r="J13" i="29"/>
  <c r="K12" i="29"/>
  <c r="F40" i="29"/>
  <c r="G39" i="29"/>
  <c r="H38" i="29"/>
  <c r="I37" i="29"/>
  <c r="J36" i="29"/>
  <c r="K35" i="29"/>
  <c r="L34" i="29"/>
  <c r="M33" i="29"/>
  <c r="N32" i="29"/>
  <c r="O31" i="29"/>
  <c r="C31" i="29"/>
  <c r="D30" i="29"/>
  <c r="E29" i="29"/>
  <c r="F28" i="29"/>
  <c r="G27" i="29"/>
  <c r="H26" i="29"/>
  <c r="I25" i="29"/>
  <c r="J24" i="29"/>
  <c r="K23" i="29"/>
  <c r="L22" i="29"/>
  <c r="M21" i="29"/>
  <c r="N20" i="29"/>
  <c r="O19" i="29"/>
  <c r="C19" i="29"/>
  <c r="D18" i="29"/>
  <c r="E17" i="29"/>
  <c r="F16" i="29"/>
  <c r="G15" i="29"/>
  <c r="H14" i="29"/>
  <c r="I13" i="29"/>
  <c r="J12" i="29"/>
  <c r="E40" i="29"/>
  <c r="F39" i="29"/>
  <c r="G38" i="29"/>
  <c r="H37" i="29"/>
  <c r="I36" i="29"/>
  <c r="J35" i="29"/>
  <c r="K34" i="29"/>
  <c r="L33" i="29"/>
  <c r="M32" i="29"/>
  <c r="N31" i="29"/>
  <c r="O30" i="29"/>
  <c r="C30" i="29"/>
  <c r="D29" i="29"/>
  <c r="E28" i="29"/>
  <c r="F27" i="29"/>
  <c r="G26" i="29"/>
  <c r="H25" i="29"/>
  <c r="I24" i="29"/>
  <c r="J23" i="29"/>
  <c r="K22" i="29"/>
  <c r="L21" i="29"/>
  <c r="M20" i="29"/>
  <c r="N19" i="29"/>
  <c r="O18" i="29"/>
  <c r="C18" i="29"/>
  <c r="D17" i="29"/>
  <c r="E16" i="29"/>
  <c r="F15" i="29"/>
  <c r="G14" i="29"/>
  <c r="H13" i="29"/>
  <c r="I12" i="29"/>
  <c r="D40" i="29"/>
  <c r="E39" i="29"/>
  <c r="F38" i="29"/>
  <c r="G37" i="29"/>
  <c r="H36" i="29"/>
  <c r="I35" i="29"/>
  <c r="J34" i="29"/>
  <c r="K33" i="29"/>
  <c r="L32" i="29"/>
  <c r="M31" i="29"/>
  <c r="N30" i="29"/>
  <c r="O29" i="29"/>
  <c r="C29" i="29"/>
  <c r="D28" i="29"/>
  <c r="E27" i="29"/>
  <c r="F26" i="29"/>
  <c r="G25" i="29"/>
  <c r="H24" i="29"/>
  <c r="I23" i="29"/>
  <c r="J22" i="29"/>
  <c r="K21" i="29"/>
  <c r="L20" i="29"/>
  <c r="M19" i="29"/>
  <c r="N18" i="29"/>
  <c r="O17" i="29"/>
  <c r="C17" i="29"/>
  <c r="D16" i="29"/>
  <c r="E15" i="29"/>
  <c r="F14" i="29"/>
  <c r="G13" i="29"/>
  <c r="H12" i="29"/>
  <c r="O40" i="29"/>
  <c r="C40" i="29"/>
  <c r="D39" i="29"/>
  <c r="E38" i="29"/>
  <c r="F37" i="29"/>
  <c r="G36" i="29"/>
  <c r="H35" i="29"/>
  <c r="I34" i="29"/>
  <c r="J33" i="29"/>
  <c r="K32" i="29"/>
  <c r="L31" i="29"/>
  <c r="M30" i="29"/>
  <c r="N29" i="29"/>
  <c r="O28" i="29"/>
  <c r="C28" i="29"/>
  <c r="D27" i="29"/>
  <c r="E26" i="29"/>
  <c r="F25" i="29"/>
  <c r="G24" i="29"/>
  <c r="H23" i="29"/>
  <c r="I22" i="29"/>
  <c r="J21" i="29"/>
  <c r="K20" i="29"/>
  <c r="L19" i="29"/>
  <c r="M18" i="29"/>
  <c r="N17" i="29"/>
  <c r="O16" i="29"/>
  <c r="C16" i="29"/>
  <c r="D15" i="29"/>
  <c r="E14" i="29"/>
  <c r="F13" i="29"/>
  <c r="G12" i="29"/>
  <c r="N40" i="29"/>
  <c r="O39" i="29"/>
  <c r="C39" i="29"/>
  <c r="D38" i="29"/>
  <c r="E37" i="29"/>
  <c r="F36" i="29"/>
  <c r="G35" i="29"/>
  <c r="H34" i="29"/>
  <c r="I33" i="29"/>
  <c r="J32" i="29"/>
  <c r="K31" i="29"/>
  <c r="L30" i="29"/>
  <c r="M29" i="29"/>
  <c r="N28" i="29"/>
  <c r="O27" i="29"/>
  <c r="C27" i="29"/>
  <c r="D26" i="29"/>
  <c r="E25" i="29"/>
  <c r="F24" i="29"/>
  <c r="G23" i="29"/>
  <c r="H22" i="29"/>
  <c r="I21" i="29"/>
  <c r="J20" i="29"/>
  <c r="K19" i="29"/>
  <c r="L18" i="29"/>
  <c r="M17" i="29"/>
  <c r="N16" i="29"/>
  <c r="O15" i="29"/>
  <c r="C15" i="29"/>
  <c r="D14" i="29"/>
  <c r="E13" i="29"/>
  <c r="F12" i="29"/>
  <c r="M40" i="29"/>
  <c r="N39" i="29"/>
  <c r="O38" i="29"/>
  <c r="C38" i="29"/>
  <c r="D37" i="29"/>
  <c r="E36" i="29"/>
  <c r="F35" i="29"/>
  <c r="G34" i="29"/>
  <c r="H33" i="29"/>
  <c r="I32" i="29"/>
  <c r="J31" i="29"/>
  <c r="K30" i="29"/>
  <c r="L29" i="29"/>
  <c r="M28" i="29"/>
  <c r="N27" i="29"/>
  <c r="O26" i="29"/>
  <c r="C26" i="29"/>
  <c r="D25" i="29"/>
  <c r="E24" i="29"/>
  <c r="F23" i="29"/>
  <c r="G22" i="29"/>
  <c r="H21" i="29"/>
  <c r="I20" i="29"/>
  <c r="J19" i="29"/>
  <c r="K18" i="29"/>
  <c r="L17" i="29"/>
  <c r="M16" i="29"/>
  <c r="N15" i="29"/>
  <c r="O14" i="29"/>
  <c r="C14" i="29"/>
  <c r="D13" i="29"/>
  <c r="E12" i="29"/>
  <c r="L40" i="29"/>
  <c r="M39" i="29"/>
  <c r="N38" i="29"/>
  <c r="O37" i="29"/>
  <c r="C37" i="29"/>
  <c r="D36" i="29"/>
  <c r="E35" i="29"/>
  <c r="F34" i="29"/>
  <c r="G33" i="29"/>
  <c r="H32" i="29"/>
  <c r="I31" i="29"/>
  <c r="J30" i="29"/>
  <c r="K29" i="29"/>
  <c r="L28" i="29"/>
  <c r="M27" i="29"/>
  <c r="N26" i="29"/>
  <c r="O25" i="29"/>
  <c r="C25" i="29"/>
  <c r="D24" i="29"/>
  <c r="E23" i="29"/>
  <c r="F22" i="29"/>
  <c r="G21" i="29"/>
  <c r="H20" i="29"/>
  <c r="I19" i="29"/>
  <c r="J18" i="29"/>
  <c r="K17" i="29"/>
  <c r="L16" i="29"/>
  <c r="M15" i="29"/>
  <c r="N14" i="29"/>
  <c r="O13" i="29"/>
  <c r="C13" i="29"/>
  <c r="D12" i="29"/>
  <c r="K40" i="29"/>
  <c r="L39" i="29"/>
  <c r="M38" i="29"/>
  <c r="N37" i="29"/>
  <c r="O36" i="29"/>
  <c r="C36" i="29"/>
  <c r="D35" i="29"/>
  <c r="E34" i="29"/>
  <c r="F33" i="29"/>
  <c r="G32" i="29"/>
  <c r="H31" i="29"/>
  <c r="I30" i="29"/>
  <c r="J29" i="29"/>
  <c r="K28" i="29"/>
  <c r="L27" i="29"/>
  <c r="M26" i="29"/>
  <c r="N25" i="29"/>
  <c r="O24" i="29"/>
  <c r="C24" i="29"/>
  <c r="D23" i="29"/>
  <c r="E22" i="29"/>
  <c r="F21" i="29"/>
  <c r="G20" i="29"/>
  <c r="H19" i="29"/>
  <c r="I18" i="29"/>
  <c r="J17" i="29"/>
  <c r="K16" i="29"/>
  <c r="L15" i="29"/>
  <c r="M14" i="29"/>
  <c r="N13" i="29"/>
  <c r="O12" i="29"/>
  <c r="H66" i="21"/>
  <c r="I66" i="21" s="1"/>
  <c r="J66" i="21" s="1"/>
  <c r="K66" i="21" s="1"/>
  <c r="L66" i="21" s="1"/>
  <c r="H90" i="21"/>
  <c r="I90" i="21" s="1"/>
  <c r="J90" i="21" s="1"/>
  <c r="K90" i="21" s="1"/>
  <c r="L90" i="21" s="1"/>
  <c r="H98" i="21"/>
  <c r="I98" i="21" s="1"/>
  <c r="J98" i="21" s="1"/>
  <c r="K98" i="21" s="1"/>
  <c r="L98" i="21" s="1"/>
  <c r="H102" i="21"/>
  <c r="I102" i="21" s="1"/>
  <c r="J102" i="21" s="1"/>
  <c r="K102" i="21" s="1"/>
  <c r="L102" i="21" s="1"/>
  <c r="H68" i="21"/>
  <c r="I68" i="21" s="1"/>
  <c r="J68" i="21" s="1"/>
  <c r="K68" i="21" s="1"/>
  <c r="L68" i="21" s="1"/>
  <c r="BD22" i="28"/>
  <c r="BD65" i="28" s="1"/>
  <c r="AV9" i="28"/>
  <c r="H18" i="15"/>
  <c r="I18" i="15" s="1"/>
  <c r="J18" i="15" s="1"/>
  <c r="K18" i="15" s="1"/>
  <c r="L18" i="15" s="1"/>
  <c r="H35" i="18"/>
  <c r="I35" i="18" s="1"/>
  <c r="J35" i="18" s="1"/>
  <c r="K35" i="18" s="1"/>
  <c r="L35" i="18" s="1"/>
  <c r="H51" i="15"/>
  <c r="I51" i="15" s="1"/>
  <c r="J51" i="15" s="1"/>
  <c r="K51" i="15" s="1"/>
  <c r="L51" i="15" s="1"/>
  <c r="H67" i="15"/>
  <c r="I67" i="15" s="1"/>
  <c r="J67" i="15" s="1"/>
  <c r="K67" i="15" s="1"/>
  <c r="L67" i="15" s="1"/>
  <c r="H71" i="15"/>
  <c r="I71" i="15" s="1"/>
  <c r="J71" i="15" s="1"/>
  <c r="K71" i="15" s="1"/>
  <c r="L71" i="15" s="1"/>
  <c r="H75" i="15"/>
  <c r="I75" i="15" s="1"/>
  <c r="J75" i="15" s="1"/>
  <c r="K75" i="15" s="1"/>
  <c r="L75" i="15" s="1"/>
  <c r="H75" i="5"/>
  <c r="I75" i="5" s="1"/>
  <c r="J75" i="5" s="1"/>
  <c r="K75" i="5" s="1"/>
  <c r="L75" i="5" s="1"/>
  <c r="BI40" i="28"/>
  <c r="H109" i="19"/>
  <c r="I109" i="19" s="1"/>
  <c r="J109" i="19" s="1"/>
  <c r="K109" i="19" s="1"/>
  <c r="L109" i="19" s="1"/>
  <c r="H113" i="15"/>
  <c r="I113" i="15" s="1"/>
  <c r="J113" i="15" s="1"/>
  <c r="K113" i="15" s="1"/>
  <c r="L113" i="15" s="1"/>
  <c r="H117" i="15"/>
  <c r="I117" i="15" s="1"/>
  <c r="J117" i="15" s="1"/>
  <c r="K117" i="15" s="1"/>
  <c r="L117" i="15" s="1"/>
  <c r="H102" i="15"/>
  <c r="I102" i="15" s="1"/>
  <c r="J102" i="15" s="1"/>
  <c r="K102" i="15" s="1"/>
  <c r="L102" i="15" s="1"/>
  <c r="BI33" i="28"/>
  <c r="H95" i="5"/>
  <c r="I95" i="5" s="1"/>
  <c r="J95" i="5" s="1"/>
  <c r="K95" i="5" s="1"/>
  <c r="L95" i="5" s="1"/>
  <c r="H95" i="15"/>
  <c r="I95" i="15" s="1"/>
  <c r="J95" i="15" s="1"/>
  <c r="K95" i="15" s="1"/>
  <c r="L95" i="15" s="1"/>
  <c r="H111" i="15"/>
  <c r="I111" i="15" s="1"/>
  <c r="J111" i="15" s="1"/>
  <c r="K111" i="15" s="1"/>
  <c r="L111" i="15" s="1"/>
  <c r="H115" i="15"/>
  <c r="I115" i="15" s="1"/>
  <c r="J115" i="15" s="1"/>
  <c r="K115" i="15" s="1"/>
  <c r="L115" i="15" s="1"/>
  <c r="AI12" i="28"/>
  <c r="AU31" i="28"/>
  <c r="H92" i="5"/>
  <c r="I92" i="5" s="1"/>
  <c r="J92" i="5" s="1"/>
  <c r="K92" i="5" s="1"/>
  <c r="L92" i="5" s="1"/>
  <c r="H83" i="18"/>
  <c r="I83" i="18" s="1"/>
  <c r="J83" i="18" s="1"/>
  <c r="K83" i="18" s="1"/>
  <c r="L83" i="18" s="1"/>
  <c r="H28" i="19"/>
  <c r="I28" i="19" s="1"/>
  <c r="J28" i="19" s="1"/>
  <c r="K28" i="19" s="1"/>
  <c r="L28" i="19" s="1"/>
  <c r="BI41" i="28"/>
  <c r="H66" i="18"/>
  <c r="I66" i="18" s="1"/>
  <c r="J66" i="18" s="1"/>
  <c r="K66" i="18" s="1"/>
  <c r="L66" i="18" s="1"/>
  <c r="H58" i="19"/>
  <c r="I58" i="19" s="1"/>
  <c r="J58" i="19" s="1"/>
  <c r="K58" i="19" s="1"/>
  <c r="L58" i="19" s="1"/>
  <c r="H56" i="5"/>
  <c r="I56" i="5" s="1"/>
  <c r="J56" i="5" s="1"/>
  <c r="K56" i="5" s="1"/>
  <c r="L56" i="5" s="1"/>
  <c r="H9" i="18"/>
  <c r="I9" i="18" s="1"/>
  <c r="J9" i="18" s="1"/>
  <c r="K9" i="18" s="1"/>
  <c r="L9" i="18" s="1"/>
  <c r="H87" i="21"/>
  <c r="I87" i="21" s="1"/>
  <c r="J87" i="21" s="1"/>
  <c r="K87" i="21" s="1"/>
  <c r="L87" i="21" s="1"/>
  <c r="H44" i="15"/>
  <c r="I44" i="15" s="1"/>
  <c r="J44" i="15" s="1"/>
  <c r="K44" i="15" s="1"/>
  <c r="L44" i="15" s="1"/>
  <c r="H15" i="18"/>
  <c r="I15" i="18" s="1"/>
  <c r="J15" i="18" s="1"/>
  <c r="K15" i="18" s="1"/>
  <c r="L15" i="18" s="1"/>
  <c r="H87" i="19"/>
  <c r="I87" i="19" s="1"/>
  <c r="J87" i="19" s="1"/>
  <c r="K87" i="19" s="1"/>
  <c r="L87" i="19" s="1"/>
  <c r="H91" i="19"/>
  <c r="I91" i="19" s="1"/>
  <c r="J91" i="19" s="1"/>
  <c r="K91" i="19" s="1"/>
  <c r="L91" i="19" s="1"/>
  <c r="H44" i="21"/>
  <c r="I44" i="21" s="1"/>
  <c r="J44" i="21" s="1"/>
  <c r="K44" i="21" s="1"/>
  <c r="L44" i="21" s="1"/>
  <c r="AP20" i="28"/>
  <c r="AP240" i="28" s="1"/>
  <c r="H41" i="5"/>
  <c r="I41" i="5" s="1"/>
  <c r="J41" i="5" s="1"/>
  <c r="K41" i="5" s="1"/>
  <c r="L41" i="5" s="1"/>
  <c r="H108" i="5"/>
  <c r="I108" i="5" s="1"/>
  <c r="J108" i="5" s="1"/>
  <c r="K108" i="5" s="1"/>
  <c r="L108" i="5" s="1"/>
  <c r="H116" i="5"/>
  <c r="I116" i="5" s="1"/>
  <c r="J116" i="5" s="1"/>
  <c r="K116" i="5" s="1"/>
  <c r="L116" i="5" s="1"/>
  <c r="H21" i="19"/>
  <c r="I21" i="19" s="1"/>
  <c r="J21" i="19" s="1"/>
  <c r="K21" i="19" s="1"/>
  <c r="L21" i="19" s="1"/>
  <c r="H84" i="21"/>
  <c r="I84" i="21" s="1"/>
  <c r="J84" i="21" s="1"/>
  <c r="K84" i="21" s="1"/>
  <c r="L84" i="21" s="1"/>
  <c r="H81" i="8"/>
  <c r="I81" i="8" s="1"/>
  <c r="H76" i="19"/>
  <c r="I76" i="19" s="1"/>
  <c r="J76" i="19" s="1"/>
  <c r="K76" i="19" s="1"/>
  <c r="L76" i="19" s="1"/>
  <c r="H88" i="19"/>
  <c r="I88" i="19" s="1"/>
  <c r="J88" i="19" s="1"/>
  <c r="K88" i="19" s="1"/>
  <c r="L88" i="19" s="1"/>
  <c r="H112" i="19"/>
  <c r="I112" i="19" s="1"/>
  <c r="J112" i="19" s="1"/>
  <c r="K112" i="19" s="1"/>
  <c r="L112" i="19" s="1"/>
  <c r="H41" i="21"/>
  <c r="I41" i="21" s="1"/>
  <c r="J41" i="21" s="1"/>
  <c r="K41" i="21" s="1"/>
  <c r="L41" i="21" s="1"/>
  <c r="H6" i="18"/>
  <c r="I6" i="18" s="1"/>
  <c r="J6" i="18" s="1"/>
  <c r="K6" i="18" s="1"/>
  <c r="L6" i="18" s="1"/>
  <c r="H93" i="21"/>
  <c r="I93" i="21" s="1"/>
  <c r="J93" i="21" s="1"/>
  <c r="K93" i="21" s="1"/>
  <c r="L93" i="21" s="1"/>
  <c r="H97" i="21"/>
  <c r="I97" i="21" s="1"/>
  <c r="J97" i="21" s="1"/>
  <c r="K97" i="21" s="1"/>
  <c r="L97" i="21" s="1"/>
  <c r="H57" i="19"/>
  <c r="I57" i="19" s="1"/>
  <c r="J57" i="19" s="1"/>
  <c r="K57" i="19" s="1"/>
  <c r="L57" i="19" s="1"/>
  <c r="H46" i="15"/>
  <c r="I46" i="15" s="1"/>
  <c r="J46" i="15" s="1"/>
  <c r="K46" i="15" s="1"/>
  <c r="L46" i="15" s="1"/>
  <c r="H50" i="15"/>
  <c r="I50" i="15" s="1"/>
  <c r="J50" i="15" s="1"/>
  <c r="K50" i="15" s="1"/>
  <c r="L50" i="15" s="1"/>
  <c r="H62" i="15"/>
  <c r="I62" i="15" s="1"/>
  <c r="J62" i="15" s="1"/>
  <c r="K62" i="15" s="1"/>
  <c r="L62" i="15" s="1"/>
  <c r="H70" i="15"/>
  <c r="I70" i="15" s="1"/>
  <c r="J70" i="15" s="1"/>
  <c r="K70" i="15" s="1"/>
  <c r="L70" i="15" s="1"/>
  <c r="H74" i="15"/>
  <c r="I74" i="15" s="1"/>
  <c r="J74" i="15" s="1"/>
  <c r="K74" i="15" s="1"/>
  <c r="L74" i="15" s="1"/>
  <c r="H78" i="15"/>
  <c r="I78" i="15" s="1"/>
  <c r="J78" i="15" s="1"/>
  <c r="K78" i="15" s="1"/>
  <c r="L78" i="15" s="1"/>
  <c r="H89" i="19"/>
  <c r="I89" i="19" s="1"/>
  <c r="J89" i="19" s="1"/>
  <c r="K89" i="19" s="1"/>
  <c r="L89" i="19" s="1"/>
  <c r="H42" i="21"/>
  <c r="I42" i="21" s="1"/>
  <c r="J42" i="21" s="1"/>
  <c r="K42" i="21" s="1"/>
  <c r="L42" i="21" s="1"/>
  <c r="AW11" i="28"/>
  <c r="H31" i="5"/>
  <c r="I31" i="5" s="1"/>
  <c r="J31" i="5" s="1"/>
  <c r="K31" i="5" s="1"/>
  <c r="L31" i="5" s="1"/>
  <c r="H51" i="5"/>
  <c r="I51" i="5" s="1"/>
  <c r="J51" i="5" s="1"/>
  <c r="K51" i="5" s="1"/>
  <c r="L51" i="5" s="1"/>
  <c r="H71" i="5"/>
  <c r="I71" i="5" s="1"/>
  <c r="J71" i="5" s="1"/>
  <c r="K71" i="5" s="1"/>
  <c r="L71" i="5" s="1"/>
  <c r="H12" i="19"/>
  <c r="I12" i="19" s="1"/>
  <c r="J12" i="19" s="1"/>
  <c r="K12" i="19" s="1"/>
  <c r="L12" i="19" s="1"/>
  <c r="H70" i="21"/>
  <c r="I70" i="21" s="1"/>
  <c r="J70" i="21" s="1"/>
  <c r="K70" i="21" s="1"/>
  <c r="L70" i="21" s="1"/>
  <c r="H68" i="12"/>
  <c r="I68" i="12" s="1"/>
  <c r="BD19" i="28"/>
  <c r="AP19" i="28"/>
  <c r="BD18" i="28"/>
  <c r="AP18" i="28"/>
  <c r="AP173" i="28" s="1"/>
  <c r="H60" i="5"/>
  <c r="I60" i="5" s="1"/>
  <c r="J60" i="5" s="1"/>
  <c r="K60" i="5" s="1"/>
  <c r="L60" i="5" s="1"/>
  <c r="H79" i="5"/>
  <c r="I79" i="5" s="1"/>
  <c r="J79" i="5" s="1"/>
  <c r="K79" i="5" s="1"/>
  <c r="L79" i="5" s="1"/>
  <c r="H98" i="5"/>
  <c r="I98" i="5" s="1"/>
  <c r="J98" i="5" s="1"/>
  <c r="K98" i="5" s="1"/>
  <c r="L98" i="5" s="1"/>
  <c r="H106" i="5"/>
  <c r="I106" i="5" s="1"/>
  <c r="J106" i="5" s="1"/>
  <c r="K106" i="5" s="1"/>
  <c r="L106" i="5" s="1"/>
  <c r="H65" i="5"/>
  <c r="I65" i="5" s="1"/>
  <c r="J65" i="5" s="1"/>
  <c r="K65" i="5" s="1"/>
  <c r="L65" i="5" s="1"/>
  <c r="H9" i="15"/>
  <c r="I9" i="15" s="1"/>
  <c r="J9" i="15" s="1"/>
  <c r="K9" i="15" s="1"/>
  <c r="L9" i="15" s="1"/>
  <c r="H98" i="15"/>
  <c r="I98" i="15" s="1"/>
  <c r="J98" i="15" s="1"/>
  <c r="K98" i="15" s="1"/>
  <c r="L98" i="15" s="1"/>
  <c r="H99" i="2"/>
  <c r="H12" i="5"/>
  <c r="I12" i="5" s="1"/>
  <c r="J12" i="5" s="1"/>
  <c r="K12" i="5" s="1"/>
  <c r="L12" i="5" s="1"/>
  <c r="H13" i="5"/>
  <c r="I13" i="5" s="1"/>
  <c r="J13" i="5" s="1"/>
  <c r="K13" i="5" s="1"/>
  <c r="L13" i="5" s="1"/>
  <c r="H34" i="5"/>
  <c r="I34" i="5" s="1"/>
  <c r="J34" i="5" s="1"/>
  <c r="K34" i="5" s="1"/>
  <c r="L34" i="5" s="1"/>
  <c r="H77" i="5"/>
  <c r="I77" i="5" s="1"/>
  <c r="J77" i="5" s="1"/>
  <c r="K77" i="5" s="1"/>
  <c r="L77" i="5" s="1"/>
  <c r="H81" i="5"/>
  <c r="I81" i="5" s="1"/>
  <c r="J81" i="5" s="1"/>
  <c r="K81" i="5" s="1"/>
  <c r="L81" i="5" s="1"/>
  <c r="H60" i="15"/>
  <c r="I60" i="15" s="1"/>
  <c r="J60" i="15" s="1"/>
  <c r="K60" i="15" s="1"/>
  <c r="L60" i="15" s="1"/>
  <c r="H76" i="15"/>
  <c r="I76" i="15" s="1"/>
  <c r="J76" i="15" s="1"/>
  <c r="K76" i="15" s="1"/>
  <c r="L76" i="15" s="1"/>
  <c r="H91" i="15"/>
  <c r="I91" i="15" s="1"/>
  <c r="J91" i="15" s="1"/>
  <c r="K91" i="15" s="1"/>
  <c r="L91" i="15" s="1"/>
  <c r="H88" i="15"/>
  <c r="I88" i="15" s="1"/>
  <c r="J88" i="15" s="1"/>
  <c r="K88" i="15" s="1"/>
  <c r="L88" i="15" s="1"/>
  <c r="H54" i="6"/>
  <c r="H85" i="5"/>
  <c r="I85" i="5" s="1"/>
  <c r="J85" i="5" s="1"/>
  <c r="K85" i="5" s="1"/>
  <c r="L85" i="5" s="1"/>
  <c r="H43" i="5"/>
  <c r="I43" i="5" s="1"/>
  <c r="J43" i="5" s="1"/>
  <c r="K43" i="5" s="1"/>
  <c r="L43" i="5" s="1"/>
  <c r="H47" i="5"/>
  <c r="I47" i="5" s="1"/>
  <c r="J47" i="5" s="1"/>
  <c r="K47" i="5" s="1"/>
  <c r="L47" i="5" s="1"/>
  <c r="H12" i="15"/>
  <c r="I12" i="15" s="1"/>
  <c r="J12" i="15" s="1"/>
  <c r="K12" i="15" s="1"/>
  <c r="L12" i="15" s="1"/>
  <c r="H41" i="15"/>
  <c r="I41" i="15" s="1"/>
  <c r="J41" i="15" s="1"/>
  <c r="K41" i="15" s="1"/>
  <c r="L41" i="15" s="1"/>
  <c r="H57" i="15"/>
  <c r="I57" i="15" s="1"/>
  <c r="J57" i="15" s="1"/>
  <c r="K57" i="15" s="1"/>
  <c r="L57" i="15" s="1"/>
  <c r="H15" i="5"/>
  <c r="I15" i="5" s="1"/>
  <c r="J15" i="5" s="1"/>
  <c r="K15" i="5" s="1"/>
  <c r="L15" i="5" s="1"/>
  <c r="H67" i="5"/>
  <c r="I67" i="5" s="1"/>
  <c r="J67" i="5" s="1"/>
  <c r="K67" i="5" s="1"/>
  <c r="L67" i="5" s="1"/>
  <c r="H24" i="18"/>
  <c r="I24" i="18" s="1"/>
  <c r="J24" i="18" s="1"/>
  <c r="K24" i="18" s="1"/>
  <c r="L24" i="18" s="1"/>
  <c r="H37" i="18"/>
  <c r="I37" i="18" s="1"/>
  <c r="J37" i="18" s="1"/>
  <c r="K37" i="18" s="1"/>
  <c r="L37" i="18" s="1"/>
  <c r="H53" i="18"/>
  <c r="I53" i="18" s="1"/>
  <c r="J53" i="18" s="1"/>
  <c r="K53" i="18" s="1"/>
  <c r="L53" i="18" s="1"/>
  <c r="H54" i="21"/>
  <c r="I54" i="21" s="1"/>
  <c r="J54" i="21" s="1"/>
  <c r="K54" i="21" s="1"/>
  <c r="L54" i="21" s="1"/>
  <c r="H4" i="19"/>
  <c r="I4" i="19" s="1"/>
  <c r="J4" i="19" s="1"/>
  <c r="K4" i="19" s="1"/>
  <c r="L4" i="19" s="1"/>
  <c r="H36" i="19"/>
  <c r="I36" i="19" s="1"/>
  <c r="J36" i="19" s="1"/>
  <c r="K36" i="19" s="1"/>
  <c r="L36" i="19" s="1"/>
  <c r="H88" i="18"/>
  <c r="I88" i="18" s="1"/>
  <c r="J88" i="18" s="1"/>
  <c r="K88" i="18" s="1"/>
  <c r="L88" i="18" s="1"/>
  <c r="H74" i="21"/>
  <c r="I74" i="21" s="1"/>
  <c r="J74" i="21" s="1"/>
  <c r="K74" i="21" s="1"/>
  <c r="L74" i="21" s="1"/>
  <c r="H78" i="21"/>
  <c r="I78" i="21" s="1"/>
  <c r="J78" i="21" s="1"/>
  <c r="K78" i="21" s="1"/>
  <c r="L78" i="21" s="1"/>
  <c r="H82" i="21"/>
  <c r="I82" i="21" s="1"/>
  <c r="J82" i="21" s="1"/>
  <c r="K82" i="21" s="1"/>
  <c r="L82" i="21" s="1"/>
  <c r="H86" i="21"/>
  <c r="I86" i="21" s="1"/>
  <c r="J86" i="21" s="1"/>
  <c r="K86" i="21" s="1"/>
  <c r="L86" i="21" s="1"/>
  <c r="H70" i="18"/>
  <c r="I70" i="18" s="1"/>
  <c r="J70" i="18" s="1"/>
  <c r="K70" i="18" s="1"/>
  <c r="L70" i="18" s="1"/>
  <c r="H32" i="21"/>
  <c r="I32" i="21" s="1"/>
  <c r="J32" i="21" s="1"/>
  <c r="K32" i="21" s="1"/>
  <c r="L32" i="21" s="1"/>
  <c r="H96" i="19"/>
  <c r="I96" i="19" s="1"/>
  <c r="J96" i="19" s="1"/>
  <c r="K96" i="19" s="1"/>
  <c r="L96" i="19" s="1"/>
  <c r="H21" i="18"/>
  <c r="I21" i="18" s="1"/>
  <c r="J21" i="18" s="1"/>
  <c r="K21" i="18" s="1"/>
  <c r="L21" i="18" s="1"/>
  <c r="H27" i="18"/>
  <c r="I27" i="18" s="1"/>
  <c r="J27" i="18" s="1"/>
  <c r="K27" i="18" s="1"/>
  <c r="L27" i="18" s="1"/>
  <c r="H56" i="21"/>
  <c r="I56" i="21" s="1"/>
  <c r="J56" i="21" s="1"/>
  <c r="K56" i="21" s="1"/>
  <c r="L56" i="21" s="1"/>
  <c r="H75" i="21"/>
  <c r="I75" i="21" s="1"/>
  <c r="J75" i="21" s="1"/>
  <c r="K75" i="21" s="1"/>
  <c r="L75" i="21" s="1"/>
  <c r="H79" i="21"/>
  <c r="I79" i="21" s="1"/>
  <c r="J79" i="21" s="1"/>
  <c r="K79" i="21" s="1"/>
  <c r="L79" i="21" s="1"/>
  <c r="H83" i="21"/>
  <c r="I83" i="21" s="1"/>
  <c r="J83" i="21" s="1"/>
  <c r="K83" i="21" s="1"/>
  <c r="L83" i="21" s="1"/>
  <c r="H99" i="21"/>
  <c r="I99" i="21" s="1"/>
  <c r="J99" i="21" s="1"/>
  <c r="K99" i="21" s="1"/>
  <c r="L99" i="21" s="1"/>
  <c r="H97" i="18"/>
  <c r="I97" i="18" s="1"/>
  <c r="J97" i="18" s="1"/>
  <c r="K97" i="18" s="1"/>
  <c r="L97" i="18" s="1"/>
  <c r="H77" i="19"/>
  <c r="I77" i="19" s="1"/>
  <c r="J77" i="19" s="1"/>
  <c r="K77" i="19" s="1"/>
  <c r="L77" i="19" s="1"/>
  <c r="H93" i="19"/>
  <c r="I93" i="19" s="1"/>
  <c r="J93" i="19" s="1"/>
  <c r="K93" i="19" s="1"/>
  <c r="L93" i="19" s="1"/>
  <c r="H48" i="18"/>
  <c r="I48" i="18" s="1"/>
  <c r="J48" i="18" s="1"/>
  <c r="K48" i="18" s="1"/>
  <c r="L48" i="18" s="1"/>
  <c r="H13" i="19"/>
  <c r="I13" i="19" s="1"/>
  <c r="J13" i="19" s="1"/>
  <c r="K13" i="19" s="1"/>
  <c r="L13" i="19" s="1"/>
  <c r="H19" i="19"/>
  <c r="I19" i="19" s="1"/>
  <c r="J19" i="19" s="1"/>
  <c r="K19" i="19" s="1"/>
  <c r="L19" i="19" s="1"/>
  <c r="H101" i="19"/>
  <c r="I101" i="19" s="1"/>
  <c r="J101" i="19" s="1"/>
  <c r="K101" i="19" s="1"/>
  <c r="L101" i="19" s="1"/>
  <c r="H105" i="19"/>
  <c r="I105" i="19" s="1"/>
  <c r="J105" i="19" s="1"/>
  <c r="K105" i="19" s="1"/>
  <c r="L105" i="19" s="1"/>
  <c r="H18" i="21"/>
  <c r="I18" i="21" s="1"/>
  <c r="J18" i="21" s="1"/>
  <c r="K18" i="21" s="1"/>
  <c r="L18" i="21" s="1"/>
  <c r="H53" i="21"/>
  <c r="I53" i="21" s="1"/>
  <c r="J53" i="21" s="1"/>
  <c r="K53" i="21" s="1"/>
  <c r="L53" i="21" s="1"/>
  <c r="H88" i="21"/>
  <c r="I88" i="21" s="1"/>
  <c r="J88" i="21" s="1"/>
  <c r="K88" i="21" s="1"/>
  <c r="L88" i="21" s="1"/>
  <c r="H100" i="21"/>
  <c r="I100" i="21" s="1"/>
  <c r="J100" i="21" s="1"/>
  <c r="K100" i="21" s="1"/>
  <c r="L100" i="21" s="1"/>
  <c r="H110" i="18"/>
  <c r="I110" i="18" s="1"/>
  <c r="J110" i="18" s="1"/>
  <c r="K110" i="18" s="1"/>
  <c r="L110" i="18" s="1"/>
  <c r="H78" i="19"/>
  <c r="I78" i="19" s="1"/>
  <c r="J78" i="19" s="1"/>
  <c r="K78" i="19" s="1"/>
  <c r="L78" i="19" s="1"/>
  <c r="H90" i="19"/>
  <c r="I90" i="19" s="1"/>
  <c r="J90" i="19" s="1"/>
  <c r="K90" i="19" s="1"/>
  <c r="L90" i="19" s="1"/>
  <c r="H113" i="19"/>
  <c r="I113" i="19" s="1"/>
  <c r="J113" i="19" s="1"/>
  <c r="K113" i="19" s="1"/>
  <c r="L113" i="19" s="1"/>
  <c r="H7" i="21"/>
  <c r="I7" i="21" s="1"/>
  <c r="J7" i="21" s="1"/>
  <c r="K7" i="21" s="1"/>
  <c r="L7" i="21" s="1"/>
  <c r="H13" i="21"/>
  <c r="I13" i="21" s="1"/>
  <c r="J13" i="21" s="1"/>
  <c r="K13" i="21" s="1"/>
  <c r="L13" i="21" s="1"/>
  <c r="H19" i="21"/>
  <c r="I19" i="21" s="1"/>
  <c r="J19" i="21" s="1"/>
  <c r="K19" i="21" s="1"/>
  <c r="L19" i="21" s="1"/>
  <c r="H30" i="21"/>
  <c r="I30" i="21" s="1"/>
  <c r="J30" i="21" s="1"/>
  <c r="K30" i="21" s="1"/>
  <c r="L30" i="21" s="1"/>
  <c r="H34" i="21"/>
  <c r="I34" i="21" s="1"/>
  <c r="J34" i="21" s="1"/>
  <c r="K34" i="21" s="1"/>
  <c r="L34" i="21" s="1"/>
  <c r="H61" i="21"/>
  <c r="I61" i="21" s="1"/>
  <c r="J61" i="21" s="1"/>
  <c r="K61" i="21" s="1"/>
  <c r="L61" i="21" s="1"/>
  <c r="BI31" i="28"/>
  <c r="AP24" i="28"/>
  <c r="BI39" i="28"/>
  <c r="H71" i="6"/>
  <c r="AU34" i="28"/>
  <c r="AP22" i="28"/>
  <c r="AP65" i="28" s="1"/>
  <c r="H83" i="6"/>
  <c r="BI45" i="28"/>
  <c r="AU38" i="28"/>
  <c r="AW13" i="28"/>
  <c r="AW399" i="28" s="1"/>
  <c r="BI38" i="28"/>
  <c r="BI43" i="28"/>
  <c r="H2" i="6"/>
  <c r="H12" i="2"/>
  <c r="H27" i="15"/>
  <c r="I27" i="15" s="1"/>
  <c r="J27" i="15" s="1"/>
  <c r="K27" i="15" s="1"/>
  <c r="L27" i="15" s="1"/>
  <c r="H27" i="5"/>
  <c r="I27" i="5" s="1"/>
  <c r="J27" i="5" s="1"/>
  <c r="K27" i="5" s="1"/>
  <c r="L27" i="5" s="1"/>
  <c r="H39" i="5"/>
  <c r="I39" i="5" s="1"/>
  <c r="J39" i="5" s="1"/>
  <c r="K39" i="5" s="1"/>
  <c r="L39" i="5" s="1"/>
  <c r="H55" i="5"/>
  <c r="I55" i="5" s="1"/>
  <c r="J55" i="5" s="1"/>
  <c r="K55" i="5" s="1"/>
  <c r="L55" i="5" s="1"/>
  <c r="H103" i="5"/>
  <c r="I103" i="5" s="1"/>
  <c r="J103" i="5" s="1"/>
  <c r="K103" i="5" s="1"/>
  <c r="L103" i="5" s="1"/>
  <c r="H114" i="5"/>
  <c r="I114" i="5" s="1"/>
  <c r="J114" i="5" s="1"/>
  <c r="K114" i="5" s="1"/>
  <c r="L114" i="5" s="1"/>
  <c r="H35" i="15"/>
  <c r="I35" i="15" s="1"/>
  <c r="J35" i="15" s="1"/>
  <c r="K35" i="15" s="1"/>
  <c r="L35" i="15" s="1"/>
  <c r="H43" i="15"/>
  <c r="I43" i="15" s="1"/>
  <c r="J43" i="15" s="1"/>
  <c r="K43" i="15" s="1"/>
  <c r="L43" i="15" s="1"/>
  <c r="H54" i="15"/>
  <c r="I54" i="15" s="1"/>
  <c r="J54" i="15" s="1"/>
  <c r="K54" i="15" s="1"/>
  <c r="L54" i="15" s="1"/>
  <c r="H82" i="15"/>
  <c r="I82" i="15" s="1"/>
  <c r="J82" i="15" s="1"/>
  <c r="K82" i="15" s="1"/>
  <c r="L82" i="15" s="1"/>
  <c r="H103" i="15"/>
  <c r="I103" i="15" s="1"/>
  <c r="J103" i="15" s="1"/>
  <c r="K103" i="15" s="1"/>
  <c r="L103" i="15" s="1"/>
  <c r="H50" i="18"/>
  <c r="I50" i="18" s="1"/>
  <c r="J50" i="18" s="1"/>
  <c r="K50" i="18" s="1"/>
  <c r="L50" i="18" s="1"/>
  <c r="H64" i="18"/>
  <c r="I64" i="18" s="1"/>
  <c r="J64" i="18" s="1"/>
  <c r="K64" i="18" s="1"/>
  <c r="L64" i="18" s="1"/>
  <c r="H68" i="18"/>
  <c r="I68" i="18" s="1"/>
  <c r="J68" i="18" s="1"/>
  <c r="K68" i="18" s="1"/>
  <c r="L68" i="18" s="1"/>
  <c r="H108" i="18"/>
  <c r="I108" i="18" s="1"/>
  <c r="J108" i="18" s="1"/>
  <c r="K108" i="18" s="1"/>
  <c r="L108" i="18" s="1"/>
  <c r="H115" i="18"/>
  <c r="I115" i="18" s="1"/>
  <c r="J115" i="18" s="1"/>
  <c r="K115" i="18" s="1"/>
  <c r="L115" i="18" s="1"/>
  <c r="H114" i="19"/>
  <c r="I114" i="19" s="1"/>
  <c r="J114" i="19" s="1"/>
  <c r="K114" i="19" s="1"/>
  <c r="L114" i="19" s="1"/>
  <c r="H76" i="21"/>
  <c r="I76" i="21" s="1"/>
  <c r="J76" i="21" s="1"/>
  <c r="K76" i="21" s="1"/>
  <c r="L76" i="21" s="1"/>
  <c r="H80" i="21"/>
  <c r="I80" i="21" s="1"/>
  <c r="J80" i="21" s="1"/>
  <c r="K80" i="21" s="1"/>
  <c r="L80" i="21" s="1"/>
  <c r="H110" i="21"/>
  <c r="I110" i="21" s="1"/>
  <c r="J110" i="21" s="1"/>
  <c r="K110" i="21" s="1"/>
  <c r="L110" i="21" s="1"/>
  <c r="H111" i="5"/>
  <c r="I111" i="5" s="1"/>
  <c r="J111" i="5" s="1"/>
  <c r="K111" i="5" s="1"/>
  <c r="L111" i="5" s="1"/>
  <c r="H39" i="18"/>
  <c r="I39" i="18" s="1"/>
  <c r="J39" i="18" s="1"/>
  <c r="K39" i="18" s="1"/>
  <c r="L39" i="18" s="1"/>
  <c r="H43" i="18"/>
  <c r="I43" i="18" s="1"/>
  <c r="J43" i="18" s="1"/>
  <c r="K43" i="18" s="1"/>
  <c r="L43" i="18" s="1"/>
  <c r="H93" i="18"/>
  <c r="I93" i="18" s="1"/>
  <c r="J93" i="18" s="1"/>
  <c r="K93" i="18" s="1"/>
  <c r="L93" i="18" s="1"/>
  <c r="H112" i="18"/>
  <c r="I112" i="18" s="1"/>
  <c r="J112" i="18" s="1"/>
  <c r="K112" i="18" s="1"/>
  <c r="L112" i="18" s="1"/>
  <c r="H62" i="19"/>
  <c r="I62" i="19" s="1"/>
  <c r="J62" i="19" s="1"/>
  <c r="K62" i="19" s="1"/>
  <c r="L62" i="19" s="1"/>
  <c r="H65" i="21"/>
  <c r="I65" i="21" s="1"/>
  <c r="J65" i="21" s="1"/>
  <c r="K65" i="21" s="1"/>
  <c r="L65" i="21" s="1"/>
  <c r="H96" i="21"/>
  <c r="I96" i="21" s="1"/>
  <c r="J96" i="21" s="1"/>
  <c r="K96" i="21" s="1"/>
  <c r="L96" i="21" s="1"/>
  <c r="H32" i="5"/>
  <c r="I32" i="5" s="1"/>
  <c r="J32" i="5" s="1"/>
  <c r="K32" i="5" s="1"/>
  <c r="L32" i="5" s="1"/>
  <c r="H59" i="5"/>
  <c r="I59" i="5" s="1"/>
  <c r="J59" i="5" s="1"/>
  <c r="K59" i="5" s="1"/>
  <c r="L59" i="5" s="1"/>
  <c r="H115" i="5"/>
  <c r="I115" i="5" s="1"/>
  <c r="J115" i="5" s="1"/>
  <c r="K115" i="5" s="1"/>
  <c r="L115" i="5" s="1"/>
  <c r="H100" i="15"/>
  <c r="I100" i="15" s="1"/>
  <c r="J100" i="15" s="1"/>
  <c r="K100" i="15" s="1"/>
  <c r="L100" i="15" s="1"/>
  <c r="H104" i="15"/>
  <c r="I104" i="15" s="1"/>
  <c r="J104" i="15" s="1"/>
  <c r="K104" i="15" s="1"/>
  <c r="L104" i="15" s="1"/>
  <c r="H107" i="15"/>
  <c r="I107" i="15" s="1"/>
  <c r="J107" i="15" s="1"/>
  <c r="K107" i="15" s="1"/>
  <c r="L107" i="15" s="1"/>
  <c r="H109" i="18"/>
  <c r="I109" i="18" s="1"/>
  <c r="J109" i="18" s="1"/>
  <c r="K109" i="18" s="1"/>
  <c r="L109" i="18" s="1"/>
  <c r="H116" i="18"/>
  <c r="I116" i="18" s="1"/>
  <c r="J116" i="18" s="1"/>
  <c r="K116" i="18" s="1"/>
  <c r="L116" i="18" s="1"/>
  <c r="H11" i="19"/>
  <c r="I11" i="19" s="1"/>
  <c r="J11" i="19" s="1"/>
  <c r="K11" i="19" s="1"/>
  <c r="L11" i="19" s="1"/>
  <c r="H32" i="19"/>
  <c r="I32" i="19" s="1"/>
  <c r="J32" i="19" s="1"/>
  <c r="K32" i="19" s="1"/>
  <c r="L32" i="19" s="1"/>
  <c r="H100" i="19"/>
  <c r="I100" i="19" s="1"/>
  <c r="J100" i="19" s="1"/>
  <c r="K100" i="19" s="1"/>
  <c r="L100" i="19" s="1"/>
  <c r="H81" i="21"/>
  <c r="I81" i="21" s="1"/>
  <c r="J81" i="21" s="1"/>
  <c r="K81" i="21" s="1"/>
  <c r="L81" i="21" s="1"/>
  <c r="H85" i="21"/>
  <c r="I85" i="21" s="1"/>
  <c r="J85" i="21" s="1"/>
  <c r="K85" i="21" s="1"/>
  <c r="L85" i="21" s="1"/>
  <c r="H111" i="21"/>
  <c r="I111" i="21" s="1"/>
  <c r="J111" i="21" s="1"/>
  <c r="K111" i="21" s="1"/>
  <c r="L111" i="21" s="1"/>
  <c r="H18" i="5"/>
  <c r="I18" i="5" s="1"/>
  <c r="J18" i="5" s="1"/>
  <c r="K18" i="5" s="1"/>
  <c r="L18" i="5" s="1"/>
  <c r="H104" i="5"/>
  <c r="I104" i="5" s="1"/>
  <c r="J104" i="5" s="1"/>
  <c r="K104" i="5" s="1"/>
  <c r="L104" i="5" s="1"/>
  <c r="H19" i="15"/>
  <c r="I19" i="15" s="1"/>
  <c r="J19" i="15" s="1"/>
  <c r="K19" i="15" s="1"/>
  <c r="L19" i="15" s="1"/>
  <c r="H55" i="15"/>
  <c r="I55" i="15" s="1"/>
  <c r="J55" i="15" s="1"/>
  <c r="K55" i="15" s="1"/>
  <c r="L55" i="15" s="1"/>
  <c r="H90" i="15"/>
  <c r="I90" i="15" s="1"/>
  <c r="J90" i="15" s="1"/>
  <c r="K90" i="15" s="1"/>
  <c r="L90" i="15" s="1"/>
  <c r="H22" i="21"/>
  <c r="I22" i="21" s="1"/>
  <c r="J22" i="21" s="1"/>
  <c r="K22" i="21" s="1"/>
  <c r="L22" i="21" s="1"/>
  <c r="H94" i="15"/>
  <c r="I94" i="15" s="1"/>
  <c r="J94" i="15" s="1"/>
  <c r="K94" i="15" s="1"/>
  <c r="L94" i="15" s="1"/>
  <c r="H108" i="15"/>
  <c r="I108" i="15" s="1"/>
  <c r="J108" i="15" s="1"/>
  <c r="K108" i="15" s="1"/>
  <c r="L108" i="15" s="1"/>
  <c r="H30" i="18"/>
  <c r="I30" i="18" s="1"/>
  <c r="J30" i="18" s="1"/>
  <c r="K30" i="18" s="1"/>
  <c r="L30" i="18" s="1"/>
  <c r="H51" i="18"/>
  <c r="I51" i="18" s="1"/>
  <c r="J51" i="18" s="1"/>
  <c r="K51" i="18" s="1"/>
  <c r="L51" i="18" s="1"/>
  <c r="H90" i="18"/>
  <c r="I90" i="18" s="1"/>
  <c r="J90" i="18" s="1"/>
  <c r="K90" i="18" s="1"/>
  <c r="L90" i="18" s="1"/>
  <c r="H98" i="18"/>
  <c r="I98" i="18" s="1"/>
  <c r="J98" i="18" s="1"/>
  <c r="K98" i="18" s="1"/>
  <c r="L98" i="18" s="1"/>
  <c r="H67" i="19"/>
  <c r="I67" i="19" s="1"/>
  <c r="J67" i="19" s="1"/>
  <c r="K67" i="19" s="1"/>
  <c r="L67" i="19" s="1"/>
  <c r="H52" i="8"/>
  <c r="I52" i="8" s="1"/>
  <c r="H109" i="12"/>
  <c r="I109" i="12" s="1"/>
  <c r="H101" i="5"/>
  <c r="I101" i="5" s="1"/>
  <c r="J101" i="5" s="1"/>
  <c r="K101" i="5" s="1"/>
  <c r="L101" i="5" s="1"/>
  <c r="H15" i="15"/>
  <c r="I15" i="15" s="1"/>
  <c r="J15" i="15" s="1"/>
  <c r="K15" i="15" s="1"/>
  <c r="L15" i="15" s="1"/>
  <c r="H24" i="15"/>
  <c r="I24" i="15" s="1"/>
  <c r="J24" i="15" s="1"/>
  <c r="K24" i="15" s="1"/>
  <c r="L24" i="15" s="1"/>
  <c r="H83" i="15"/>
  <c r="I83" i="15" s="1"/>
  <c r="J83" i="15" s="1"/>
  <c r="K83" i="15" s="1"/>
  <c r="L83" i="15" s="1"/>
  <c r="H112" i="15"/>
  <c r="I112" i="15" s="1"/>
  <c r="J112" i="15" s="1"/>
  <c r="K112" i="15" s="1"/>
  <c r="L112" i="15" s="1"/>
  <c r="H86" i="19"/>
  <c r="I86" i="19" s="1"/>
  <c r="J86" i="19" s="1"/>
  <c r="K86" i="19" s="1"/>
  <c r="L86" i="19" s="1"/>
  <c r="H116" i="19"/>
  <c r="I116" i="19" s="1"/>
  <c r="J116" i="19" s="1"/>
  <c r="K116" i="19" s="1"/>
  <c r="L116" i="19" s="1"/>
  <c r="H89" i="21"/>
  <c r="I89" i="21" s="1"/>
  <c r="J89" i="21" s="1"/>
  <c r="K89" i="21" s="1"/>
  <c r="L89" i="21" s="1"/>
  <c r="H108" i="21"/>
  <c r="I108" i="21" s="1"/>
  <c r="J108" i="21" s="1"/>
  <c r="K108" i="21" s="1"/>
  <c r="L108" i="21" s="1"/>
  <c r="H112" i="21"/>
  <c r="I112" i="21" s="1"/>
  <c r="J112" i="21" s="1"/>
  <c r="K112" i="21" s="1"/>
  <c r="L112" i="21" s="1"/>
  <c r="H62" i="18"/>
  <c r="I62" i="18" s="1"/>
  <c r="J62" i="18" s="1"/>
  <c r="K62" i="18" s="1"/>
  <c r="L62" i="18" s="1"/>
  <c r="H78" i="18"/>
  <c r="I78" i="18" s="1"/>
  <c r="J78" i="18" s="1"/>
  <c r="K78" i="18" s="1"/>
  <c r="L78" i="18" s="1"/>
  <c r="H87" i="18"/>
  <c r="I87" i="18" s="1"/>
  <c r="J87" i="18" s="1"/>
  <c r="K87" i="18" s="1"/>
  <c r="L87" i="18" s="1"/>
  <c r="H52" i="19"/>
  <c r="I52" i="19" s="1"/>
  <c r="J52" i="19" s="1"/>
  <c r="K52" i="19" s="1"/>
  <c r="L52" i="19" s="1"/>
  <c r="H75" i="19"/>
  <c r="I75" i="19" s="1"/>
  <c r="J75" i="19" s="1"/>
  <c r="K75" i="19" s="1"/>
  <c r="L75" i="19" s="1"/>
  <c r="H57" i="5"/>
  <c r="I57" i="5" s="1"/>
  <c r="J57" i="5" s="1"/>
  <c r="K57" i="5" s="1"/>
  <c r="L57" i="5" s="1"/>
  <c r="H64" i="15"/>
  <c r="I64" i="15" s="1"/>
  <c r="J64" i="15" s="1"/>
  <c r="K64" i="15" s="1"/>
  <c r="L64" i="15" s="1"/>
  <c r="H84" i="15"/>
  <c r="I84" i="15" s="1"/>
  <c r="J84" i="15" s="1"/>
  <c r="K84" i="15" s="1"/>
  <c r="L84" i="15" s="1"/>
  <c r="H87" i="15"/>
  <c r="I87" i="15" s="1"/>
  <c r="J87" i="15" s="1"/>
  <c r="K87" i="15" s="1"/>
  <c r="L87" i="15" s="1"/>
  <c r="H105" i="15"/>
  <c r="I105" i="15" s="1"/>
  <c r="J105" i="15" s="1"/>
  <c r="K105" i="15" s="1"/>
  <c r="L105" i="15" s="1"/>
  <c r="H7" i="19"/>
  <c r="I7" i="19" s="1"/>
  <c r="J7" i="19" s="1"/>
  <c r="K7" i="19" s="1"/>
  <c r="L7" i="19" s="1"/>
  <c r="H41" i="19"/>
  <c r="I41" i="19" s="1"/>
  <c r="J41" i="19" s="1"/>
  <c r="K41" i="19" s="1"/>
  <c r="L41" i="19" s="1"/>
  <c r="H60" i="19"/>
  <c r="I60" i="19" s="1"/>
  <c r="J60" i="19" s="1"/>
  <c r="K60" i="19" s="1"/>
  <c r="L60" i="19" s="1"/>
  <c r="H79" i="19"/>
  <c r="I79" i="19" s="1"/>
  <c r="J79" i="19" s="1"/>
  <c r="K79" i="19" s="1"/>
  <c r="L79" i="19" s="1"/>
  <c r="H94" i="19"/>
  <c r="I94" i="19" s="1"/>
  <c r="J94" i="19" s="1"/>
  <c r="K94" i="19" s="1"/>
  <c r="L94" i="19" s="1"/>
  <c r="H12" i="21"/>
  <c r="I12" i="21" s="1"/>
  <c r="J12" i="21" s="1"/>
  <c r="K12" i="21" s="1"/>
  <c r="L12" i="21" s="1"/>
  <c r="H24" i="21"/>
  <c r="I24" i="21" s="1"/>
  <c r="J24" i="21" s="1"/>
  <c r="K24" i="21" s="1"/>
  <c r="L24" i="21" s="1"/>
  <c r="H71" i="21"/>
  <c r="I71" i="21" s="1"/>
  <c r="J71" i="21" s="1"/>
  <c r="K71" i="21" s="1"/>
  <c r="L71" i="21" s="1"/>
  <c r="H9" i="5"/>
  <c r="I9" i="5" s="1"/>
  <c r="J9" i="5" s="1"/>
  <c r="K9" i="5" s="1"/>
  <c r="L9" i="5" s="1"/>
  <c r="H30" i="5"/>
  <c r="I30" i="5" s="1"/>
  <c r="J30" i="5" s="1"/>
  <c r="K30" i="5" s="1"/>
  <c r="L30" i="5" s="1"/>
  <c r="H46" i="5"/>
  <c r="I46" i="5" s="1"/>
  <c r="J46" i="5" s="1"/>
  <c r="K46" i="5" s="1"/>
  <c r="L46" i="5" s="1"/>
  <c r="H69" i="5"/>
  <c r="I69" i="5" s="1"/>
  <c r="J69" i="5" s="1"/>
  <c r="K69" i="5" s="1"/>
  <c r="L69" i="5" s="1"/>
  <c r="H6" i="15"/>
  <c r="I6" i="15" s="1"/>
  <c r="J6" i="15" s="1"/>
  <c r="K6" i="15" s="1"/>
  <c r="L6" i="15" s="1"/>
  <c r="H30" i="15"/>
  <c r="I30" i="15" s="1"/>
  <c r="J30" i="15" s="1"/>
  <c r="K30" i="15" s="1"/>
  <c r="L30" i="15" s="1"/>
  <c r="H49" i="15"/>
  <c r="I49" i="15" s="1"/>
  <c r="J49" i="15" s="1"/>
  <c r="K49" i="15" s="1"/>
  <c r="L49" i="15" s="1"/>
  <c r="H109" i="15"/>
  <c r="I109" i="15" s="1"/>
  <c r="J109" i="15" s="1"/>
  <c r="K109" i="15" s="1"/>
  <c r="L109" i="15" s="1"/>
  <c r="H59" i="18"/>
  <c r="I59" i="18" s="1"/>
  <c r="J59" i="18" s="1"/>
  <c r="K59" i="18" s="1"/>
  <c r="L59" i="18" s="1"/>
  <c r="H67" i="18"/>
  <c r="I67" i="18" s="1"/>
  <c r="J67" i="18" s="1"/>
  <c r="K67" i="18" s="1"/>
  <c r="L67" i="18" s="1"/>
  <c r="H84" i="18"/>
  <c r="I84" i="18" s="1"/>
  <c r="J84" i="18" s="1"/>
  <c r="K84" i="18" s="1"/>
  <c r="L84" i="18" s="1"/>
  <c r="H99" i="18"/>
  <c r="I99" i="18" s="1"/>
  <c r="J99" i="18" s="1"/>
  <c r="K99" i="18" s="1"/>
  <c r="L99" i="18" s="1"/>
  <c r="H107" i="18"/>
  <c r="I107" i="18" s="1"/>
  <c r="J107" i="18" s="1"/>
  <c r="K107" i="18" s="1"/>
  <c r="L107" i="18" s="1"/>
  <c r="H117" i="19"/>
  <c r="I117" i="19" s="1"/>
  <c r="J117" i="19" s="1"/>
  <c r="K117" i="19" s="1"/>
  <c r="L117" i="19" s="1"/>
  <c r="H49" i="21"/>
  <c r="I49" i="21" s="1"/>
  <c r="J49" i="21" s="1"/>
  <c r="K49" i="21" s="1"/>
  <c r="L49" i="21" s="1"/>
  <c r="H102" i="5"/>
  <c r="I102" i="5" s="1"/>
  <c r="J102" i="5" s="1"/>
  <c r="K102" i="5" s="1"/>
  <c r="L102" i="5" s="1"/>
  <c r="H42" i="15"/>
  <c r="I42" i="15" s="1"/>
  <c r="J42" i="15" s="1"/>
  <c r="K42" i="15" s="1"/>
  <c r="L42" i="15" s="1"/>
  <c r="H53" i="15"/>
  <c r="I53" i="15" s="1"/>
  <c r="J53" i="15" s="1"/>
  <c r="K53" i="15" s="1"/>
  <c r="L53" i="15" s="1"/>
  <c r="H31" i="15"/>
  <c r="I31" i="15" s="1"/>
  <c r="J31" i="15" s="1"/>
  <c r="K31" i="15" s="1"/>
  <c r="L31" i="15" s="1"/>
  <c r="H22" i="18"/>
  <c r="I22" i="18" s="1"/>
  <c r="J22" i="18" s="1"/>
  <c r="K22" i="18" s="1"/>
  <c r="L22" i="18" s="1"/>
  <c r="H49" i="18"/>
  <c r="I49" i="18" s="1"/>
  <c r="J49" i="18" s="1"/>
  <c r="K49" i="18" s="1"/>
  <c r="L49" i="18" s="1"/>
  <c r="H56" i="18"/>
  <c r="I56" i="18" s="1"/>
  <c r="J56" i="18" s="1"/>
  <c r="K56" i="18" s="1"/>
  <c r="L56" i="18" s="1"/>
  <c r="H79" i="18"/>
  <c r="I79" i="18" s="1"/>
  <c r="J79" i="18" s="1"/>
  <c r="K79" i="18" s="1"/>
  <c r="L79" i="18" s="1"/>
  <c r="H82" i="18"/>
  <c r="I82" i="18" s="1"/>
  <c r="J82" i="18" s="1"/>
  <c r="K82" i="18" s="1"/>
  <c r="L82" i="18" s="1"/>
  <c r="H85" i="18"/>
  <c r="I85" i="18" s="1"/>
  <c r="J85" i="18" s="1"/>
  <c r="K85" i="18" s="1"/>
  <c r="L85" i="18" s="1"/>
  <c r="H46" i="19"/>
  <c r="I46" i="19" s="1"/>
  <c r="J46" i="19" s="1"/>
  <c r="K46" i="19" s="1"/>
  <c r="L46" i="19" s="1"/>
  <c r="H65" i="19"/>
  <c r="I65" i="19" s="1"/>
  <c r="J65" i="19" s="1"/>
  <c r="K65" i="19" s="1"/>
  <c r="L65" i="19" s="1"/>
  <c r="H69" i="19"/>
  <c r="I69" i="19" s="1"/>
  <c r="J69" i="19" s="1"/>
  <c r="K69" i="19" s="1"/>
  <c r="L69" i="19" s="1"/>
  <c r="H84" i="19"/>
  <c r="I84" i="19" s="1"/>
  <c r="J84" i="19" s="1"/>
  <c r="K84" i="19" s="1"/>
  <c r="L84" i="19" s="1"/>
  <c r="H95" i="19"/>
  <c r="I95" i="19" s="1"/>
  <c r="J95" i="19" s="1"/>
  <c r="K95" i="19" s="1"/>
  <c r="L95" i="19" s="1"/>
  <c r="H25" i="21"/>
  <c r="I25" i="21" s="1"/>
  <c r="J25" i="21" s="1"/>
  <c r="K25" i="21" s="1"/>
  <c r="L25" i="21" s="1"/>
  <c r="H100" i="6"/>
  <c r="BI36" i="28"/>
  <c r="BI48" i="28"/>
  <c r="H42" i="6"/>
  <c r="BB33" i="28"/>
  <c r="AP21" i="28"/>
  <c r="AP277" i="28" s="1"/>
  <c r="AP23" i="28"/>
  <c r="AP306" i="28" s="1"/>
  <c r="AU30" i="28"/>
  <c r="BI32" i="28"/>
  <c r="BI51" i="28"/>
  <c r="BB40" i="28"/>
  <c r="AU41" i="28"/>
  <c r="H31" i="6"/>
  <c r="AO9" i="28"/>
  <c r="BI37" i="28"/>
  <c r="BI49" i="28"/>
  <c r="BC9" i="28"/>
  <c r="AU35" i="28"/>
  <c r="BI44" i="28"/>
  <c r="BI35" i="28"/>
  <c r="BI52" i="28"/>
  <c r="BB30" i="28"/>
  <c r="H68" i="5"/>
  <c r="I68" i="5" s="1"/>
  <c r="J68" i="5" s="1"/>
  <c r="K68" i="5" s="1"/>
  <c r="L68" i="5" s="1"/>
  <c r="H69" i="8"/>
  <c r="I69" i="8" s="1"/>
  <c r="H11" i="8"/>
  <c r="I11" i="8" s="1"/>
  <c r="H23" i="8"/>
  <c r="I23" i="8" s="1"/>
  <c r="H82" i="2"/>
  <c r="H21" i="5"/>
  <c r="I21" i="5" s="1"/>
  <c r="J21" i="5" s="1"/>
  <c r="K21" i="5" s="1"/>
  <c r="L21" i="5" s="1"/>
  <c r="H70" i="2"/>
  <c r="H40" i="8"/>
  <c r="I40" i="8" s="1"/>
  <c r="H58" i="15"/>
  <c r="I58" i="15" s="1"/>
  <c r="J58" i="15" s="1"/>
  <c r="K58" i="15" s="1"/>
  <c r="L58" i="15" s="1"/>
  <c r="H66" i="15"/>
  <c r="I66" i="15" s="1"/>
  <c r="J66" i="15" s="1"/>
  <c r="K66" i="15" s="1"/>
  <c r="L66" i="15" s="1"/>
  <c r="H80" i="12"/>
  <c r="I80" i="12" s="1"/>
  <c r="H29" i="5"/>
  <c r="I29" i="5" s="1"/>
  <c r="J29" i="5" s="1"/>
  <c r="K29" i="5" s="1"/>
  <c r="L29" i="5" s="1"/>
  <c r="H45" i="5"/>
  <c r="I45" i="5" s="1"/>
  <c r="J45" i="5" s="1"/>
  <c r="K45" i="5" s="1"/>
  <c r="L45" i="5" s="1"/>
  <c r="H89" i="5"/>
  <c r="I89" i="5" s="1"/>
  <c r="J89" i="5" s="1"/>
  <c r="K89" i="5" s="1"/>
  <c r="L89" i="5" s="1"/>
  <c r="H36" i="5"/>
  <c r="I36" i="5" s="1"/>
  <c r="J36" i="5" s="1"/>
  <c r="K36" i="5" s="1"/>
  <c r="L36" i="5" s="1"/>
  <c r="H42" i="5"/>
  <c r="I42" i="5" s="1"/>
  <c r="J42" i="5" s="1"/>
  <c r="K42" i="5" s="1"/>
  <c r="L42" i="5" s="1"/>
  <c r="H73" i="5"/>
  <c r="I73" i="5" s="1"/>
  <c r="J73" i="5" s="1"/>
  <c r="K73" i="5" s="1"/>
  <c r="L73" i="5" s="1"/>
  <c r="H39" i="15"/>
  <c r="I39" i="15" s="1"/>
  <c r="J39" i="15" s="1"/>
  <c r="K39" i="15" s="1"/>
  <c r="L39" i="15" s="1"/>
  <c r="H68" i="15"/>
  <c r="I68" i="15" s="1"/>
  <c r="J68" i="15" s="1"/>
  <c r="K68" i="15" s="1"/>
  <c r="L68" i="15" s="1"/>
  <c r="H72" i="15"/>
  <c r="I72" i="15" s="1"/>
  <c r="J72" i="15" s="1"/>
  <c r="K72" i="15" s="1"/>
  <c r="L72" i="15" s="1"/>
  <c r="H114" i="15"/>
  <c r="I114" i="15" s="1"/>
  <c r="J114" i="15" s="1"/>
  <c r="K114" i="15" s="1"/>
  <c r="L114" i="15" s="1"/>
  <c r="H7" i="5"/>
  <c r="I7" i="5" s="1"/>
  <c r="J7" i="5" s="1"/>
  <c r="K7" i="5" s="1"/>
  <c r="L7" i="5" s="1"/>
  <c r="H10" i="5"/>
  <c r="I10" i="5" s="1"/>
  <c r="J10" i="5" s="1"/>
  <c r="K10" i="5" s="1"/>
  <c r="L10" i="5" s="1"/>
  <c r="H26" i="5"/>
  <c r="I26" i="5" s="1"/>
  <c r="J26" i="5" s="1"/>
  <c r="K26" i="5" s="1"/>
  <c r="L26" i="5" s="1"/>
  <c r="H49" i="5"/>
  <c r="I49" i="5" s="1"/>
  <c r="J49" i="5" s="1"/>
  <c r="K49" i="5" s="1"/>
  <c r="L49" i="5" s="1"/>
  <c r="H74" i="5"/>
  <c r="I74" i="5" s="1"/>
  <c r="J74" i="5" s="1"/>
  <c r="K74" i="5" s="1"/>
  <c r="L74" i="5" s="1"/>
  <c r="H93" i="5"/>
  <c r="I93" i="5" s="1"/>
  <c r="J93" i="5" s="1"/>
  <c r="K93" i="5" s="1"/>
  <c r="L93" i="5" s="1"/>
  <c r="H110" i="5"/>
  <c r="I110" i="5" s="1"/>
  <c r="J110" i="5" s="1"/>
  <c r="K110" i="5" s="1"/>
  <c r="L110" i="5" s="1"/>
  <c r="H23" i="15"/>
  <c r="I23" i="15" s="1"/>
  <c r="J23" i="15" s="1"/>
  <c r="K23" i="15" s="1"/>
  <c r="L23" i="15" s="1"/>
  <c r="H33" i="15"/>
  <c r="I33" i="15" s="1"/>
  <c r="J33" i="15" s="1"/>
  <c r="K33" i="15" s="1"/>
  <c r="L33" i="15" s="1"/>
  <c r="H40" i="15"/>
  <c r="I40" i="15" s="1"/>
  <c r="J40" i="15" s="1"/>
  <c r="K40" i="15" s="1"/>
  <c r="L40" i="15" s="1"/>
  <c r="H56" i="15"/>
  <c r="I56" i="15" s="1"/>
  <c r="J56" i="15" s="1"/>
  <c r="K56" i="15" s="1"/>
  <c r="L56" i="15" s="1"/>
  <c r="H101" i="15"/>
  <c r="I101" i="15" s="1"/>
  <c r="J101" i="15" s="1"/>
  <c r="K101" i="15" s="1"/>
  <c r="L101" i="15" s="1"/>
  <c r="H40" i="5"/>
  <c r="I40" i="5" s="1"/>
  <c r="J40" i="5" s="1"/>
  <c r="K40" i="5" s="1"/>
  <c r="L40" i="5" s="1"/>
  <c r="H97" i="5"/>
  <c r="I97" i="5" s="1"/>
  <c r="J97" i="5" s="1"/>
  <c r="K97" i="5" s="1"/>
  <c r="L97" i="5" s="1"/>
  <c r="H59" i="15"/>
  <c r="I59" i="15" s="1"/>
  <c r="J59" i="15" s="1"/>
  <c r="K59" i="15" s="1"/>
  <c r="L59" i="15" s="1"/>
  <c r="H70" i="19"/>
  <c r="I70" i="19" s="1"/>
  <c r="J70" i="19" s="1"/>
  <c r="K70" i="19" s="1"/>
  <c r="L70" i="19" s="1"/>
  <c r="H33" i="5"/>
  <c r="I33" i="5" s="1"/>
  <c r="J33" i="5" s="1"/>
  <c r="K33" i="5" s="1"/>
  <c r="L33" i="5" s="1"/>
  <c r="H53" i="5"/>
  <c r="I53" i="5" s="1"/>
  <c r="J53" i="5" s="1"/>
  <c r="K53" i="5" s="1"/>
  <c r="L53" i="5" s="1"/>
  <c r="H83" i="5"/>
  <c r="I83" i="5" s="1"/>
  <c r="J83" i="5" s="1"/>
  <c r="K83" i="5" s="1"/>
  <c r="L83" i="5" s="1"/>
  <c r="H92" i="15"/>
  <c r="I92" i="15" s="1"/>
  <c r="J92" i="15" s="1"/>
  <c r="K92" i="15" s="1"/>
  <c r="L92" i="15" s="1"/>
  <c r="H8" i="5"/>
  <c r="I8" i="5" s="1"/>
  <c r="J8" i="5" s="1"/>
  <c r="K8" i="5" s="1"/>
  <c r="L8" i="5" s="1"/>
  <c r="H63" i="5"/>
  <c r="I63" i="5" s="1"/>
  <c r="J63" i="5" s="1"/>
  <c r="K63" i="5" s="1"/>
  <c r="L63" i="5" s="1"/>
  <c r="H3" i="15"/>
  <c r="I3" i="15" s="1"/>
  <c r="J3" i="15" s="1"/>
  <c r="K3" i="15" s="1"/>
  <c r="L3" i="15" s="1"/>
  <c r="H47" i="15"/>
  <c r="I47" i="15" s="1"/>
  <c r="J47" i="15" s="1"/>
  <c r="K47" i="15" s="1"/>
  <c r="L47" i="15" s="1"/>
  <c r="H63" i="15"/>
  <c r="I63" i="15" s="1"/>
  <c r="J63" i="15" s="1"/>
  <c r="K63" i="15" s="1"/>
  <c r="L63" i="15" s="1"/>
  <c r="H79" i="15"/>
  <c r="I79" i="15" s="1"/>
  <c r="J79" i="15" s="1"/>
  <c r="K79" i="15" s="1"/>
  <c r="L79" i="15" s="1"/>
  <c r="H3" i="5"/>
  <c r="I3" i="5" s="1"/>
  <c r="J3" i="5" s="1"/>
  <c r="K3" i="5" s="1"/>
  <c r="L3" i="5" s="1"/>
  <c r="H11" i="5"/>
  <c r="I11" i="5" s="1"/>
  <c r="J11" i="5" s="1"/>
  <c r="K11" i="5" s="1"/>
  <c r="L11" i="5" s="1"/>
  <c r="H37" i="5"/>
  <c r="I37" i="5" s="1"/>
  <c r="J37" i="5" s="1"/>
  <c r="K37" i="5" s="1"/>
  <c r="L37" i="5" s="1"/>
  <c r="H90" i="5"/>
  <c r="I90" i="5" s="1"/>
  <c r="J90" i="5" s="1"/>
  <c r="K90" i="5" s="1"/>
  <c r="L90" i="5" s="1"/>
  <c r="H17" i="15"/>
  <c r="I17" i="15" s="1"/>
  <c r="J17" i="15" s="1"/>
  <c r="K17" i="15" s="1"/>
  <c r="L17" i="15" s="1"/>
  <c r="H38" i="15"/>
  <c r="I38" i="15" s="1"/>
  <c r="J38" i="15" s="1"/>
  <c r="K38" i="15" s="1"/>
  <c r="L38" i="15" s="1"/>
  <c r="H77" i="15"/>
  <c r="I77" i="15" s="1"/>
  <c r="J77" i="15" s="1"/>
  <c r="K77" i="15" s="1"/>
  <c r="L77" i="15" s="1"/>
  <c r="H116" i="15"/>
  <c r="I116" i="15" s="1"/>
  <c r="J116" i="15" s="1"/>
  <c r="K116" i="15" s="1"/>
  <c r="L116" i="15" s="1"/>
  <c r="H44" i="5"/>
  <c r="I44" i="5" s="1"/>
  <c r="J44" i="5" s="1"/>
  <c r="K44" i="5" s="1"/>
  <c r="L44" i="5" s="1"/>
  <c r="H54" i="5"/>
  <c r="I54" i="5" s="1"/>
  <c r="J54" i="5" s="1"/>
  <c r="K54" i="5" s="1"/>
  <c r="L54" i="5" s="1"/>
  <c r="H64" i="5"/>
  <c r="I64" i="5" s="1"/>
  <c r="J64" i="5" s="1"/>
  <c r="K64" i="5" s="1"/>
  <c r="L64" i="5" s="1"/>
  <c r="H87" i="5"/>
  <c r="I87" i="5" s="1"/>
  <c r="J87" i="5" s="1"/>
  <c r="K87" i="5" s="1"/>
  <c r="L87" i="5" s="1"/>
  <c r="H94" i="5"/>
  <c r="I94" i="5" s="1"/>
  <c r="J94" i="5" s="1"/>
  <c r="K94" i="5" s="1"/>
  <c r="L94" i="5" s="1"/>
  <c r="H105" i="5"/>
  <c r="I105" i="5" s="1"/>
  <c r="J105" i="5" s="1"/>
  <c r="K105" i="5" s="1"/>
  <c r="L105" i="5" s="1"/>
  <c r="H14" i="15"/>
  <c r="I14" i="15" s="1"/>
  <c r="J14" i="15" s="1"/>
  <c r="K14" i="15" s="1"/>
  <c r="L14" i="15" s="1"/>
  <c r="H96" i="15"/>
  <c r="I96" i="15" s="1"/>
  <c r="J96" i="15" s="1"/>
  <c r="K96" i="15" s="1"/>
  <c r="L96" i="15" s="1"/>
  <c r="H106" i="15"/>
  <c r="I106" i="15" s="1"/>
  <c r="J106" i="15" s="1"/>
  <c r="K106" i="15" s="1"/>
  <c r="L106" i="15" s="1"/>
  <c r="H112" i="5"/>
  <c r="I112" i="5" s="1"/>
  <c r="J112" i="5" s="1"/>
  <c r="K112" i="5" s="1"/>
  <c r="L112" i="5" s="1"/>
  <c r="H21" i="15"/>
  <c r="I21" i="15" s="1"/>
  <c r="J21" i="15" s="1"/>
  <c r="K21" i="15" s="1"/>
  <c r="L21" i="15" s="1"/>
  <c r="H80" i="15"/>
  <c r="I80" i="15" s="1"/>
  <c r="J80" i="15" s="1"/>
  <c r="K80" i="15" s="1"/>
  <c r="L80" i="15" s="1"/>
  <c r="H99" i="15"/>
  <c r="I99" i="15" s="1"/>
  <c r="J99" i="15" s="1"/>
  <c r="K99" i="15" s="1"/>
  <c r="L99" i="15" s="1"/>
  <c r="H24" i="5"/>
  <c r="I24" i="5" s="1"/>
  <c r="J24" i="5" s="1"/>
  <c r="K24" i="5" s="1"/>
  <c r="L24" i="5" s="1"/>
  <c r="H28" i="5"/>
  <c r="I28" i="5" s="1"/>
  <c r="J28" i="5" s="1"/>
  <c r="K28" i="5" s="1"/>
  <c r="L28" i="5" s="1"/>
  <c r="H88" i="5"/>
  <c r="I88" i="5" s="1"/>
  <c r="J88" i="5" s="1"/>
  <c r="K88" i="5" s="1"/>
  <c r="L88" i="5" s="1"/>
  <c r="H109" i="5"/>
  <c r="I109" i="5" s="1"/>
  <c r="J109" i="5" s="1"/>
  <c r="K109" i="5" s="1"/>
  <c r="L109" i="5" s="1"/>
  <c r="H25" i="15"/>
  <c r="I25" i="15" s="1"/>
  <c r="J25" i="15" s="1"/>
  <c r="K25" i="15" s="1"/>
  <c r="L25" i="15" s="1"/>
  <c r="H32" i="15"/>
  <c r="I32" i="15" s="1"/>
  <c r="J32" i="15" s="1"/>
  <c r="K32" i="15" s="1"/>
  <c r="L32" i="15" s="1"/>
  <c r="H35" i="5"/>
  <c r="I35" i="5" s="1"/>
  <c r="J35" i="5" s="1"/>
  <c r="K35" i="5" s="1"/>
  <c r="L35" i="5" s="1"/>
  <c r="H58" i="5"/>
  <c r="I58" i="5" s="1"/>
  <c r="J58" i="5" s="1"/>
  <c r="K58" i="5" s="1"/>
  <c r="L58" i="5" s="1"/>
  <c r="H61" i="5"/>
  <c r="I61" i="5" s="1"/>
  <c r="J61" i="5" s="1"/>
  <c r="K61" i="5" s="1"/>
  <c r="L61" i="5" s="1"/>
  <c r="H82" i="5"/>
  <c r="I82" i="5" s="1"/>
  <c r="J82" i="5" s="1"/>
  <c r="K82" i="5" s="1"/>
  <c r="L82" i="5" s="1"/>
  <c r="H10" i="15"/>
  <c r="I10" i="15" s="1"/>
  <c r="J10" i="15" s="1"/>
  <c r="K10" i="15" s="1"/>
  <c r="L10" i="15" s="1"/>
  <c r="H29" i="15"/>
  <c r="I29" i="15" s="1"/>
  <c r="J29" i="15" s="1"/>
  <c r="K29" i="15" s="1"/>
  <c r="L29" i="15" s="1"/>
  <c r="H81" i="15"/>
  <c r="I81" i="15" s="1"/>
  <c r="J81" i="15" s="1"/>
  <c r="K81" i="15" s="1"/>
  <c r="L81" i="15" s="1"/>
  <c r="H104" i="18"/>
  <c r="I104" i="18" s="1"/>
  <c r="J104" i="18" s="1"/>
  <c r="K104" i="18" s="1"/>
  <c r="L104" i="18" s="1"/>
  <c r="H52" i="5"/>
  <c r="I52" i="5" s="1"/>
  <c r="J52" i="5" s="1"/>
  <c r="K52" i="5" s="1"/>
  <c r="L52" i="5" s="1"/>
  <c r="H36" i="15"/>
  <c r="I36" i="15" s="1"/>
  <c r="J36" i="15" s="1"/>
  <c r="K36" i="15" s="1"/>
  <c r="L36" i="15" s="1"/>
  <c r="H52" i="18"/>
  <c r="I52" i="18" s="1"/>
  <c r="J52" i="18" s="1"/>
  <c r="K52" i="18" s="1"/>
  <c r="L52" i="18" s="1"/>
  <c r="H113" i="18"/>
  <c r="I113" i="18" s="1"/>
  <c r="J113" i="18" s="1"/>
  <c r="K113" i="18" s="1"/>
  <c r="L113" i="18" s="1"/>
  <c r="H16" i="19"/>
  <c r="I16" i="19" s="1"/>
  <c r="J16" i="19" s="1"/>
  <c r="K16" i="19" s="1"/>
  <c r="L16" i="19" s="1"/>
  <c r="H39" i="19"/>
  <c r="I39" i="19" s="1"/>
  <c r="J39" i="19" s="1"/>
  <c r="K39" i="19" s="1"/>
  <c r="L39" i="19" s="1"/>
  <c r="H73" i="19"/>
  <c r="I73" i="19" s="1"/>
  <c r="J73" i="19" s="1"/>
  <c r="K73" i="19" s="1"/>
  <c r="L73" i="19" s="1"/>
  <c r="H99" i="19"/>
  <c r="I99" i="19" s="1"/>
  <c r="J99" i="19" s="1"/>
  <c r="K99" i="19" s="1"/>
  <c r="L99" i="19" s="1"/>
  <c r="H106" i="19"/>
  <c r="I106" i="19" s="1"/>
  <c r="J106" i="19" s="1"/>
  <c r="K106" i="19" s="1"/>
  <c r="L106" i="19" s="1"/>
  <c r="H110" i="19"/>
  <c r="I110" i="19" s="1"/>
  <c r="J110" i="19" s="1"/>
  <c r="K110" i="19" s="1"/>
  <c r="L110" i="19" s="1"/>
  <c r="H4" i="21"/>
  <c r="I4" i="21" s="1"/>
  <c r="J4" i="21" s="1"/>
  <c r="K4" i="21" s="1"/>
  <c r="L4" i="21" s="1"/>
  <c r="H14" i="21"/>
  <c r="I14" i="21" s="1"/>
  <c r="J14" i="21" s="1"/>
  <c r="K14" i="21" s="1"/>
  <c r="L14" i="21" s="1"/>
  <c r="H107" i="21"/>
  <c r="I107" i="21" s="1"/>
  <c r="J107" i="21" s="1"/>
  <c r="K107" i="21" s="1"/>
  <c r="L107" i="21" s="1"/>
  <c r="H117" i="18"/>
  <c r="I117" i="18" s="1"/>
  <c r="J117" i="18" s="1"/>
  <c r="K117" i="18" s="1"/>
  <c r="L117" i="18" s="1"/>
  <c r="H25" i="19"/>
  <c r="I25" i="19" s="1"/>
  <c r="J25" i="19" s="1"/>
  <c r="K25" i="19" s="1"/>
  <c r="L25" i="19" s="1"/>
  <c r="H30" i="19"/>
  <c r="I30" i="19" s="1"/>
  <c r="J30" i="19" s="1"/>
  <c r="K30" i="19" s="1"/>
  <c r="L30" i="19" s="1"/>
  <c r="H66" i="19"/>
  <c r="I66" i="19" s="1"/>
  <c r="J66" i="19" s="1"/>
  <c r="K66" i="19" s="1"/>
  <c r="L66" i="19" s="1"/>
  <c r="H103" i="19"/>
  <c r="I103" i="19" s="1"/>
  <c r="J103" i="19" s="1"/>
  <c r="K103" i="19" s="1"/>
  <c r="L103" i="19" s="1"/>
  <c r="H43" i="21"/>
  <c r="I43" i="21" s="1"/>
  <c r="J43" i="21" s="1"/>
  <c r="K43" i="21" s="1"/>
  <c r="L43" i="21" s="1"/>
  <c r="H67" i="21"/>
  <c r="I67" i="21" s="1"/>
  <c r="J67" i="21" s="1"/>
  <c r="K67" i="21" s="1"/>
  <c r="L67" i="21" s="1"/>
  <c r="H104" i="21"/>
  <c r="I104" i="21" s="1"/>
  <c r="J104" i="21" s="1"/>
  <c r="K104" i="21" s="1"/>
  <c r="L104" i="21" s="1"/>
  <c r="H114" i="21"/>
  <c r="I114" i="21" s="1"/>
  <c r="J114" i="21" s="1"/>
  <c r="K114" i="21" s="1"/>
  <c r="L114" i="21" s="1"/>
  <c r="H112" i="33"/>
  <c r="I112" i="33" s="1"/>
  <c r="H3" i="18"/>
  <c r="I3" i="18" s="1"/>
  <c r="J3" i="18" s="1"/>
  <c r="K3" i="18" s="1"/>
  <c r="L3" i="18" s="1"/>
  <c r="H18" i="18"/>
  <c r="I18" i="18" s="1"/>
  <c r="J18" i="18" s="1"/>
  <c r="K18" i="18" s="1"/>
  <c r="L18" i="18" s="1"/>
  <c r="H34" i="18"/>
  <c r="I34" i="18" s="1"/>
  <c r="J34" i="18" s="1"/>
  <c r="K34" i="18" s="1"/>
  <c r="L34" i="18" s="1"/>
  <c r="H72" i="18"/>
  <c r="I72" i="18" s="1"/>
  <c r="J72" i="18" s="1"/>
  <c r="K72" i="18" s="1"/>
  <c r="L72" i="18" s="1"/>
  <c r="H76" i="18"/>
  <c r="I76" i="18" s="1"/>
  <c r="J76" i="18" s="1"/>
  <c r="K76" i="18" s="1"/>
  <c r="L76" i="18" s="1"/>
  <c r="H91" i="18"/>
  <c r="I91" i="18" s="1"/>
  <c r="J91" i="18" s="1"/>
  <c r="K91" i="18" s="1"/>
  <c r="L91" i="18" s="1"/>
  <c r="H94" i="18"/>
  <c r="I94" i="18" s="1"/>
  <c r="J94" i="18" s="1"/>
  <c r="K94" i="18" s="1"/>
  <c r="L94" i="18" s="1"/>
  <c r="H17" i="19"/>
  <c r="I17" i="19" s="1"/>
  <c r="J17" i="19" s="1"/>
  <c r="K17" i="19" s="1"/>
  <c r="L17" i="19" s="1"/>
  <c r="H63" i="19"/>
  <c r="I63" i="19" s="1"/>
  <c r="J63" i="19" s="1"/>
  <c r="K63" i="19" s="1"/>
  <c r="L63" i="19" s="1"/>
  <c r="H80" i="19"/>
  <c r="I80" i="19" s="1"/>
  <c r="J80" i="19" s="1"/>
  <c r="K80" i="19" s="1"/>
  <c r="L80" i="19" s="1"/>
  <c r="H107" i="19"/>
  <c r="I107" i="19" s="1"/>
  <c r="J107" i="19" s="1"/>
  <c r="K107" i="19" s="1"/>
  <c r="L107" i="19" s="1"/>
  <c r="H6" i="21"/>
  <c r="I6" i="21" s="1"/>
  <c r="J6" i="21" s="1"/>
  <c r="K6" i="21" s="1"/>
  <c r="L6" i="21" s="1"/>
  <c r="H10" i="21"/>
  <c r="I10" i="21" s="1"/>
  <c r="J10" i="21" s="1"/>
  <c r="K10" i="21" s="1"/>
  <c r="L10" i="21" s="1"/>
  <c r="H15" i="21"/>
  <c r="I15" i="21" s="1"/>
  <c r="J15" i="21" s="1"/>
  <c r="K15" i="21" s="1"/>
  <c r="L15" i="21" s="1"/>
  <c r="H36" i="21"/>
  <c r="I36" i="21" s="1"/>
  <c r="J36" i="21" s="1"/>
  <c r="K36" i="21" s="1"/>
  <c r="L36" i="21" s="1"/>
  <c r="H50" i="21"/>
  <c r="I50" i="21" s="1"/>
  <c r="J50" i="21" s="1"/>
  <c r="K50" i="21" s="1"/>
  <c r="L50" i="21" s="1"/>
  <c r="H57" i="21"/>
  <c r="I57" i="21" s="1"/>
  <c r="J57" i="21" s="1"/>
  <c r="K57" i="21" s="1"/>
  <c r="L57" i="21" s="1"/>
  <c r="H60" i="21"/>
  <c r="I60" i="21" s="1"/>
  <c r="J60" i="21" s="1"/>
  <c r="K60" i="21" s="1"/>
  <c r="L60" i="21" s="1"/>
  <c r="H94" i="21"/>
  <c r="I94" i="21" s="1"/>
  <c r="J94" i="21" s="1"/>
  <c r="K94" i="21" s="1"/>
  <c r="L94" i="21" s="1"/>
  <c r="H101" i="18"/>
  <c r="I101" i="18" s="1"/>
  <c r="J101" i="18" s="1"/>
  <c r="K101" i="18" s="1"/>
  <c r="L101" i="18" s="1"/>
  <c r="H31" i="19"/>
  <c r="I31" i="19" s="1"/>
  <c r="J31" i="19" s="1"/>
  <c r="K31" i="19" s="1"/>
  <c r="L31" i="19" s="1"/>
  <c r="H111" i="19"/>
  <c r="I111" i="19" s="1"/>
  <c r="J111" i="19" s="1"/>
  <c r="K111" i="19" s="1"/>
  <c r="L111" i="19" s="1"/>
  <c r="H47" i="21"/>
  <c r="I47" i="21" s="1"/>
  <c r="J47" i="21" s="1"/>
  <c r="K47" i="21" s="1"/>
  <c r="L47" i="21" s="1"/>
  <c r="H47" i="18"/>
  <c r="I47" i="18" s="1"/>
  <c r="J47" i="18" s="1"/>
  <c r="K47" i="18" s="1"/>
  <c r="L47" i="18" s="1"/>
  <c r="H47" i="19"/>
  <c r="I47" i="19" s="1"/>
  <c r="J47" i="19" s="1"/>
  <c r="K47" i="19" s="1"/>
  <c r="L47" i="19" s="1"/>
  <c r="H83" i="19"/>
  <c r="I83" i="19" s="1"/>
  <c r="J83" i="19" s="1"/>
  <c r="K83" i="19" s="1"/>
  <c r="L83" i="19" s="1"/>
  <c r="H104" i="19"/>
  <c r="I104" i="19" s="1"/>
  <c r="J104" i="19" s="1"/>
  <c r="K104" i="19" s="1"/>
  <c r="L104" i="19" s="1"/>
  <c r="H2" i="21"/>
  <c r="I2" i="21" s="1"/>
  <c r="J2" i="21" s="1"/>
  <c r="K2" i="21" s="1"/>
  <c r="L2" i="21" s="1"/>
  <c r="H21" i="21"/>
  <c r="I21" i="21" s="1"/>
  <c r="J21" i="21" s="1"/>
  <c r="K21" i="21" s="1"/>
  <c r="L21" i="21" s="1"/>
  <c r="H37" i="21"/>
  <c r="I37" i="21" s="1"/>
  <c r="J37" i="21" s="1"/>
  <c r="K37" i="21" s="1"/>
  <c r="L37" i="21" s="1"/>
  <c r="H51" i="21"/>
  <c r="I51" i="21" s="1"/>
  <c r="J51" i="21" s="1"/>
  <c r="K51" i="21" s="1"/>
  <c r="L51" i="21" s="1"/>
  <c r="H31" i="18"/>
  <c r="I31" i="18" s="1"/>
  <c r="J31" i="18" s="1"/>
  <c r="K31" i="18" s="1"/>
  <c r="L31" i="18" s="1"/>
  <c r="H69" i="18"/>
  <c r="I69" i="18" s="1"/>
  <c r="J69" i="18" s="1"/>
  <c r="K69" i="18" s="1"/>
  <c r="L69" i="18" s="1"/>
  <c r="H73" i="18"/>
  <c r="I73" i="18" s="1"/>
  <c r="J73" i="18" s="1"/>
  <c r="K73" i="18" s="1"/>
  <c r="L73" i="18" s="1"/>
  <c r="H77" i="18"/>
  <c r="I77" i="18" s="1"/>
  <c r="J77" i="18" s="1"/>
  <c r="K77" i="18" s="1"/>
  <c r="L77" i="18" s="1"/>
  <c r="H92" i="18"/>
  <c r="I92" i="18" s="1"/>
  <c r="J92" i="18" s="1"/>
  <c r="K92" i="18" s="1"/>
  <c r="L92" i="18" s="1"/>
  <c r="H102" i="18"/>
  <c r="I102" i="18" s="1"/>
  <c r="J102" i="18" s="1"/>
  <c r="K102" i="18" s="1"/>
  <c r="L102" i="18" s="1"/>
  <c r="H105" i="18"/>
  <c r="I105" i="18" s="1"/>
  <c r="J105" i="18" s="1"/>
  <c r="K105" i="18" s="1"/>
  <c r="L105" i="18" s="1"/>
  <c r="H111" i="18"/>
  <c r="I111" i="18" s="1"/>
  <c r="J111" i="18" s="1"/>
  <c r="K111" i="18" s="1"/>
  <c r="L111" i="18" s="1"/>
  <c r="H18" i="19"/>
  <c r="I18" i="19" s="1"/>
  <c r="J18" i="19" s="1"/>
  <c r="K18" i="19" s="1"/>
  <c r="L18" i="19" s="1"/>
  <c r="H23" i="19"/>
  <c r="I23" i="19" s="1"/>
  <c r="J23" i="19" s="1"/>
  <c r="K23" i="19" s="1"/>
  <c r="L23" i="19" s="1"/>
  <c r="H34" i="19"/>
  <c r="I34" i="19" s="1"/>
  <c r="J34" i="19" s="1"/>
  <c r="K34" i="19" s="1"/>
  <c r="L34" i="19" s="1"/>
  <c r="H61" i="19"/>
  <c r="I61" i="19" s="1"/>
  <c r="J61" i="19" s="1"/>
  <c r="K61" i="19" s="1"/>
  <c r="L61" i="19" s="1"/>
  <c r="H71" i="19"/>
  <c r="I71" i="19" s="1"/>
  <c r="J71" i="19" s="1"/>
  <c r="K71" i="19" s="1"/>
  <c r="L71" i="19" s="1"/>
  <c r="H74" i="19"/>
  <c r="I74" i="19" s="1"/>
  <c r="J74" i="19" s="1"/>
  <c r="K74" i="19" s="1"/>
  <c r="L74" i="19" s="1"/>
  <c r="H81" i="19"/>
  <c r="I81" i="19" s="1"/>
  <c r="J81" i="19" s="1"/>
  <c r="K81" i="19" s="1"/>
  <c r="L81" i="19" s="1"/>
  <c r="H95" i="21"/>
  <c r="I95" i="21" s="1"/>
  <c r="J95" i="21" s="1"/>
  <c r="K95" i="21" s="1"/>
  <c r="L95" i="21" s="1"/>
  <c r="H29" i="18"/>
  <c r="I29" i="18" s="1"/>
  <c r="J29" i="18" s="1"/>
  <c r="K29" i="18" s="1"/>
  <c r="L29" i="18" s="1"/>
  <c r="H38" i="18"/>
  <c r="I38" i="18" s="1"/>
  <c r="J38" i="18" s="1"/>
  <c r="K38" i="18" s="1"/>
  <c r="L38" i="18" s="1"/>
  <c r="H54" i="18"/>
  <c r="I54" i="18" s="1"/>
  <c r="J54" i="18" s="1"/>
  <c r="K54" i="18" s="1"/>
  <c r="L54" i="18" s="1"/>
  <c r="H80" i="18"/>
  <c r="I80" i="18" s="1"/>
  <c r="J80" i="18" s="1"/>
  <c r="K80" i="18" s="1"/>
  <c r="L80" i="18" s="1"/>
  <c r="H89" i="18"/>
  <c r="I89" i="18" s="1"/>
  <c r="J89" i="18" s="1"/>
  <c r="K89" i="18" s="1"/>
  <c r="L89" i="18" s="1"/>
  <c r="H51" i="19"/>
  <c r="I51" i="19" s="1"/>
  <c r="J51" i="19" s="1"/>
  <c r="K51" i="19" s="1"/>
  <c r="L51" i="19" s="1"/>
  <c r="H54" i="19"/>
  <c r="I54" i="19" s="1"/>
  <c r="J54" i="19" s="1"/>
  <c r="K54" i="19" s="1"/>
  <c r="L54" i="19" s="1"/>
  <c r="H27" i="21"/>
  <c r="I27" i="21" s="1"/>
  <c r="J27" i="21" s="1"/>
  <c r="K27" i="21" s="1"/>
  <c r="L27" i="21" s="1"/>
  <c r="H58" i="21"/>
  <c r="I58" i="21" s="1"/>
  <c r="J58" i="21" s="1"/>
  <c r="K58" i="21" s="1"/>
  <c r="L58" i="21" s="1"/>
  <c r="H92" i="21"/>
  <c r="I92" i="21" s="1"/>
  <c r="J92" i="21" s="1"/>
  <c r="K92" i="21" s="1"/>
  <c r="L92" i="21" s="1"/>
  <c r="H116" i="21"/>
  <c r="I116" i="21" s="1"/>
  <c r="J116" i="21" s="1"/>
  <c r="K116" i="21" s="1"/>
  <c r="L116" i="21" s="1"/>
  <c r="H20" i="18"/>
  <c r="I20" i="18" s="1"/>
  <c r="J20" i="18" s="1"/>
  <c r="K20" i="18" s="1"/>
  <c r="L20" i="18" s="1"/>
  <c r="H38" i="19"/>
  <c r="I38" i="19" s="1"/>
  <c r="J38" i="19" s="1"/>
  <c r="K38" i="19" s="1"/>
  <c r="L38" i="19" s="1"/>
  <c r="H3" i="21"/>
  <c r="I3" i="21" s="1"/>
  <c r="J3" i="21" s="1"/>
  <c r="K3" i="21" s="1"/>
  <c r="L3" i="21" s="1"/>
  <c r="H31" i="21"/>
  <c r="I31" i="21" s="1"/>
  <c r="J31" i="21" s="1"/>
  <c r="K31" i="21" s="1"/>
  <c r="L31" i="21" s="1"/>
  <c r="H55" i="21"/>
  <c r="I55" i="21" s="1"/>
  <c r="J55" i="21" s="1"/>
  <c r="K55" i="21" s="1"/>
  <c r="L55" i="21" s="1"/>
  <c r="H60" i="18"/>
  <c r="I60" i="18" s="1"/>
  <c r="J60" i="18" s="1"/>
  <c r="K60" i="18" s="1"/>
  <c r="L60" i="18" s="1"/>
  <c r="H86" i="18"/>
  <c r="I86" i="18" s="1"/>
  <c r="J86" i="18" s="1"/>
  <c r="K86" i="18" s="1"/>
  <c r="L86" i="18" s="1"/>
  <c r="H96" i="18"/>
  <c r="I96" i="18" s="1"/>
  <c r="J96" i="18" s="1"/>
  <c r="K96" i="18" s="1"/>
  <c r="L96" i="18" s="1"/>
  <c r="H45" i="19"/>
  <c r="I45" i="19" s="1"/>
  <c r="J45" i="19" s="1"/>
  <c r="K45" i="19" s="1"/>
  <c r="L45" i="19" s="1"/>
  <c r="H72" i="19"/>
  <c r="I72" i="19" s="1"/>
  <c r="J72" i="19" s="1"/>
  <c r="K72" i="19" s="1"/>
  <c r="L72" i="19" s="1"/>
  <c r="H115" i="19"/>
  <c r="I115" i="19" s="1"/>
  <c r="J115" i="19" s="1"/>
  <c r="K115" i="19" s="1"/>
  <c r="L115" i="19" s="1"/>
  <c r="H38" i="21"/>
  <c r="I38" i="21" s="1"/>
  <c r="J38" i="21" s="1"/>
  <c r="K38" i="21" s="1"/>
  <c r="L38" i="21" s="1"/>
  <c r="H45" i="21"/>
  <c r="I45" i="21" s="1"/>
  <c r="J45" i="21" s="1"/>
  <c r="K45" i="21" s="1"/>
  <c r="L45" i="21" s="1"/>
  <c r="H48" i="21"/>
  <c r="I48" i="21" s="1"/>
  <c r="J48" i="21" s="1"/>
  <c r="K48" i="21" s="1"/>
  <c r="L48" i="21" s="1"/>
  <c r="H62" i="21"/>
  <c r="I62" i="21" s="1"/>
  <c r="J62" i="21" s="1"/>
  <c r="K62" i="21" s="1"/>
  <c r="L62" i="21" s="1"/>
  <c r="H72" i="21"/>
  <c r="I72" i="21" s="1"/>
  <c r="J72" i="21" s="1"/>
  <c r="K72" i="21" s="1"/>
  <c r="L72" i="21" s="1"/>
  <c r="H106" i="21"/>
  <c r="I106" i="21" s="1"/>
  <c r="J106" i="21" s="1"/>
  <c r="K106" i="21" s="1"/>
  <c r="L106" i="21" s="1"/>
  <c r="H83" i="33"/>
  <c r="I83" i="33" s="1"/>
  <c r="H42" i="18"/>
  <c r="I42" i="18" s="1"/>
  <c r="J42" i="18" s="1"/>
  <c r="K42" i="18" s="1"/>
  <c r="L42" i="18" s="1"/>
  <c r="H5" i="19"/>
  <c r="I5" i="19" s="1"/>
  <c r="J5" i="19" s="1"/>
  <c r="K5" i="19" s="1"/>
  <c r="L5" i="19" s="1"/>
  <c r="H10" i="19"/>
  <c r="I10" i="19" s="1"/>
  <c r="J10" i="19" s="1"/>
  <c r="K10" i="19" s="1"/>
  <c r="L10" i="19" s="1"/>
  <c r="H55" i="19"/>
  <c r="I55" i="19" s="1"/>
  <c r="J55" i="19" s="1"/>
  <c r="K55" i="19" s="1"/>
  <c r="L55" i="19" s="1"/>
  <c r="H35" i="21"/>
  <c r="I35" i="21" s="1"/>
  <c r="J35" i="21" s="1"/>
  <c r="K35" i="21" s="1"/>
  <c r="L35" i="21" s="1"/>
  <c r="H59" i="21"/>
  <c r="I59" i="21" s="1"/>
  <c r="J59" i="21" s="1"/>
  <c r="K59" i="21" s="1"/>
  <c r="L59" i="21" s="1"/>
  <c r="H117" i="21"/>
  <c r="I117" i="21" s="1"/>
  <c r="J117" i="21" s="1"/>
  <c r="K117" i="21" s="1"/>
  <c r="L117" i="21" s="1"/>
  <c r="H45" i="18"/>
  <c r="I45" i="18" s="1"/>
  <c r="J45" i="18" s="1"/>
  <c r="K45" i="18" s="1"/>
  <c r="L45" i="18" s="1"/>
  <c r="H55" i="18"/>
  <c r="I55" i="18" s="1"/>
  <c r="J55" i="18" s="1"/>
  <c r="K55" i="18" s="1"/>
  <c r="L55" i="18" s="1"/>
  <c r="H61" i="18"/>
  <c r="I61" i="18" s="1"/>
  <c r="J61" i="18" s="1"/>
  <c r="K61" i="18" s="1"/>
  <c r="L61" i="18" s="1"/>
  <c r="H100" i="18"/>
  <c r="I100" i="18" s="1"/>
  <c r="J100" i="18" s="1"/>
  <c r="K100" i="18" s="1"/>
  <c r="L100" i="18" s="1"/>
  <c r="H103" i="18"/>
  <c r="I103" i="18" s="1"/>
  <c r="J103" i="18" s="1"/>
  <c r="K103" i="18" s="1"/>
  <c r="L103" i="18" s="1"/>
  <c r="H48" i="19"/>
  <c r="I48" i="19" s="1"/>
  <c r="J48" i="19" s="1"/>
  <c r="K48" i="19" s="1"/>
  <c r="L48" i="19" s="1"/>
  <c r="H59" i="19"/>
  <c r="I59" i="19" s="1"/>
  <c r="J59" i="19" s="1"/>
  <c r="K59" i="19" s="1"/>
  <c r="L59" i="19" s="1"/>
  <c r="H92" i="19"/>
  <c r="I92" i="19" s="1"/>
  <c r="J92" i="19" s="1"/>
  <c r="K92" i="19" s="1"/>
  <c r="L92" i="19" s="1"/>
  <c r="H9" i="21"/>
  <c r="I9" i="21" s="1"/>
  <c r="J9" i="21" s="1"/>
  <c r="K9" i="21" s="1"/>
  <c r="L9" i="21" s="1"/>
  <c r="H39" i="21"/>
  <c r="I39" i="21" s="1"/>
  <c r="J39" i="21" s="1"/>
  <c r="K39" i="21" s="1"/>
  <c r="L39" i="21" s="1"/>
  <c r="H63" i="21"/>
  <c r="I63" i="21" s="1"/>
  <c r="J63" i="21" s="1"/>
  <c r="K63" i="21" s="1"/>
  <c r="L63" i="21" s="1"/>
  <c r="AO151" i="28"/>
  <c r="AO152" i="28"/>
  <c r="AO145" i="28"/>
  <c r="AO150" i="28"/>
  <c r="AO153" i="28"/>
  <c r="AO146" i="28"/>
  <c r="AO139" i="28"/>
  <c r="AO130" i="28"/>
  <c r="AO135" i="28"/>
  <c r="AO123" i="28"/>
  <c r="AO143" i="28"/>
  <c r="AO128" i="28"/>
  <c r="AO133" i="28"/>
  <c r="AO138" i="28"/>
  <c r="AO126" i="28"/>
  <c r="AO142" i="28"/>
  <c r="AO131" i="28"/>
  <c r="AO149" i="28"/>
  <c r="AO148" i="28"/>
  <c r="AO147" i="28"/>
  <c r="AO136" i="28"/>
  <c r="AO124" i="28"/>
  <c r="AO129" i="28"/>
  <c r="AO141" i="28"/>
  <c r="AO134" i="28"/>
  <c r="AO127" i="28"/>
  <c r="AO132" i="28"/>
  <c r="AO144" i="28"/>
  <c r="AO140" i="28"/>
  <c r="AO137" i="28"/>
  <c r="AO125" i="28"/>
  <c r="BA151" i="28"/>
  <c r="BA149" i="28"/>
  <c r="BA152" i="28"/>
  <c r="BA145" i="28"/>
  <c r="BA150" i="28"/>
  <c r="BA153" i="28"/>
  <c r="BA146" i="28"/>
  <c r="BA130" i="28"/>
  <c r="BA144" i="28"/>
  <c r="BA140" i="28"/>
  <c r="BA135" i="28"/>
  <c r="BA123" i="28"/>
  <c r="BA139" i="28"/>
  <c r="BA128" i="28"/>
  <c r="BA133" i="28"/>
  <c r="BA143" i="28"/>
  <c r="BA138" i="28"/>
  <c r="BA126" i="28"/>
  <c r="BA131" i="28"/>
  <c r="BA136" i="28"/>
  <c r="BA124" i="28"/>
  <c r="BA142" i="28"/>
  <c r="BA129" i="28"/>
  <c r="BA134" i="28"/>
  <c r="BA148" i="28"/>
  <c r="BA147" i="28"/>
  <c r="BA127" i="28"/>
  <c r="BA141" i="28"/>
  <c r="BA132" i="28"/>
  <c r="BA137" i="28"/>
  <c r="BA125" i="28"/>
  <c r="AO357" i="28"/>
  <c r="AO345" i="28"/>
  <c r="AO362" i="28"/>
  <c r="AO350" i="28"/>
  <c r="AO368" i="28"/>
  <c r="AO355" i="28"/>
  <c r="AO343" i="28"/>
  <c r="AO360" i="28"/>
  <c r="AO348" i="28"/>
  <c r="AO365" i="28"/>
  <c r="AO353" i="28"/>
  <c r="AO341" i="28"/>
  <c r="AO358" i="28"/>
  <c r="AO346" i="28"/>
  <c r="AO367" i="28"/>
  <c r="AO363" i="28"/>
  <c r="AO351" i="28"/>
  <c r="AO356" i="28"/>
  <c r="AO344" i="28"/>
  <c r="AO370" i="28"/>
  <c r="AO361" i="28"/>
  <c r="AO349" i="28"/>
  <c r="AO354" i="28"/>
  <c r="AO342" i="28"/>
  <c r="AO366" i="28"/>
  <c r="AO359" i="28"/>
  <c r="AO347" i="28"/>
  <c r="AO369" i="28"/>
  <c r="AO364" i="28"/>
  <c r="AO352" i="28"/>
  <c r="AO340" i="28"/>
  <c r="BA357" i="28"/>
  <c r="BA345" i="28"/>
  <c r="BA369" i="28"/>
  <c r="BA362" i="28"/>
  <c r="BA350" i="28"/>
  <c r="BA355" i="28"/>
  <c r="BA343" i="28"/>
  <c r="BA360" i="28"/>
  <c r="BA348" i="28"/>
  <c r="BA368" i="28"/>
  <c r="BA365" i="28"/>
  <c r="BA353" i="28"/>
  <c r="BA341" i="28"/>
  <c r="BA358" i="28"/>
  <c r="BA346" i="28"/>
  <c r="BA363" i="28"/>
  <c r="BA351" i="28"/>
  <c r="BA367" i="28"/>
  <c r="BA356" i="28"/>
  <c r="BA344" i="28"/>
  <c r="BA361" i="28"/>
  <c r="BA349" i="28"/>
  <c r="BA354" i="28"/>
  <c r="BA342" i="28"/>
  <c r="BA370" i="28"/>
  <c r="BA359" i="28"/>
  <c r="BA347" i="28"/>
  <c r="BA366" i="28"/>
  <c r="BA364" i="28"/>
  <c r="BA352" i="28"/>
  <c r="BA340" i="28"/>
  <c r="BI30" i="28"/>
  <c r="BB31" i="28"/>
  <c r="AU32" i="28"/>
  <c r="BI42" i="28"/>
  <c r="BB43" i="28"/>
  <c r="AU44" i="28"/>
  <c r="BI54" i="28"/>
  <c r="BB55" i="28"/>
  <c r="AU56" i="28"/>
  <c r="BI58" i="28"/>
  <c r="AP61" i="28"/>
  <c r="BI63" i="28"/>
  <c r="AN65" i="28"/>
  <c r="AP149" i="28"/>
  <c r="AP147" i="28"/>
  <c r="AP152" i="28"/>
  <c r="AP150" i="28"/>
  <c r="AP153" i="28"/>
  <c r="AP151" i="28"/>
  <c r="AP139" i="28"/>
  <c r="AP135" i="28"/>
  <c r="AP123" i="28"/>
  <c r="AP143" i="28"/>
  <c r="AP128" i="28"/>
  <c r="AP133" i="28"/>
  <c r="AP138" i="28"/>
  <c r="AP126" i="28"/>
  <c r="AP142" i="28"/>
  <c r="AP131" i="28"/>
  <c r="AP148" i="28"/>
  <c r="AP136" i="28"/>
  <c r="AP124" i="28"/>
  <c r="AP146" i="28"/>
  <c r="AP129" i="28"/>
  <c r="AP141" i="28"/>
  <c r="AP134" i="28"/>
  <c r="AP127" i="28"/>
  <c r="AP145" i="28"/>
  <c r="AP132" i="28"/>
  <c r="AP144" i="28"/>
  <c r="AP140" i="28"/>
  <c r="AP137" i="28"/>
  <c r="AP125" i="28"/>
  <c r="AP130" i="28"/>
  <c r="BB149" i="28"/>
  <c r="BB147" i="28"/>
  <c r="BB152" i="28"/>
  <c r="BB150" i="28"/>
  <c r="BB138" i="28"/>
  <c r="BB153" i="28"/>
  <c r="BB151" i="28"/>
  <c r="BB139" i="28"/>
  <c r="BB144" i="28"/>
  <c r="BB140" i="28"/>
  <c r="BB135" i="28"/>
  <c r="BB123" i="28"/>
  <c r="BB128" i="28"/>
  <c r="BB133" i="28"/>
  <c r="BB143" i="28"/>
  <c r="BB126" i="28"/>
  <c r="BB131" i="28"/>
  <c r="BB136" i="28"/>
  <c r="BB124" i="28"/>
  <c r="BB142" i="28"/>
  <c r="BB129" i="28"/>
  <c r="BB134" i="28"/>
  <c r="BB148" i="28"/>
  <c r="BB127" i="28"/>
  <c r="BB146" i="28"/>
  <c r="BB141" i="28"/>
  <c r="BB132" i="28"/>
  <c r="BB137" i="28"/>
  <c r="BB125" i="28"/>
  <c r="BB145" i="28"/>
  <c r="BB130" i="28"/>
  <c r="AP362" i="28"/>
  <c r="AP350" i="28"/>
  <c r="AP368" i="28"/>
  <c r="AP355" i="28"/>
  <c r="AP343" i="28"/>
  <c r="AP360" i="28"/>
  <c r="AP348" i="28"/>
  <c r="AP365" i="28"/>
  <c r="AP353" i="28"/>
  <c r="AP341" i="28"/>
  <c r="AP358" i="28"/>
  <c r="AP346" i="28"/>
  <c r="AP367" i="28"/>
  <c r="AP363" i="28"/>
  <c r="AP351" i="28"/>
  <c r="AP356" i="28"/>
  <c r="AP344" i="28"/>
  <c r="AP370" i="28"/>
  <c r="AP361" i="28"/>
  <c r="AP349" i="28"/>
  <c r="AP354" i="28"/>
  <c r="AP342" i="28"/>
  <c r="AP366" i="28"/>
  <c r="AP359" i="28"/>
  <c r="AP347" i="28"/>
  <c r="AP369" i="28"/>
  <c r="AP364" i="28"/>
  <c r="AP352" i="28"/>
  <c r="AP340" i="28"/>
  <c r="AP357" i="28"/>
  <c r="AP345" i="28"/>
  <c r="BB369" i="28"/>
  <c r="BB362" i="28"/>
  <c r="BB350" i="28"/>
  <c r="BB355" i="28"/>
  <c r="BB343" i="28"/>
  <c r="BB360" i="28"/>
  <c r="BB348" i="28"/>
  <c r="BB368" i="28"/>
  <c r="BB365" i="28"/>
  <c r="BB353" i="28"/>
  <c r="BB341" i="28"/>
  <c r="BB358" i="28"/>
  <c r="BB346" i="28"/>
  <c r="BB363" i="28"/>
  <c r="BB351" i="28"/>
  <c r="BB367" i="28"/>
  <c r="BB356" i="28"/>
  <c r="BB344" i="28"/>
  <c r="BB361" i="28"/>
  <c r="BB349" i="28"/>
  <c r="BB354" i="28"/>
  <c r="BB342" i="28"/>
  <c r="BB370" i="28"/>
  <c r="BB359" i="28"/>
  <c r="BB347" i="28"/>
  <c r="BB366" i="28"/>
  <c r="BB364" i="28"/>
  <c r="BB352" i="28"/>
  <c r="BB340" i="28"/>
  <c r="BB357" i="28"/>
  <c r="BB345" i="28"/>
  <c r="BB38" i="28"/>
  <c r="AU39" i="28"/>
  <c r="BB50" i="28"/>
  <c r="AU51" i="28"/>
  <c r="BI60" i="28"/>
  <c r="AP66" i="28"/>
  <c r="AU112" i="28"/>
  <c r="AU100" i="28"/>
  <c r="AU117" i="28"/>
  <c r="AU105" i="28"/>
  <c r="AU93" i="28"/>
  <c r="AU122" i="28"/>
  <c r="AU110" i="28"/>
  <c r="AU98" i="28"/>
  <c r="AU115" i="28"/>
  <c r="AU103" i="28"/>
  <c r="AU120" i="28"/>
  <c r="AU108" i="28"/>
  <c r="AU96" i="28"/>
  <c r="AU113" i="28"/>
  <c r="AU101" i="28"/>
  <c r="AU118" i="28"/>
  <c r="AU106" i="28"/>
  <c r="AU94" i="28"/>
  <c r="AU111" i="28"/>
  <c r="AU99" i="28"/>
  <c r="AU116" i="28"/>
  <c r="AU104" i="28"/>
  <c r="AU92" i="28"/>
  <c r="AU121" i="28"/>
  <c r="AU109" i="28"/>
  <c r="AU97" i="28"/>
  <c r="AU114" i="28"/>
  <c r="AU102" i="28"/>
  <c r="AU119" i="28"/>
  <c r="AU107" i="28"/>
  <c r="AU95" i="28"/>
  <c r="BI122" i="28"/>
  <c r="BI110" i="28"/>
  <c r="BI98" i="28"/>
  <c r="BI115" i="28"/>
  <c r="BI103" i="28"/>
  <c r="BI120" i="28"/>
  <c r="BI108" i="28"/>
  <c r="BI96" i="28"/>
  <c r="BI113" i="28"/>
  <c r="BI101" i="28"/>
  <c r="BI118" i="28"/>
  <c r="BI106" i="28"/>
  <c r="BI94" i="28"/>
  <c r="BI111" i="28"/>
  <c r="BI99" i="28"/>
  <c r="BI116" i="28"/>
  <c r="BI104" i="28"/>
  <c r="BI92" i="28"/>
  <c r="BI121" i="28"/>
  <c r="BI109" i="28"/>
  <c r="BI97" i="28"/>
  <c r="BI114" i="28"/>
  <c r="BI102" i="28"/>
  <c r="BI119" i="28"/>
  <c r="BI107" i="28"/>
  <c r="BI95" i="28"/>
  <c r="BI112" i="28"/>
  <c r="BI100" i="28"/>
  <c r="BI117" i="28"/>
  <c r="BI105" i="28"/>
  <c r="BI93" i="28"/>
  <c r="AU339" i="28"/>
  <c r="AU327" i="28"/>
  <c r="AU315" i="28"/>
  <c r="AU332" i="28"/>
  <c r="AU320" i="28"/>
  <c r="AU337" i="28"/>
  <c r="AU325" i="28"/>
  <c r="AU313" i="28"/>
  <c r="AU330" i="28"/>
  <c r="AU318" i="28"/>
  <c r="AU335" i="28"/>
  <c r="AU323" i="28"/>
  <c r="AU328" i="28"/>
  <c r="AU333" i="28"/>
  <c r="AU321" i="28"/>
  <c r="AU309" i="28"/>
  <c r="AU338" i="28"/>
  <c r="AU326" i="28"/>
  <c r="AU331" i="28"/>
  <c r="AU319" i="28"/>
  <c r="AU336" i="28"/>
  <c r="AU324" i="28"/>
  <c r="AU329" i="28"/>
  <c r="AU317" i="28"/>
  <c r="AU334" i="28"/>
  <c r="AU322" i="28"/>
  <c r="AU310" i="28"/>
  <c r="AU311" i="28"/>
  <c r="AU314" i="28"/>
  <c r="AU316" i="28"/>
  <c r="AU312" i="28"/>
  <c r="BI337" i="28"/>
  <c r="BI325" i="28"/>
  <c r="BI313" i="28"/>
  <c r="BI330" i="28"/>
  <c r="BI318" i="28"/>
  <c r="BI335" i="28"/>
  <c r="BI323" i="28"/>
  <c r="BI328" i="28"/>
  <c r="BI316" i="28"/>
  <c r="BI333" i="28"/>
  <c r="BI321" i="28"/>
  <c r="BI338" i="28"/>
  <c r="BI326" i="28"/>
  <c r="BI331" i="28"/>
  <c r="BI319" i="28"/>
  <c r="BI336" i="28"/>
  <c r="BI324" i="28"/>
  <c r="BI329" i="28"/>
  <c r="BI317" i="28"/>
  <c r="BI334" i="28"/>
  <c r="BI322" i="28"/>
  <c r="BI339" i="28"/>
  <c r="BI327" i="28"/>
  <c r="BI315" i="28"/>
  <c r="BI332" i="28"/>
  <c r="BI320" i="28"/>
  <c r="BI311" i="28"/>
  <c r="BI310" i="28"/>
  <c r="BI309" i="28"/>
  <c r="BI314" i="28"/>
  <c r="BI312" i="28"/>
  <c r="AU396" i="28"/>
  <c r="AU384" i="28"/>
  <c r="AU372" i="28"/>
  <c r="AU401" i="28"/>
  <c r="AU389" i="28"/>
  <c r="AU377" i="28"/>
  <c r="AU390" i="28"/>
  <c r="AU378" i="28"/>
  <c r="AU395" i="28"/>
  <c r="AU383" i="28"/>
  <c r="AU398" i="28"/>
  <c r="AU391" i="28"/>
  <c r="AU379" i="28"/>
  <c r="AU381" i="28"/>
  <c r="AU386" i="28"/>
  <c r="AU374" i="28"/>
  <c r="AU371" i="28"/>
  <c r="AU394" i="28"/>
  <c r="AU392" i="28"/>
  <c r="AU382" i="28"/>
  <c r="AU387" i="28"/>
  <c r="AU375" i="28"/>
  <c r="AU400" i="28"/>
  <c r="AU393" i="28"/>
  <c r="AU388" i="28"/>
  <c r="AU376" i="28"/>
  <c r="AU397" i="28"/>
  <c r="AU380" i="28"/>
  <c r="AU385" i="28"/>
  <c r="AU373" i="28"/>
  <c r="AU399" i="28"/>
  <c r="BI394" i="28"/>
  <c r="BI382" i="28"/>
  <c r="BI399" i="28"/>
  <c r="BI387" i="28"/>
  <c r="BI375" i="28"/>
  <c r="BI400" i="28"/>
  <c r="BI388" i="28"/>
  <c r="BI376" i="28"/>
  <c r="BI393" i="28"/>
  <c r="BI381" i="28"/>
  <c r="BI396" i="28"/>
  <c r="BI401" i="28"/>
  <c r="BI389" i="28"/>
  <c r="BI377" i="28"/>
  <c r="BI380" i="28"/>
  <c r="BI395" i="28"/>
  <c r="BI385" i="28"/>
  <c r="BI373" i="28"/>
  <c r="BI371" i="28"/>
  <c r="BI397" i="28"/>
  <c r="BI391" i="28"/>
  <c r="BI386" i="28"/>
  <c r="BI374" i="28"/>
  <c r="BI378" i="28"/>
  <c r="BI392" i="28"/>
  <c r="BI390" i="28"/>
  <c r="BI383" i="28"/>
  <c r="BI398" i="28"/>
  <c r="BI379" i="28"/>
  <c r="BI384" i="28"/>
  <c r="BI372" i="28"/>
  <c r="AQ149" i="28"/>
  <c r="AQ152" i="28"/>
  <c r="AQ150" i="28"/>
  <c r="AQ143" i="28"/>
  <c r="AQ153" i="28"/>
  <c r="AQ144" i="28"/>
  <c r="AQ128" i="28"/>
  <c r="AQ133" i="28"/>
  <c r="AQ138" i="28"/>
  <c r="AQ126" i="28"/>
  <c r="AQ142" i="28"/>
  <c r="AQ131" i="28"/>
  <c r="AQ148" i="28"/>
  <c r="AQ136" i="28"/>
  <c r="AQ124" i="28"/>
  <c r="AQ147" i="28"/>
  <c r="AQ146" i="28"/>
  <c r="AQ129" i="28"/>
  <c r="AQ141" i="28"/>
  <c r="AQ134" i="28"/>
  <c r="AQ127" i="28"/>
  <c r="AQ151" i="28"/>
  <c r="AQ145" i="28"/>
  <c r="AQ132" i="28"/>
  <c r="AQ140" i="28"/>
  <c r="AQ137" i="28"/>
  <c r="AQ125" i="28"/>
  <c r="AQ130" i="28"/>
  <c r="AQ139" i="28"/>
  <c r="AQ135" i="28"/>
  <c r="AQ123" i="28"/>
  <c r="BC149" i="28"/>
  <c r="BC152" i="28"/>
  <c r="BC150" i="28"/>
  <c r="BC143" i="28"/>
  <c r="BC153" i="28"/>
  <c r="BC144" i="28"/>
  <c r="BC128" i="28"/>
  <c r="BC139" i="28"/>
  <c r="BC133" i="28"/>
  <c r="BC126" i="28"/>
  <c r="BC138" i="28"/>
  <c r="BC131" i="28"/>
  <c r="BC136" i="28"/>
  <c r="BC124" i="28"/>
  <c r="BC142" i="28"/>
  <c r="BC129" i="28"/>
  <c r="BC151" i="28"/>
  <c r="BC134" i="28"/>
  <c r="BC148" i="28"/>
  <c r="BC127" i="28"/>
  <c r="BC147" i="28"/>
  <c r="BC146" i="28"/>
  <c r="BC141" i="28"/>
  <c r="BC132" i="28"/>
  <c r="BC137" i="28"/>
  <c r="BC125" i="28"/>
  <c r="BC145" i="28"/>
  <c r="BC130" i="28"/>
  <c r="BC140" i="28"/>
  <c r="BC135" i="28"/>
  <c r="BC123" i="28"/>
  <c r="AQ370" i="28"/>
  <c r="AQ368" i="28"/>
  <c r="AQ355" i="28"/>
  <c r="AQ343" i="28"/>
  <c r="AQ360" i="28"/>
  <c r="AQ348" i="28"/>
  <c r="AQ365" i="28"/>
  <c r="AQ353" i="28"/>
  <c r="AQ341" i="28"/>
  <c r="AQ358" i="28"/>
  <c r="AQ346" i="28"/>
  <c r="AQ367" i="28"/>
  <c r="AQ363" i="28"/>
  <c r="AQ351" i="28"/>
  <c r="AQ356" i="28"/>
  <c r="AQ344" i="28"/>
  <c r="AQ361" i="28"/>
  <c r="AQ349" i="28"/>
  <c r="AQ354" i="28"/>
  <c r="AQ342" i="28"/>
  <c r="AQ366" i="28"/>
  <c r="AQ359" i="28"/>
  <c r="AQ347" i="28"/>
  <c r="AQ369" i="28"/>
  <c r="AQ364" i="28"/>
  <c r="AQ352" i="28"/>
  <c r="AQ340" i="28"/>
  <c r="AQ357" i="28"/>
  <c r="AQ345" i="28"/>
  <c r="AQ362" i="28"/>
  <c r="AQ350" i="28"/>
  <c r="BC370" i="28"/>
  <c r="BC355" i="28"/>
  <c r="BC343" i="28"/>
  <c r="BC360" i="28"/>
  <c r="BC348" i="28"/>
  <c r="BC368" i="28"/>
  <c r="BC365" i="28"/>
  <c r="BC353" i="28"/>
  <c r="BC341" i="28"/>
  <c r="BC358" i="28"/>
  <c r="BC346" i="28"/>
  <c r="BC363" i="28"/>
  <c r="BC351" i="28"/>
  <c r="BC367" i="28"/>
  <c r="BC356" i="28"/>
  <c r="BC344" i="28"/>
  <c r="BC361" i="28"/>
  <c r="BC349" i="28"/>
  <c r="BC354" i="28"/>
  <c r="BC342" i="28"/>
  <c r="BC359" i="28"/>
  <c r="BC347" i="28"/>
  <c r="BC366" i="28"/>
  <c r="BC364" i="28"/>
  <c r="BC352" i="28"/>
  <c r="BC340" i="28"/>
  <c r="BC357" i="28"/>
  <c r="BC345" i="28"/>
  <c r="BC369" i="28"/>
  <c r="BC362" i="28"/>
  <c r="BC350" i="28"/>
  <c r="AN182" i="28"/>
  <c r="AN170" i="28"/>
  <c r="AN158" i="28"/>
  <c r="AN175" i="28"/>
  <c r="AN163" i="28"/>
  <c r="AN180" i="28"/>
  <c r="AN168" i="28"/>
  <c r="AN156" i="28"/>
  <c r="AN173" i="28"/>
  <c r="AN161" i="28"/>
  <c r="AN178" i="28"/>
  <c r="AN166" i="28"/>
  <c r="AN154" i="28"/>
  <c r="AN183" i="28"/>
  <c r="AN171" i="28"/>
  <c r="AN159" i="28"/>
  <c r="AN176" i="28"/>
  <c r="AN164" i="28"/>
  <c r="AN181" i="28"/>
  <c r="AN169" i="28"/>
  <c r="AN157" i="28"/>
  <c r="AN174" i="28"/>
  <c r="AN162" i="28"/>
  <c r="AN179" i="28"/>
  <c r="AN167" i="28"/>
  <c r="AN155" i="28"/>
  <c r="AN184" i="28"/>
  <c r="AN172" i="28"/>
  <c r="AN160" i="28"/>
  <c r="AN177" i="28"/>
  <c r="AN165" i="28"/>
  <c r="BB180" i="28"/>
  <c r="BB168" i="28"/>
  <c r="BB156" i="28"/>
  <c r="BB173" i="28"/>
  <c r="BB161" i="28"/>
  <c r="BB178" i="28"/>
  <c r="BB166" i="28"/>
  <c r="BB154" i="28"/>
  <c r="BB183" i="28"/>
  <c r="BB171" i="28"/>
  <c r="BB159" i="28"/>
  <c r="BB176" i="28"/>
  <c r="BB164" i="28"/>
  <c r="BB181" i="28"/>
  <c r="BB169" i="28"/>
  <c r="BB157" i="28"/>
  <c r="BB174" i="28"/>
  <c r="BB162" i="28"/>
  <c r="BB179" i="28"/>
  <c r="BB167" i="28"/>
  <c r="BB155" i="28"/>
  <c r="BB184" i="28"/>
  <c r="BB172" i="28"/>
  <c r="BB160" i="28"/>
  <c r="BB177" i="28"/>
  <c r="BB165" i="28"/>
  <c r="BB182" i="28"/>
  <c r="BB170" i="28"/>
  <c r="BB158" i="28"/>
  <c r="BB175" i="28"/>
  <c r="BB163" i="28"/>
  <c r="AN206" i="28"/>
  <c r="AN194" i="28"/>
  <c r="AN211" i="28"/>
  <c r="AN199" i="28"/>
  <c r="AN187" i="28"/>
  <c r="AN204" i="28"/>
  <c r="AN192" i="28"/>
  <c r="AN209" i="28"/>
  <c r="AN197" i="28"/>
  <c r="AN185" i="28"/>
  <c r="AN214" i="28"/>
  <c r="AN202" i="28"/>
  <c r="AN190" i="28"/>
  <c r="AN207" i="28"/>
  <c r="AN195" i="28"/>
  <c r="AN212" i="28"/>
  <c r="AN200" i="28"/>
  <c r="AN188" i="28"/>
  <c r="AN205" i="28"/>
  <c r="AN193" i="28"/>
  <c r="AN210" i="28"/>
  <c r="AN198" i="28"/>
  <c r="AN186" i="28"/>
  <c r="AN215" i="28"/>
  <c r="AN203" i="28"/>
  <c r="AN191" i="28"/>
  <c r="AN208" i="28"/>
  <c r="AN196" i="28"/>
  <c r="AN213" i="28"/>
  <c r="AN201" i="28"/>
  <c r="AN189" i="28"/>
  <c r="BB204" i="28"/>
  <c r="BB192" i="28"/>
  <c r="BB209" i="28"/>
  <c r="BB197" i="28"/>
  <c r="BB185" i="28"/>
  <c r="BB214" i="28"/>
  <c r="BB202" i="28"/>
  <c r="BB190" i="28"/>
  <c r="BB207" i="28"/>
  <c r="BB195" i="28"/>
  <c r="BB212" i="28"/>
  <c r="BB200" i="28"/>
  <c r="BB188" i="28"/>
  <c r="BB205" i="28"/>
  <c r="BB193" i="28"/>
  <c r="BB210" i="28"/>
  <c r="BB198" i="28"/>
  <c r="BB186" i="28"/>
  <c r="BB215" i="28"/>
  <c r="BB203" i="28"/>
  <c r="BB191" i="28"/>
  <c r="BB208" i="28"/>
  <c r="BB196" i="28"/>
  <c r="BB213" i="28"/>
  <c r="BB201" i="28"/>
  <c r="BB189" i="28"/>
  <c r="BB206" i="28"/>
  <c r="BB194" i="28"/>
  <c r="BB211" i="28"/>
  <c r="BB199" i="28"/>
  <c r="BB187" i="28"/>
  <c r="AN245" i="28"/>
  <c r="AN233" i="28"/>
  <c r="AN238" i="28"/>
  <c r="AN243" i="28"/>
  <c r="AN241" i="28"/>
  <c r="AN246" i="28"/>
  <c r="AN239" i="28"/>
  <c r="AN227" i="28"/>
  <c r="AN244" i="28"/>
  <c r="AN237" i="28"/>
  <c r="AN242" i="28"/>
  <c r="AN230" i="28"/>
  <c r="AN240" i="28"/>
  <c r="AN228" i="28"/>
  <c r="AN218" i="28"/>
  <c r="AN223" i="28"/>
  <c r="AN216" i="28"/>
  <c r="AN221" i="28"/>
  <c r="AN235" i="28"/>
  <c r="AN226" i="28"/>
  <c r="AN219" i="28"/>
  <c r="AN229" i="28"/>
  <c r="AN224" i="28"/>
  <c r="AN217" i="28"/>
  <c r="AN231" i="28"/>
  <c r="AN222" i="28"/>
  <c r="AN236" i="28"/>
  <c r="AN234" i="28"/>
  <c r="AN232" i="28"/>
  <c r="AN220" i="28"/>
  <c r="AN225" i="28"/>
  <c r="BB243" i="28"/>
  <c r="BB231" i="28"/>
  <c r="BB236" i="28"/>
  <c r="BB241" i="28"/>
  <c r="BB246" i="28"/>
  <c r="BB239" i="28"/>
  <c r="BB244" i="28"/>
  <c r="BB237" i="28"/>
  <c r="BB242" i="28"/>
  <c r="BB235" i="28"/>
  <c r="BB240" i="28"/>
  <c r="BB245" i="28"/>
  <c r="BB238" i="28"/>
  <c r="BB216" i="28"/>
  <c r="BB234" i="28"/>
  <c r="BB221" i="28"/>
  <c r="BB226" i="28"/>
  <c r="BB219" i="28"/>
  <c r="BB224" i="28"/>
  <c r="BB217" i="28"/>
  <c r="BB222" i="28"/>
  <c r="BB229" i="28"/>
  <c r="BB228" i="28"/>
  <c r="BB220" i="28"/>
  <c r="BB225" i="28"/>
  <c r="BB227" i="28"/>
  <c r="BB218" i="28"/>
  <c r="BB233" i="28"/>
  <c r="BB232" i="28"/>
  <c r="BB230" i="28"/>
  <c r="BB223" i="28"/>
  <c r="AN269" i="28"/>
  <c r="AN257" i="28"/>
  <c r="AN274" i="28"/>
  <c r="AN262" i="28"/>
  <c r="AN250" i="28"/>
  <c r="AN267" i="28"/>
  <c r="AN255" i="28"/>
  <c r="AN272" i="28"/>
  <c r="AN260" i="28"/>
  <c r="AN248" i="28"/>
  <c r="AN277" i="28"/>
  <c r="AN265" i="28"/>
  <c r="AN253" i="28"/>
  <c r="AN270" i="28"/>
  <c r="AN258" i="28"/>
  <c r="AN275" i="28"/>
  <c r="AN263" i="28"/>
  <c r="AN251" i="28"/>
  <c r="AN268" i="28"/>
  <c r="AN256" i="28"/>
  <c r="AN273" i="28"/>
  <c r="AN261" i="28"/>
  <c r="AN249" i="28"/>
  <c r="AN266" i="28"/>
  <c r="AN254" i="28"/>
  <c r="AN271" i="28"/>
  <c r="AN259" i="28"/>
  <c r="AN247" i="28"/>
  <c r="AN276" i="28"/>
  <c r="AN264" i="28"/>
  <c r="AN252" i="28"/>
  <c r="BB267" i="28"/>
  <c r="BB255" i="28"/>
  <c r="BB272" i="28"/>
  <c r="BB260" i="28"/>
  <c r="BB248" i="28"/>
  <c r="BB277" i="28"/>
  <c r="BB265" i="28"/>
  <c r="BB253" i="28"/>
  <c r="BB270" i="28"/>
  <c r="BB258" i="28"/>
  <c r="BB275" i="28"/>
  <c r="BB263" i="28"/>
  <c r="BB251" i="28"/>
  <c r="BB268" i="28"/>
  <c r="BB256" i="28"/>
  <c r="BB273" i="28"/>
  <c r="BB261" i="28"/>
  <c r="BB249" i="28"/>
  <c r="BB266" i="28"/>
  <c r="BB254" i="28"/>
  <c r="BB271" i="28"/>
  <c r="BB259" i="28"/>
  <c r="BB247" i="28"/>
  <c r="BB276" i="28"/>
  <c r="BB264" i="28"/>
  <c r="BB252" i="28"/>
  <c r="BB269" i="28"/>
  <c r="BB257" i="28"/>
  <c r="BB274" i="28"/>
  <c r="BB262" i="28"/>
  <c r="BB250" i="28"/>
  <c r="AN89" i="28"/>
  <c r="AN77" i="28"/>
  <c r="AN82" i="28"/>
  <c r="AN70" i="28"/>
  <c r="AN87" i="28"/>
  <c r="AN75" i="28"/>
  <c r="AN80" i="28"/>
  <c r="AN68" i="28"/>
  <c r="AN85" i="28"/>
  <c r="AN73" i="28"/>
  <c r="AN90" i="28"/>
  <c r="AN78" i="28"/>
  <c r="AN66" i="28"/>
  <c r="AN83" i="28"/>
  <c r="AN71" i="28"/>
  <c r="AN88" i="28"/>
  <c r="AN76" i="28"/>
  <c r="AN81" i="28"/>
  <c r="AN69" i="28"/>
  <c r="AN86" i="28"/>
  <c r="AN74" i="28"/>
  <c r="AN91" i="28"/>
  <c r="AN79" i="28"/>
  <c r="AN67" i="28"/>
  <c r="AN84" i="28"/>
  <c r="AN72" i="28"/>
  <c r="BB87" i="28"/>
  <c r="BB75" i="28"/>
  <c r="BB80" i="28"/>
  <c r="BB68" i="28"/>
  <c r="BB85" i="28"/>
  <c r="BB73" i="28"/>
  <c r="BB90" i="28"/>
  <c r="BB78" i="28"/>
  <c r="BB66" i="28"/>
  <c r="BB83" i="28"/>
  <c r="BB71" i="28"/>
  <c r="BB88" i="28"/>
  <c r="BB76" i="28"/>
  <c r="BB81" i="28"/>
  <c r="BB69" i="28"/>
  <c r="BB86" i="28"/>
  <c r="BB74" i="28"/>
  <c r="BB91" i="28"/>
  <c r="BB79" i="28"/>
  <c r="BB67" i="28"/>
  <c r="BB84" i="28"/>
  <c r="BB72" i="28"/>
  <c r="BB89" i="28"/>
  <c r="BB77" i="28"/>
  <c r="BB82" i="28"/>
  <c r="BB70" i="28"/>
  <c r="AN304" i="28"/>
  <c r="AN293" i="28"/>
  <c r="AN281" i="28"/>
  <c r="AN308" i="28"/>
  <c r="AN298" i="28"/>
  <c r="AN286" i="28"/>
  <c r="AN291" i="28"/>
  <c r="AN279" i="28"/>
  <c r="AN307" i="28"/>
  <c r="AN296" i="28"/>
  <c r="AN284" i="28"/>
  <c r="AN301" i="28"/>
  <c r="AN289" i="28"/>
  <c r="AN303" i="28"/>
  <c r="AN294" i="28"/>
  <c r="AN282" i="28"/>
  <c r="AN306" i="28"/>
  <c r="AN299" i="28"/>
  <c r="AN287" i="28"/>
  <c r="AN292" i="28"/>
  <c r="AN280" i="28"/>
  <c r="AN297" i="28"/>
  <c r="AN285" i="28"/>
  <c r="AN305" i="28"/>
  <c r="AN302" i="28"/>
  <c r="AN290" i="28"/>
  <c r="AN278" i="28"/>
  <c r="AN295" i="28"/>
  <c r="AN283" i="28"/>
  <c r="AN300" i="28"/>
  <c r="AN288" i="28"/>
  <c r="BB308" i="28"/>
  <c r="BB304" i="28"/>
  <c r="BB291" i="28"/>
  <c r="BB279" i="28"/>
  <c r="BB296" i="28"/>
  <c r="BB284" i="28"/>
  <c r="BB301" i="28"/>
  <c r="BB289" i="28"/>
  <c r="BB307" i="28"/>
  <c r="BB294" i="28"/>
  <c r="BB282" i="28"/>
  <c r="BB303" i="28"/>
  <c r="BB299" i="28"/>
  <c r="BB287" i="28"/>
  <c r="BB292" i="28"/>
  <c r="BB280" i="28"/>
  <c r="BB306" i="28"/>
  <c r="BB297" i="28"/>
  <c r="BB285" i="28"/>
  <c r="BB290" i="28"/>
  <c r="BB278" i="28"/>
  <c r="BB302" i="28"/>
  <c r="BB295" i="28"/>
  <c r="BB283" i="28"/>
  <c r="BB305" i="28"/>
  <c r="BB300" i="28"/>
  <c r="BB288" i="28"/>
  <c r="BB293" i="28"/>
  <c r="BB281" i="28"/>
  <c r="BB298" i="28"/>
  <c r="BB286" i="28"/>
  <c r="AN421" i="28"/>
  <c r="AN409" i="28"/>
  <c r="AN426" i="28"/>
  <c r="AN414" i="28"/>
  <c r="AN402" i="28"/>
  <c r="AN431" i="28"/>
  <c r="AN419" i="28"/>
  <c r="AN424" i="28"/>
  <c r="AN412" i="28"/>
  <c r="AN429" i="28"/>
  <c r="AN417" i="28"/>
  <c r="AN405" i="28"/>
  <c r="AN427" i="28"/>
  <c r="AN415" i="28"/>
  <c r="AN403" i="28"/>
  <c r="AN420" i="28"/>
  <c r="AN408" i="28"/>
  <c r="AN432" i="28"/>
  <c r="AN425" i="28"/>
  <c r="AN413" i="28"/>
  <c r="AN423" i="28"/>
  <c r="AN411" i="28"/>
  <c r="AN428" i="28"/>
  <c r="AN416" i="28"/>
  <c r="AN404" i="28"/>
  <c r="AN430" i="28"/>
  <c r="AN418" i="28"/>
  <c r="AN407" i="28"/>
  <c r="AN422" i="28"/>
  <c r="AN410" i="28"/>
  <c r="AN406" i="28"/>
  <c r="BB432" i="28"/>
  <c r="BB419" i="28"/>
  <c r="BB407" i="28"/>
  <c r="BB431" i="28"/>
  <c r="BB424" i="28"/>
  <c r="BB412" i="28"/>
  <c r="BB429" i="28"/>
  <c r="BB417" i="28"/>
  <c r="BB422" i="28"/>
  <c r="BB410" i="28"/>
  <c r="BB427" i="28"/>
  <c r="BB415" i="28"/>
  <c r="BB403" i="28"/>
  <c r="BB425" i="28"/>
  <c r="BB413" i="28"/>
  <c r="BB430" i="28"/>
  <c r="BB418" i="28"/>
  <c r="BB406" i="28"/>
  <c r="BB423" i="28"/>
  <c r="BB411" i="28"/>
  <c r="BB421" i="28"/>
  <c r="BB409" i="28"/>
  <c r="BB426" i="28"/>
  <c r="BB414" i="28"/>
  <c r="BB402" i="28"/>
  <c r="BB408" i="28"/>
  <c r="BB405" i="28"/>
  <c r="BB428" i="28"/>
  <c r="BB416" i="28"/>
  <c r="BB420" i="28"/>
  <c r="BB404" i="28"/>
  <c r="BB45" i="28"/>
  <c r="AU46" i="28"/>
  <c r="BI56" i="28"/>
  <c r="AI112" i="28"/>
  <c r="AI100" i="28"/>
  <c r="AI117" i="28"/>
  <c r="AI105" i="28"/>
  <c r="AI93" i="28"/>
  <c r="AI122" i="28"/>
  <c r="AI110" i="28"/>
  <c r="AI98" i="28"/>
  <c r="AI115" i="28"/>
  <c r="AI103" i="28"/>
  <c r="AI120" i="28"/>
  <c r="AI108" i="28"/>
  <c r="AI96" i="28"/>
  <c r="AI113" i="28"/>
  <c r="AI101" i="28"/>
  <c r="AI118" i="28"/>
  <c r="AI106" i="28"/>
  <c r="AI94" i="28"/>
  <c r="AI111" i="28"/>
  <c r="AI99" i="28"/>
  <c r="AI116" i="28"/>
  <c r="AI104" i="28"/>
  <c r="AI92" i="28"/>
  <c r="AI121" i="28"/>
  <c r="AI109" i="28"/>
  <c r="AI97" i="28"/>
  <c r="AI114" i="28"/>
  <c r="AI102" i="28"/>
  <c r="AI119" i="28"/>
  <c r="AI107" i="28"/>
  <c r="AI95" i="28"/>
  <c r="AW122" i="28"/>
  <c r="AW110" i="28"/>
  <c r="AW98" i="28"/>
  <c r="AW115" i="28"/>
  <c r="AW103" i="28"/>
  <c r="AW120" i="28"/>
  <c r="AW108" i="28"/>
  <c r="AW96" i="28"/>
  <c r="AW113" i="28"/>
  <c r="AW101" i="28"/>
  <c r="AW118" i="28"/>
  <c r="AW106" i="28"/>
  <c r="AW94" i="28"/>
  <c r="AW111" i="28"/>
  <c r="AW99" i="28"/>
  <c r="AW116" i="28"/>
  <c r="AW104" i="28"/>
  <c r="AW92" i="28"/>
  <c r="AW121" i="28"/>
  <c r="AW109" i="28"/>
  <c r="AW97" i="28"/>
  <c r="AW114" i="28"/>
  <c r="AW102" i="28"/>
  <c r="AW119" i="28"/>
  <c r="AW107" i="28"/>
  <c r="AW95" i="28"/>
  <c r="AW112" i="28"/>
  <c r="AW100" i="28"/>
  <c r="AW117" i="28"/>
  <c r="AW105" i="28"/>
  <c r="AW93" i="28"/>
  <c r="AI339" i="28"/>
  <c r="AI327" i="28"/>
  <c r="AI315" i="28"/>
  <c r="AI332" i="28"/>
  <c r="AI320" i="28"/>
  <c r="AI337" i="28"/>
  <c r="AI325" i="28"/>
  <c r="AI330" i="28"/>
  <c r="AI318" i="28"/>
  <c r="AI335" i="28"/>
  <c r="AI323" i="28"/>
  <c r="AI328" i="28"/>
  <c r="AI333" i="28"/>
  <c r="AI321" i="28"/>
  <c r="AI309" i="28"/>
  <c r="AI338" i="28"/>
  <c r="AI326" i="28"/>
  <c r="AI331" i="28"/>
  <c r="AI319" i="28"/>
  <c r="AI336" i="28"/>
  <c r="AI324" i="28"/>
  <c r="AI329" i="28"/>
  <c r="AI317" i="28"/>
  <c r="AI334" i="28"/>
  <c r="AI322" i="28"/>
  <c r="AI310" i="28"/>
  <c r="AI316" i="28"/>
  <c r="AI313" i="28"/>
  <c r="AI312" i="28"/>
  <c r="AI314" i="28"/>
  <c r="AI311" i="28"/>
  <c r="AW337" i="28"/>
  <c r="AW325" i="28"/>
  <c r="AW330" i="28"/>
  <c r="AW318" i="28"/>
  <c r="AW335" i="28"/>
  <c r="AW323" i="28"/>
  <c r="AW328" i="28"/>
  <c r="AW316" i="28"/>
  <c r="AW333" i="28"/>
  <c r="AW321" i="28"/>
  <c r="AW338" i="28"/>
  <c r="AW326" i="28"/>
  <c r="AW331" i="28"/>
  <c r="AW319" i="28"/>
  <c r="AW336" i="28"/>
  <c r="AW324" i="28"/>
  <c r="AW329" i="28"/>
  <c r="AW317" i="28"/>
  <c r="AW334" i="28"/>
  <c r="AW322" i="28"/>
  <c r="AW339" i="28"/>
  <c r="AW327" i="28"/>
  <c r="AW315" i="28"/>
  <c r="AW332" i="28"/>
  <c r="AW320" i="28"/>
  <c r="AW314" i="28"/>
  <c r="AW310" i="28"/>
  <c r="AW309" i="28"/>
  <c r="AW313" i="28"/>
  <c r="AW312" i="28"/>
  <c r="AW311" i="28"/>
  <c r="AI396" i="28"/>
  <c r="AI384" i="28"/>
  <c r="AI372" i="28"/>
  <c r="AI401" i="28"/>
  <c r="AI389" i="28"/>
  <c r="AI377" i="28"/>
  <c r="AI390" i="28"/>
  <c r="AI378" i="28"/>
  <c r="AI395" i="28"/>
  <c r="AI383" i="28"/>
  <c r="AI398" i="28"/>
  <c r="AI391" i="28"/>
  <c r="AI379" i="28"/>
  <c r="AI393" i="28"/>
  <c r="AI388" i="28"/>
  <c r="AI376" i="28"/>
  <c r="AI397" i="28"/>
  <c r="AI399" i="28"/>
  <c r="AI380" i="28"/>
  <c r="AI385" i="28"/>
  <c r="AI373" i="28"/>
  <c r="AI394" i="28"/>
  <c r="AI381" i="28"/>
  <c r="AI386" i="28"/>
  <c r="AI374" i="28"/>
  <c r="AI392" i="28"/>
  <c r="AI382" i="28"/>
  <c r="AI400" i="28"/>
  <c r="AI387" i="28"/>
  <c r="AI375" i="28"/>
  <c r="AI371" i="28"/>
  <c r="AW394" i="28"/>
  <c r="AW401" i="28"/>
  <c r="AW389" i="28"/>
  <c r="AW380" i="28"/>
  <c r="AW391" i="28"/>
  <c r="AR152" i="28"/>
  <c r="AR150" i="28"/>
  <c r="AR148" i="28"/>
  <c r="AR153" i="28"/>
  <c r="AR149" i="28"/>
  <c r="AR143" i="28"/>
  <c r="AR133" i="28"/>
  <c r="AR138" i="28"/>
  <c r="AR126" i="28"/>
  <c r="AR142" i="28"/>
  <c r="AR131" i="28"/>
  <c r="AR136" i="28"/>
  <c r="AR124" i="28"/>
  <c r="AR147" i="28"/>
  <c r="AR146" i="28"/>
  <c r="AR129" i="28"/>
  <c r="AR141" i="28"/>
  <c r="AR134" i="28"/>
  <c r="AR127" i="28"/>
  <c r="AR151" i="28"/>
  <c r="AR145" i="28"/>
  <c r="AR132" i="28"/>
  <c r="AR140" i="28"/>
  <c r="AR137" i="28"/>
  <c r="AR125" i="28"/>
  <c r="AR144" i="28"/>
  <c r="AR130" i="28"/>
  <c r="AR139" i="28"/>
  <c r="AR135" i="28"/>
  <c r="AR123" i="28"/>
  <c r="AR128" i="28"/>
  <c r="BD152" i="28"/>
  <c r="BD150" i="28"/>
  <c r="BD148" i="28"/>
  <c r="BD153" i="28"/>
  <c r="BD149" i="28"/>
  <c r="BD139" i="28"/>
  <c r="BD133" i="28"/>
  <c r="BD126" i="28"/>
  <c r="BD143" i="28"/>
  <c r="BD138" i="28"/>
  <c r="BD131" i="28"/>
  <c r="BD136" i="28"/>
  <c r="BD124" i="28"/>
  <c r="BD142" i="28"/>
  <c r="BD129" i="28"/>
  <c r="BD151" i="28"/>
  <c r="BD134" i="28"/>
  <c r="BD127" i="28"/>
  <c r="BD147" i="28"/>
  <c r="BD146" i="28"/>
  <c r="BD141" i="28"/>
  <c r="BD132" i="28"/>
  <c r="BD137" i="28"/>
  <c r="BD125" i="28"/>
  <c r="BD145" i="28"/>
  <c r="BD130" i="28"/>
  <c r="BD140" i="28"/>
  <c r="BD135" i="28"/>
  <c r="BD123" i="28"/>
  <c r="BD144" i="28"/>
  <c r="BD128" i="28"/>
  <c r="AR369" i="28"/>
  <c r="AR360" i="28"/>
  <c r="AR348" i="28"/>
  <c r="AR365" i="28"/>
  <c r="AR353" i="28"/>
  <c r="AR341" i="28"/>
  <c r="AR358" i="28"/>
  <c r="AR346" i="28"/>
  <c r="AR367" i="28"/>
  <c r="AR363" i="28"/>
  <c r="AR351" i="28"/>
  <c r="AR356" i="28"/>
  <c r="AR344" i="28"/>
  <c r="AR361" i="28"/>
  <c r="AR349" i="28"/>
  <c r="AR370" i="28"/>
  <c r="AR354" i="28"/>
  <c r="AR342" i="28"/>
  <c r="AR366" i="28"/>
  <c r="AR359" i="28"/>
  <c r="AR347" i="28"/>
  <c r="AR364" i="28"/>
  <c r="AR352" i="28"/>
  <c r="AR340" i="28"/>
  <c r="AR357" i="28"/>
  <c r="AR345" i="28"/>
  <c r="AR362" i="28"/>
  <c r="AR350" i="28"/>
  <c r="AR368" i="28"/>
  <c r="AR355" i="28"/>
  <c r="AR343" i="28"/>
  <c r="BD369" i="28"/>
  <c r="BD360" i="28"/>
  <c r="BD348" i="28"/>
  <c r="BD368" i="28"/>
  <c r="BD365" i="28"/>
  <c r="BD353" i="28"/>
  <c r="BD341" i="28"/>
  <c r="BD358" i="28"/>
  <c r="BD346" i="28"/>
  <c r="BD363" i="28"/>
  <c r="BD351" i="28"/>
  <c r="BD367" i="28"/>
  <c r="BD356" i="28"/>
  <c r="BD344" i="28"/>
  <c r="BD361" i="28"/>
  <c r="BD349" i="28"/>
  <c r="BD354" i="28"/>
  <c r="BD342" i="28"/>
  <c r="BD359" i="28"/>
  <c r="BD347" i="28"/>
  <c r="BD370" i="28"/>
  <c r="BD366" i="28"/>
  <c r="BD364" i="28"/>
  <c r="BD352" i="28"/>
  <c r="BD340" i="28"/>
  <c r="BD357" i="28"/>
  <c r="BD345" i="28"/>
  <c r="BD362" i="28"/>
  <c r="BD350" i="28"/>
  <c r="BD355" i="28"/>
  <c r="BD343" i="28"/>
  <c r="AP180" i="28"/>
  <c r="AP168" i="28"/>
  <c r="AP176" i="28"/>
  <c r="AP164" i="28"/>
  <c r="AP181" i="28"/>
  <c r="AP160" i="28"/>
  <c r="AP177" i="28"/>
  <c r="AP165" i="28"/>
  <c r="BD178" i="28"/>
  <c r="BD166" i="28"/>
  <c r="BD154" i="28"/>
  <c r="BD183" i="28"/>
  <c r="BD171" i="28"/>
  <c r="BD159" i="28"/>
  <c r="BD176" i="28"/>
  <c r="BD164" i="28"/>
  <c r="BD181" i="28"/>
  <c r="BD169" i="28"/>
  <c r="BD157" i="28"/>
  <c r="BD174" i="28"/>
  <c r="BD162" i="28"/>
  <c r="BD179" i="28"/>
  <c r="BD167" i="28"/>
  <c r="BD155" i="28"/>
  <c r="BD184" i="28"/>
  <c r="BD172" i="28"/>
  <c r="BD160" i="28"/>
  <c r="BD177" i="28"/>
  <c r="BD165" i="28"/>
  <c r="BD182" i="28"/>
  <c r="BD170" i="28"/>
  <c r="BD158" i="28"/>
  <c r="BD175" i="28"/>
  <c r="BD163" i="28"/>
  <c r="BD180" i="28"/>
  <c r="BD168" i="28"/>
  <c r="BD156" i="28"/>
  <c r="BD173" i="28"/>
  <c r="BD161" i="28"/>
  <c r="AP204" i="28"/>
  <c r="AP192" i="28"/>
  <c r="AP209" i="28"/>
  <c r="AP197" i="28"/>
  <c r="AP185" i="28"/>
  <c r="AP214" i="28"/>
  <c r="AP202" i="28"/>
  <c r="AP190" i="28"/>
  <c r="AP207" i="28"/>
  <c r="AP195" i="28"/>
  <c r="AP212" i="28"/>
  <c r="AP200" i="28"/>
  <c r="AP188" i="28"/>
  <c r="AP205" i="28"/>
  <c r="AP193" i="28"/>
  <c r="AP210" i="28"/>
  <c r="AP198" i="28"/>
  <c r="AP186" i="28"/>
  <c r="AP215" i="28"/>
  <c r="AP203" i="28"/>
  <c r="AP191" i="28"/>
  <c r="AP208" i="28"/>
  <c r="AP196" i="28"/>
  <c r="AP213" i="28"/>
  <c r="AP201" i="28"/>
  <c r="AP189" i="28"/>
  <c r="AP206" i="28"/>
  <c r="AP194" i="28"/>
  <c r="AP211" i="28"/>
  <c r="AP199" i="28"/>
  <c r="AP187" i="28"/>
  <c r="BD214" i="28"/>
  <c r="BD202" i="28"/>
  <c r="BD190" i="28"/>
  <c r="BD207" i="28"/>
  <c r="BD195" i="28"/>
  <c r="BD212" i="28"/>
  <c r="BD200" i="28"/>
  <c r="BD188" i="28"/>
  <c r="BD205" i="28"/>
  <c r="BD193" i="28"/>
  <c r="BD210" i="28"/>
  <c r="BD198" i="28"/>
  <c r="BD186" i="28"/>
  <c r="BD215" i="28"/>
  <c r="BD203" i="28"/>
  <c r="BD191" i="28"/>
  <c r="BD208" i="28"/>
  <c r="BD196" i="28"/>
  <c r="BD213" i="28"/>
  <c r="BD201" i="28"/>
  <c r="BD189" i="28"/>
  <c r="BD206" i="28"/>
  <c r="BD194" i="28"/>
  <c r="BD211" i="28"/>
  <c r="BD199" i="28"/>
  <c r="BD187" i="28"/>
  <c r="BD204" i="28"/>
  <c r="BD192" i="28"/>
  <c r="BD209" i="28"/>
  <c r="BD197" i="28"/>
  <c r="BD185" i="28"/>
  <c r="AP237" i="28"/>
  <c r="AP228" i="28"/>
  <c r="BD241" i="28"/>
  <c r="BD229" i="28"/>
  <c r="BD246" i="28"/>
  <c r="BD234" i="28"/>
  <c r="BD239" i="28"/>
  <c r="BD244" i="28"/>
  <c r="BD237" i="28"/>
  <c r="BD242" i="28"/>
  <c r="BD235" i="28"/>
  <c r="BD240" i="28"/>
  <c r="BD245" i="28"/>
  <c r="BD238" i="28"/>
  <c r="BD243" i="28"/>
  <c r="BD236" i="28"/>
  <c r="BD226" i="28"/>
  <c r="BD219" i="28"/>
  <c r="BD224" i="28"/>
  <c r="BD217" i="28"/>
  <c r="BD222" i="28"/>
  <c r="BD228" i="28"/>
  <c r="BD220" i="28"/>
  <c r="BD225" i="28"/>
  <c r="BD231" i="28"/>
  <c r="BD227" i="28"/>
  <c r="BD218" i="28"/>
  <c r="BD233" i="28"/>
  <c r="BD232" i="28"/>
  <c r="BD230" i="28"/>
  <c r="BD223" i="28"/>
  <c r="BD216" i="28"/>
  <c r="BD221" i="28"/>
  <c r="AP248" i="28"/>
  <c r="AP261" i="28"/>
  <c r="AP274" i="28"/>
  <c r="BD277" i="28"/>
  <c r="BD265" i="28"/>
  <c r="BD253" i="28"/>
  <c r="BD270" i="28"/>
  <c r="BD258" i="28"/>
  <c r="BD275" i="28"/>
  <c r="BD263" i="28"/>
  <c r="BD251" i="28"/>
  <c r="BD268" i="28"/>
  <c r="BD256" i="28"/>
  <c r="BD273" i="28"/>
  <c r="BD261" i="28"/>
  <c r="BD249" i="28"/>
  <c r="BD266" i="28"/>
  <c r="BD254" i="28"/>
  <c r="BD271" i="28"/>
  <c r="BD259" i="28"/>
  <c r="BD247" i="28"/>
  <c r="BD276" i="28"/>
  <c r="BD264" i="28"/>
  <c r="BD252" i="28"/>
  <c r="BD269" i="28"/>
  <c r="BD257" i="28"/>
  <c r="BD274" i="28"/>
  <c r="BD262" i="28"/>
  <c r="BD250" i="28"/>
  <c r="BD267" i="28"/>
  <c r="BD255" i="28"/>
  <c r="BD272" i="28"/>
  <c r="BD260" i="28"/>
  <c r="BD248" i="28"/>
  <c r="AP87" i="28"/>
  <c r="AP75" i="28"/>
  <c r="AP80" i="28"/>
  <c r="AP68" i="28"/>
  <c r="AP85" i="28"/>
  <c r="AP73" i="28"/>
  <c r="AP90" i="28"/>
  <c r="AP78" i="28"/>
  <c r="AP83" i="28"/>
  <c r="AP71" i="28"/>
  <c r="AP88" i="28"/>
  <c r="AP76" i="28"/>
  <c r="AP81" i="28"/>
  <c r="AP69" i="28"/>
  <c r="AP86" i="28"/>
  <c r="AP74" i="28"/>
  <c r="AP91" i="28"/>
  <c r="AP79" i="28"/>
  <c r="AP67" i="28"/>
  <c r="AP84" i="28"/>
  <c r="AP72" i="28"/>
  <c r="AP89" i="28"/>
  <c r="AP77" i="28"/>
  <c r="AP82" i="28"/>
  <c r="AP70" i="28"/>
  <c r="BD90" i="28"/>
  <c r="BD79" i="28"/>
  <c r="AP282" i="28"/>
  <c r="AP295" i="28"/>
  <c r="BD306" i="28"/>
  <c r="BD307" i="28"/>
  <c r="BD308" i="28"/>
  <c r="BD301" i="28"/>
  <c r="BD289" i="28"/>
  <c r="BD294" i="28"/>
  <c r="BD282" i="28"/>
  <c r="BD303" i="28"/>
  <c r="BD299" i="28"/>
  <c r="BD287" i="28"/>
  <c r="BD292" i="28"/>
  <c r="BD280" i="28"/>
  <c r="BD297" i="28"/>
  <c r="BD285" i="28"/>
  <c r="BD290" i="28"/>
  <c r="BD278" i="28"/>
  <c r="BD302" i="28"/>
  <c r="BD295" i="28"/>
  <c r="BD283" i="28"/>
  <c r="BD305" i="28"/>
  <c r="BD300" i="28"/>
  <c r="BD288" i="28"/>
  <c r="BD293" i="28"/>
  <c r="BD281" i="28"/>
  <c r="BD298" i="28"/>
  <c r="BD286" i="28"/>
  <c r="BD304" i="28"/>
  <c r="BD291" i="28"/>
  <c r="BD279" i="28"/>
  <c r="BD296" i="28"/>
  <c r="BD284" i="28"/>
  <c r="AP432" i="28"/>
  <c r="AP431" i="28"/>
  <c r="AP419" i="28"/>
  <c r="AP407" i="28"/>
  <c r="AP424" i="28"/>
  <c r="AP412" i="28"/>
  <c r="AP429" i="28"/>
  <c r="AP417" i="28"/>
  <c r="AP422" i="28"/>
  <c r="AP410" i="28"/>
  <c r="AP427" i="28"/>
  <c r="AP415" i="28"/>
  <c r="AP403" i="28"/>
  <c r="AP425" i="28"/>
  <c r="AP413" i="28"/>
  <c r="AP430" i="28"/>
  <c r="AP418" i="28"/>
  <c r="AP406" i="28"/>
  <c r="AP423" i="28"/>
  <c r="AP421" i="28"/>
  <c r="AP409" i="28"/>
  <c r="AP426" i="28"/>
  <c r="AP414" i="28"/>
  <c r="AP402" i="28"/>
  <c r="AP420" i="28"/>
  <c r="AP404" i="28"/>
  <c r="AP411" i="28"/>
  <c r="AP408" i="28"/>
  <c r="AP405" i="28"/>
  <c r="AP428" i="28"/>
  <c r="AP416" i="28"/>
  <c r="BD429" i="28"/>
  <c r="BD417" i="28"/>
  <c r="BD405" i="28"/>
  <c r="BD422" i="28"/>
  <c r="BD410" i="28"/>
  <c r="BD427" i="28"/>
  <c r="BD415" i="28"/>
  <c r="BD420" i="28"/>
  <c r="BD408" i="28"/>
  <c r="BD425" i="28"/>
  <c r="BD413" i="28"/>
  <c r="BD423" i="28"/>
  <c r="BD411" i="28"/>
  <c r="BD432" i="28"/>
  <c r="BD428" i="28"/>
  <c r="BD416" i="28"/>
  <c r="BD404" i="28"/>
  <c r="BD421" i="28"/>
  <c r="BD419" i="28"/>
  <c r="BD407" i="28"/>
  <c r="BD431" i="28"/>
  <c r="BD424" i="28"/>
  <c r="BD412" i="28"/>
  <c r="BD409" i="28"/>
  <c r="BD402" i="28"/>
  <c r="BD426" i="28"/>
  <c r="BD414" i="28"/>
  <c r="BD430" i="28"/>
  <c r="BD418" i="28"/>
  <c r="BD406" i="28"/>
  <c r="BD403" i="28"/>
  <c r="BB52" i="28"/>
  <c r="AP62" i="28"/>
  <c r="BI64" i="28"/>
  <c r="AU66" i="28"/>
  <c r="AJ11" i="28"/>
  <c r="AX11" i="28"/>
  <c r="AJ12" i="28"/>
  <c r="AX12" i="28"/>
  <c r="AJ13" i="28"/>
  <c r="AX13" i="28"/>
  <c r="AU58" i="28"/>
  <c r="AU59" i="28"/>
  <c r="AS152" i="28"/>
  <c r="AS150" i="28"/>
  <c r="AS153" i="28"/>
  <c r="AS141" i="28"/>
  <c r="AS151" i="28"/>
  <c r="AS142" i="28"/>
  <c r="AS138" i="28"/>
  <c r="AS126" i="28"/>
  <c r="AS131" i="28"/>
  <c r="AS136" i="28"/>
  <c r="AS124" i="28"/>
  <c r="AS148" i="28"/>
  <c r="AS147" i="28"/>
  <c r="AS146" i="28"/>
  <c r="AS129" i="28"/>
  <c r="AS134" i="28"/>
  <c r="AS149" i="28"/>
  <c r="AS127" i="28"/>
  <c r="AS145" i="28"/>
  <c r="AS132" i="28"/>
  <c r="AS140" i="28"/>
  <c r="AS137" i="28"/>
  <c r="AS125" i="28"/>
  <c r="AS144" i="28"/>
  <c r="AS130" i="28"/>
  <c r="AS139" i="28"/>
  <c r="AS135" i="28"/>
  <c r="AS123" i="28"/>
  <c r="AS128" i="28"/>
  <c r="AS143" i="28"/>
  <c r="AS133" i="28"/>
  <c r="BE152" i="28"/>
  <c r="BE150" i="28"/>
  <c r="BE153" i="28"/>
  <c r="BE141" i="28"/>
  <c r="BE151" i="28"/>
  <c r="BE142" i="28"/>
  <c r="BE126" i="28"/>
  <c r="BE149" i="28"/>
  <c r="BE143" i="28"/>
  <c r="BE138" i="28"/>
  <c r="BE131" i="28"/>
  <c r="BE136" i="28"/>
  <c r="BE124" i="28"/>
  <c r="BE129" i="28"/>
  <c r="BE134" i="28"/>
  <c r="BE127" i="28"/>
  <c r="BE148" i="28"/>
  <c r="BE147" i="28"/>
  <c r="BE146" i="28"/>
  <c r="BE132" i="28"/>
  <c r="BE137" i="28"/>
  <c r="BE125" i="28"/>
  <c r="BE145" i="28"/>
  <c r="BE130" i="28"/>
  <c r="BE140" i="28"/>
  <c r="BE135" i="28"/>
  <c r="BE123" i="28"/>
  <c r="BE144" i="28"/>
  <c r="BE128" i="28"/>
  <c r="BE139" i="28"/>
  <c r="BE133" i="28"/>
  <c r="AS368" i="28"/>
  <c r="AS365" i="28"/>
  <c r="AS353" i="28"/>
  <c r="AS341" i="28"/>
  <c r="AS358" i="28"/>
  <c r="AS346" i="28"/>
  <c r="AS367" i="28"/>
  <c r="AS363" i="28"/>
  <c r="AS351" i="28"/>
  <c r="AS356" i="28"/>
  <c r="AS344" i="28"/>
  <c r="AS361" i="28"/>
  <c r="AS349" i="28"/>
  <c r="AS370" i="28"/>
  <c r="AS354" i="28"/>
  <c r="AS342" i="28"/>
  <c r="AS366" i="28"/>
  <c r="AS359" i="28"/>
  <c r="AS347" i="28"/>
  <c r="AS364" i="28"/>
  <c r="AS352" i="28"/>
  <c r="AS340" i="28"/>
  <c r="AS369" i="28"/>
  <c r="AS357" i="28"/>
  <c r="AS345" i="28"/>
  <c r="AS362" i="28"/>
  <c r="AS350" i="28"/>
  <c r="AS355" i="28"/>
  <c r="AS343" i="28"/>
  <c r="AS360" i="28"/>
  <c r="AS348" i="28"/>
  <c r="BE368" i="28"/>
  <c r="BE365" i="28"/>
  <c r="BE353" i="28"/>
  <c r="BE341" i="28"/>
  <c r="BE358" i="28"/>
  <c r="BE346" i="28"/>
  <c r="BE363" i="28"/>
  <c r="BE351" i="28"/>
  <c r="BE367" i="28"/>
  <c r="BE356" i="28"/>
  <c r="BE344" i="28"/>
  <c r="BE361" i="28"/>
  <c r="BE349" i="28"/>
  <c r="BE354" i="28"/>
  <c r="BE342" i="28"/>
  <c r="BE359" i="28"/>
  <c r="BE347" i="28"/>
  <c r="BE370" i="28"/>
  <c r="BE366" i="28"/>
  <c r="BE364" i="28"/>
  <c r="BE352" i="28"/>
  <c r="BE340" i="28"/>
  <c r="BE357" i="28"/>
  <c r="BE345" i="28"/>
  <c r="BE362" i="28"/>
  <c r="BE350" i="28"/>
  <c r="BE369" i="28"/>
  <c r="BE355" i="28"/>
  <c r="BE343" i="28"/>
  <c r="BE360" i="28"/>
  <c r="BE348" i="28"/>
  <c r="BE18" i="28"/>
  <c r="AQ19" i="28"/>
  <c r="BE19" i="28"/>
  <c r="BE20" i="28"/>
  <c r="BE21" i="28"/>
  <c r="AQ22" i="28"/>
  <c r="BE22" i="28"/>
  <c r="BE23" i="28"/>
  <c r="AQ24" i="28"/>
  <c r="BE24" i="28"/>
  <c r="BI34" i="28"/>
  <c r="BB35" i="28"/>
  <c r="AU36" i="28"/>
  <c r="BI46" i="28"/>
  <c r="BB47" i="28"/>
  <c r="AU48" i="28"/>
  <c r="AU61" i="28"/>
  <c r="BI61" i="28"/>
  <c r="AU64" i="28"/>
  <c r="AT152" i="28"/>
  <c r="AT150" i="28"/>
  <c r="AT153" i="28"/>
  <c r="AT146" i="28"/>
  <c r="AT151" i="28"/>
  <c r="AT147" i="28"/>
  <c r="AT131" i="28"/>
  <c r="AT142" i="28"/>
  <c r="AT136" i="28"/>
  <c r="AT124" i="28"/>
  <c r="AT148" i="28"/>
  <c r="AT129" i="28"/>
  <c r="AT134" i="28"/>
  <c r="AT149" i="28"/>
  <c r="AT141" i="28"/>
  <c r="AT127" i="28"/>
  <c r="AT145" i="28"/>
  <c r="AT132" i="28"/>
  <c r="AT140" i="28"/>
  <c r="AT137" i="28"/>
  <c r="AT125" i="28"/>
  <c r="AT144" i="28"/>
  <c r="AT130" i="28"/>
  <c r="AT139" i="28"/>
  <c r="AT135" i="28"/>
  <c r="AT123" i="28"/>
  <c r="AT128" i="28"/>
  <c r="AT143" i="28"/>
  <c r="AT133" i="28"/>
  <c r="AT138" i="28"/>
  <c r="AT126" i="28"/>
  <c r="BF152" i="28"/>
  <c r="BF150" i="28"/>
  <c r="BF153" i="28"/>
  <c r="BF146" i="28"/>
  <c r="BF151" i="28"/>
  <c r="BF147" i="28"/>
  <c r="BF149" i="28"/>
  <c r="BF143" i="28"/>
  <c r="BF138" i="28"/>
  <c r="BF131" i="28"/>
  <c r="BF136" i="28"/>
  <c r="BF124" i="28"/>
  <c r="BF129" i="28"/>
  <c r="BF142" i="28"/>
  <c r="BF134" i="28"/>
  <c r="BF127" i="28"/>
  <c r="BF148" i="28"/>
  <c r="BF132" i="28"/>
  <c r="BF141" i="28"/>
  <c r="BF137" i="28"/>
  <c r="BF125" i="28"/>
  <c r="BF145" i="28"/>
  <c r="BF130" i="28"/>
  <c r="BF140" i="28"/>
  <c r="BF135" i="28"/>
  <c r="BF123" i="28"/>
  <c r="BF144" i="28"/>
  <c r="BF128" i="28"/>
  <c r="BF139" i="28"/>
  <c r="BF133" i="28"/>
  <c r="BF126" i="28"/>
  <c r="AT358" i="28"/>
  <c r="AT346" i="28"/>
  <c r="AT367" i="28"/>
  <c r="AT363" i="28"/>
  <c r="AT351" i="28"/>
  <c r="AT356" i="28"/>
  <c r="AT344" i="28"/>
  <c r="AT361" i="28"/>
  <c r="AT349" i="28"/>
  <c r="AT370" i="28"/>
  <c r="AT354" i="28"/>
  <c r="AT342" i="28"/>
  <c r="AT366" i="28"/>
  <c r="AT359" i="28"/>
  <c r="AT347" i="28"/>
  <c r="AT364" i="28"/>
  <c r="AT352" i="28"/>
  <c r="AT340" i="28"/>
  <c r="AT369" i="28"/>
  <c r="AT357" i="28"/>
  <c r="AT345" i="28"/>
  <c r="AT362" i="28"/>
  <c r="AT350" i="28"/>
  <c r="AT355" i="28"/>
  <c r="AT343" i="28"/>
  <c r="AT368" i="28"/>
  <c r="AT360" i="28"/>
  <c r="AT348" i="28"/>
  <c r="AT365" i="28"/>
  <c r="AT353" i="28"/>
  <c r="AT341" i="28"/>
  <c r="BF367" i="28"/>
  <c r="BF368" i="28"/>
  <c r="BF358" i="28"/>
  <c r="BF346" i="28"/>
  <c r="BF363" i="28"/>
  <c r="BF351" i="28"/>
  <c r="BF356" i="28"/>
  <c r="BF344" i="28"/>
  <c r="BF361" i="28"/>
  <c r="BF349" i="28"/>
  <c r="BF354" i="28"/>
  <c r="BF342" i="28"/>
  <c r="BF359" i="28"/>
  <c r="BF347" i="28"/>
  <c r="BF370" i="28"/>
  <c r="BF366" i="28"/>
  <c r="BF364" i="28"/>
  <c r="BF352" i="28"/>
  <c r="BF340" i="28"/>
  <c r="BF357" i="28"/>
  <c r="BF345" i="28"/>
  <c r="BF362" i="28"/>
  <c r="BF350" i="28"/>
  <c r="BF369" i="28"/>
  <c r="BF355" i="28"/>
  <c r="BF343" i="28"/>
  <c r="BF360" i="28"/>
  <c r="BF348" i="28"/>
  <c r="BF365" i="28"/>
  <c r="BF353" i="28"/>
  <c r="BF341" i="28"/>
  <c r="BB42" i="28"/>
  <c r="AU43" i="28"/>
  <c r="BI53" i="28"/>
  <c r="BB54" i="28"/>
  <c r="AU55" i="28"/>
  <c r="AN63" i="28"/>
  <c r="AI150" i="28"/>
  <c r="AI148" i="28"/>
  <c r="AI153" i="28"/>
  <c r="AI151" i="28"/>
  <c r="AI139" i="28"/>
  <c r="AI152" i="28"/>
  <c r="AI140" i="28"/>
  <c r="AI146" i="28"/>
  <c r="AI136" i="28"/>
  <c r="AI124" i="28"/>
  <c r="AI141" i="28"/>
  <c r="AI129" i="28"/>
  <c r="AI145" i="28"/>
  <c r="AI134" i="28"/>
  <c r="AI127" i="28"/>
  <c r="AI144" i="28"/>
  <c r="AI132" i="28"/>
  <c r="AI137" i="28"/>
  <c r="AI125" i="28"/>
  <c r="AI130" i="28"/>
  <c r="AI143" i="28"/>
  <c r="AI135" i="28"/>
  <c r="AI123" i="28"/>
  <c r="AI128" i="28"/>
  <c r="AI133" i="28"/>
  <c r="AI149" i="28"/>
  <c r="AI142" i="28"/>
  <c r="AI138" i="28"/>
  <c r="AI126" i="28"/>
  <c r="AI147" i="28"/>
  <c r="AI131" i="28"/>
  <c r="AU150" i="28"/>
  <c r="AU148" i="28"/>
  <c r="AU153" i="28"/>
  <c r="AU151" i="28"/>
  <c r="AU139" i="28"/>
  <c r="AU152" i="28"/>
  <c r="AU140" i="28"/>
  <c r="AU142" i="28"/>
  <c r="AU136" i="28"/>
  <c r="AU124" i="28"/>
  <c r="AU129" i="28"/>
  <c r="AU147" i="28"/>
  <c r="AU146" i="28"/>
  <c r="AU134" i="28"/>
  <c r="AU149" i="28"/>
  <c r="AU141" i="28"/>
  <c r="AU127" i="28"/>
  <c r="AU145" i="28"/>
  <c r="AU132" i="28"/>
  <c r="AU137" i="28"/>
  <c r="AU125" i="28"/>
  <c r="AU144" i="28"/>
  <c r="AU130" i="28"/>
  <c r="AU135" i="28"/>
  <c r="AU123" i="28"/>
  <c r="AU128" i="28"/>
  <c r="AU143" i="28"/>
  <c r="AU133" i="28"/>
  <c r="AU138" i="28"/>
  <c r="AU126" i="28"/>
  <c r="AU131" i="28"/>
  <c r="BG150" i="28"/>
  <c r="BG148" i="28"/>
  <c r="BG153" i="28"/>
  <c r="BG151" i="28"/>
  <c r="BG139" i="28"/>
  <c r="BG152" i="28"/>
  <c r="BG140" i="28"/>
  <c r="BG136" i="28"/>
  <c r="BG124" i="28"/>
  <c r="BG129" i="28"/>
  <c r="BG142" i="28"/>
  <c r="BG134" i="28"/>
  <c r="BG127" i="28"/>
  <c r="BG132" i="28"/>
  <c r="BG147" i="28"/>
  <c r="BG146" i="28"/>
  <c r="BG141" i="28"/>
  <c r="BG137" i="28"/>
  <c r="BG125" i="28"/>
  <c r="BG145" i="28"/>
  <c r="BG130" i="28"/>
  <c r="BG135" i="28"/>
  <c r="BG123" i="28"/>
  <c r="BG144" i="28"/>
  <c r="BG128" i="28"/>
  <c r="BG133" i="28"/>
  <c r="BG126" i="28"/>
  <c r="BG149" i="28"/>
  <c r="BG143" i="28"/>
  <c r="BG138" i="28"/>
  <c r="BG131" i="28"/>
  <c r="AI366" i="28"/>
  <c r="AI363" i="28"/>
  <c r="AI351" i="28"/>
  <c r="AI370" i="28"/>
  <c r="AI356" i="28"/>
  <c r="AI344" i="28"/>
  <c r="AI361" i="28"/>
  <c r="AI349" i="28"/>
  <c r="AI354" i="28"/>
  <c r="AI342" i="28"/>
  <c r="AI369" i="28"/>
  <c r="AI359" i="28"/>
  <c r="AI347" i="28"/>
  <c r="AI364" i="28"/>
  <c r="AI352" i="28"/>
  <c r="AI340" i="28"/>
  <c r="AI357" i="28"/>
  <c r="AI345" i="28"/>
  <c r="AI368" i="28"/>
  <c r="AI362" i="28"/>
  <c r="AI350" i="28"/>
  <c r="AI355" i="28"/>
  <c r="AI343" i="28"/>
  <c r="AI360" i="28"/>
  <c r="AI348" i="28"/>
  <c r="AI365" i="28"/>
  <c r="AI353" i="28"/>
  <c r="AI341" i="28"/>
  <c r="AI367" i="28"/>
  <c r="AI358" i="28"/>
  <c r="AI346" i="28"/>
  <c r="AU366" i="28"/>
  <c r="AU367" i="28"/>
  <c r="AU363" i="28"/>
  <c r="AU351" i="28"/>
  <c r="AU356" i="28"/>
  <c r="AU344" i="28"/>
  <c r="AU361" i="28"/>
  <c r="AU349" i="28"/>
  <c r="AU370" i="28"/>
  <c r="AU354" i="28"/>
  <c r="AU342" i="28"/>
  <c r="AU359" i="28"/>
  <c r="AU347" i="28"/>
  <c r="AU364" i="28"/>
  <c r="AU352" i="28"/>
  <c r="AU340" i="28"/>
  <c r="AU369" i="28"/>
  <c r="AU357" i="28"/>
  <c r="AU345" i="28"/>
  <c r="AU362" i="28"/>
  <c r="AU350" i="28"/>
  <c r="AU355" i="28"/>
  <c r="AU343" i="28"/>
  <c r="AU368" i="28"/>
  <c r="AU360" i="28"/>
  <c r="AU348" i="28"/>
  <c r="AU365" i="28"/>
  <c r="AU353" i="28"/>
  <c r="AU341" i="28"/>
  <c r="AU358" i="28"/>
  <c r="AU346" i="28"/>
  <c r="BG366" i="28"/>
  <c r="BG363" i="28"/>
  <c r="BG351" i="28"/>
  <c r="BG356" i="28"/>
  <c r="BG344" i="28"/>
  <c r="BG367" i="28"/>
  <c r="BG361" i="28"/>
  <c r="BG349" i="28"/>
  <c r="BG354" i="28"/>
  <c r="BG342" i="28"/>
  <c r="BG359" i="28"/>
  <c r="BG347" i="28"/>
  <c r="BG370" i="28"/>
  <c r="BG364" i="28"/>
  <c r="BG352" i="28"/>
  <c r="BG340" i="28"/>
  <c r="BG357" i="28"/>
  <c r="BG345" i="28"/>
  <c r="BG362" i="28"/>
  <c r="BG350" i="28"/>
  <c r="BG369" i="28"/>
  <c r="BG355" i="28"/>
  <c r="BG343" i="28"/>
  <c r="BG360" i="28"/>
  <c r="BG348" i="28"/>
  <c r="BG365" i="28"/>
  <c r="BG353" i="28"/>
  <c r="BG341" i="28"/>
  <c r="BG368" i="28"/>
  <c r="BG358" i="28"/>
  <c r="BG346" i="28"/>
  <c r="BB37" i="28"/>
  <c r="BB49" i="28"/>
  <c r="AU50" i="28"/>
  <c r="BI59" i="28"/>
  <c r="BB60" i="28"/>
  <c r="BB63" i="28"/>
  <c r="AU65" i="28"/>
  <c r="AJ150" i="28"/>
  <c r="AJ153" i="28"/>
  <c r="AJ151" i="28"/>
  <c r="AJ144" i="28"/>
  <c r="AJ152" i="28"/>
  <c r="AJ145" i="28"/>
  <c r="AJ141" i="28"/>
  <c r="AJ129" i="28"/>
  <c r="AJ134" i="28"/>
  <c r="AJ127" i="28"/>
  <c r="AJ140" i="28"/>
  <c r="AJ132" i="28"/>
  <c r="AJ137" i="28"/>
  <c r="AJ125" i="28"/>
  <c r="AJ139" i="28"/>
  <c r="AJ130" i="28"/>
  <c r="AJ143" i="28"/>
  <c r="AJ135" i="28"/>
  <c r="AJ123" i="28"/>
  <c r="AJ128" i="28"/>
  <c r="AJ133" i="28"/>
  <c r="AJ149" i="28"/>
  <c r="AJ142" i="28"/>
  <c r="AJ138" i="28"/>
  <c r="AJ126" i="28"/>
  <c r="AJ148" i="28"/>
  <c r="AJ147" i="28"/>
  <c r="AJ131" i="28"/>
  <c r="AJ146" i="28"/>
  <c r="AJ136" i="28"/>
  <c r="AJ124" i="28"/>
  <c r="AV150" i="28"/>
  <c r="AV153" i="28"/>
  <c r="AV151" i="28"/>
  <c r="AV144" i="28"/>
  <c r="AV149" i="28"/>
  <c r="AV152" i="28"/>
  <c r="AV145" i="28"/>
  <c r="AV129" i="28"/>
  <c r="AV148" i="28"/>
  <c r="AV147" i="28"/>
  <c r="AV146" i="28"/>
  <c r="AV134" i="28"/>
  <c r="AV141" i="28"/>
  <c r="AV127" i="28"/>
  <c r="AV132" i="28"/>
  <c r="AV137" i="28"/>
  <c r="AV125" i="28"/>
  <c r="AV140" i="28"/>
  <c r="AV130" i="28"/>
  <c r="AV135" i="28"/>
  <c r="AV123" i="28"/>
  <c r="AV139" i="28"/>
  <c r="AV128" i="28"/>
  <c r="AV143" i="28"/>
  <c r="AV133" i="28"/>
  <c r="AV138" i="28"/>
  <c r="AV126" i="28"/>
  <c r="AV131" i="28"/>
  <c r="AV142" i="28"/>
  <c r="AV136" i="28"/>
  <c r="AV124" i="28"/>
  <c r="BH150" i="28"/>
  <c r="BH153" i="28"/>
  <c r="BH151" i="28"/>
  <c r="BH144" i="28"/>
  <c r="BH149" i="28"/>
  <c r="BH152" i="28"/>
  <c r="BH145" i="28"/>
  <c r="BH129" i="28"/>
  <c r="BH142" i="28"/>
  <c r="BH134" i="28"/>
  <c r="BH127" i="28"/>
  <c r="BH132" i="28"/>
  <c r="BH148" i="28"/>
  <c r="BH147" i="28"/>
  <c r="BH146" i="28"/>
  <c r="BH141" i="28"/>
  <c r="BH137" i="28"/>
  <c r="BH125" i="28"/>
  <c r="BH130" i="28"/>
  <c r="BH135" i="28"/>
  <c r="BH123" i="28"/>
  <c r="BH140" i="28"/>
  <c r="BH128" i="28"/>
  <c r="BH133" i="28"/>
  <c r="BH139" i="28"/>
  <c r="BH126" i="28"/>
  <c r="BH143" i="28"/>
  <c r="BH138" i="28"/>
  <c r="BH131" i="28"/>
  <c r="BH136" i="28"/>
  <c r="BH124" i="28"/>
  <c r="AJ370" i="28"/>
  <c r="AJ356" i="28"/>
  <c r="AJ344" i="28"/>
  <c r="AJ361" i="28"/>
  <c r="AJ349" i="28"/>
  <c r="AJ354" i="28"/>
  <c r="AJ342" i="28"/>
  <c r="AJ369" i="28"/>
  <c r="AJ366" i="28"/>
  <c r="AJ359" i="28"/>
  <c r="AJ347" i="28"/>
  <c r="AJ364" i="28"/>
  <c r="AJ352" i="28"/>
  <c r="AJ340" i="28"/>
  <c r="AJ357" i="28"/>
  <c r="AJ345" i="28"/>
  <c r="AJ368" i="28"/>
  <c r="AJ362" i="28"/>
  <c r="AJ350" i="28"/>
  <c r="AJ355" i="28"/>
  <c r="AJ343" i="28"/>
  <c r="AJ360" i="28"/>
  <c r="AJ348" i="28"/>
  <c r="AJ365" i="28"/>
  <c r="AJ353" i="28"/>
  <c r="AJ341" i="28"/>
  <c r="AJ367" i="28"/>
  <c r="AJ358" i="28"/>
  <c r="AJ346" i="28"/>
  <c r="AJ363" i="28"/>
  <c r="AJ351" i="28"/>
  <c r="AV356" i="28"/>
  <c r="AV344" i="28"/>
  <c r="AV361" i="28"/>
  <c r="AV349" i="28"/>
  <c r="AV370" i="28"/>
  <c r="AV354" i="28"/>
  <c r="AV342" i="28"/>
  <c r="AV359" i="28"/>
  <c r="AV347" i="28"/>
  <c r="AV366" i="28"/>
  <c r="AV364" i="28"/>
  <c r="AV352" i="28"/>
  <c r="AV340" i="28"/>
  <c r="AV369" i="28"/>
  <c r="AV357" i="28"/>
  <c r="AV345" i="28"/>
  <c r="AV362" i="28"/>
  <c r="AV350" i="28"/>
  <c r="AV355" i="28"/>
  <c r="AV343" i="28"/>
  <c r="AV368" i="28"/>
  <c r="AV360" i="28"/>
  <c r="AV348" i="28"/>
  <c r="AV365" i="28"/>
  <c r="AV353" i="28"/>
  <c r="AV341" i="28"/>
  <c r="AV358" i="28"/>
  <c r="AV346" i="28"/>
  <c r="AV367" i="28"/>
  <c r="AV363" i="28"/>
  <c r="AV351" i="28"/>
  <c r="BH356" i="28"/>
  <c r="BH344" i="28"/>
  <c r="BH367" i="28"/>
  <c r="BH361" i="28"/>
  <c r="BH349" i="28"/>
  <c r="BH354" i="28"/>
  <c r="BH342" i="28"/>
  <c r="BH359" i="28"/>
  <c r="BH347" i="28"/>
  <c r="BH370" i="28"/>
  <c r="BH364" i="28"/>
  <c r="BH352" i="28"/>
  <c r="BH340" i="28"/>
  <c r="BH366" i="28"/>
  <c r="BH357" i="28"/>
  <c r="BH345" i="28"/>
  <c r="BH362" i="28"/>
  <c r="BH350" i="28"/>
  <c r="BH369" i="28"/>
  <c r="BH355" i="28"/>
  <c r="BH343" i="28"/>
  <c r="BH360" i="28"/>
  <c r="BH348" i="28"/>
  <c r="BH365" i="28"/>
  <c r="BH353" i="28"/>
  <c r="BH341" i="28"/>
  <c r="BH368" i="28"/>
  <c r="BH358" i="28"/>
  <c r="BH346" i="28"/>
  <c r="BH363" i="28"/>
  <c r="BH351" i="28"/>
  <c r="BB32" i="28"/>
  <c r="AU33" i="28"/>
  <c r="BB44" i="28"/>
  <c r="AU45" i="28"/>
  <c r="BI55" i="28"/>
  <c r="BB56" i="28"/>
  <c r="AU57" i="28"/>
  <c r="AP63" i="28"/>
  <c r="AN113" i="28"/>
  <c r="AN101" i="28"/>
  <c r="AN118" i="28"/>
  <c r="AN106" i="28"/>
  <c r="AN94" i="28"/>
  <c r="AN111" i="28"/>
  <c r="AN99" i="28"/>
  <c r="AN116" i="28"/>
  <c r="AN104" i="28"/>
  <c r="AN92" i="28"/>
  <c r="AN121" i="28"/>
  <c r="AN109" i="28"/>
  <c r="AN97" i="28"/>
  <c r="AN114" i="28"/>
  <c r="AN102" i="28"/>
  <c r="AN119" i="28"/>
  <c r="AN107" i="28"/>
  <c r="AN95" i="28"/>
  <c r="AN112" i="28"/>
  <c r="AN100" i="28"/>
  <c r="AN117" i="28"/>
  <c r="AN105" i="28"/>
  <c r="AN93" i="28"/>
  <c r="AN122" i="28"/>
  <c r="AN110" i="28"/>
  <c r="AN98" i="28"/>
  <c r="AN115" i="28"/>
  <c r="AN103" i="28"/>
  <c r="AN120" i="28"/>
  <c r="AN108" i="28"/>
  <c r="AN96" i="28"/>
  <c r="BB111" i="28"/>
  <c r="BB99" i="28"/>
  <c r="BB116" i="28"/>
  <c r="BB104" i="28"/>
  <c r="BB92" i="28"/>
  <c r="BB121" i="28"/>
  <c r="BB109" i="28"/>
  <c r="BB97" i="28"/>
  <c r="BB114" i="28"/>
  <c r="BB102" i="28"/>
  <c r="BB119" i="28"/>
  <c r="BB107" i="28"/>
  <c r="BB95" i="28"/>
  <c r="BB112" i="28"/>
  <c r="BB100" i="28"/>
  <c r="BB117" i="28"/>
  <c r="BB105" i="28"/>
  <c r="BB93" i="28"/>
  <c r="BB122" i="28"/>
  <c r="BB110" i="28"/>
  <c r="BB98" i="28"/>
  <c r="BB115" i="28"/>
  <c r="BB103" i="28"/>
  <c r="BB120" i="28"/>
  <c r="BB108" i="28"/>
  <c r="BB96" i="28"/>
  <c r="BB113" i="28"/>
  <c r="BB101" i="28"/>
  <c r="BB118" i="28"/>
  <c r="BB106" i="28"/>
  <c r="BB94" i="28"/>
  <c r="AN328" i="28"/>
  <c r="AN316" i="28"/>
  <c r="AN333" i="28"/>
  <c r="AN321" i="28"/>
  <c r="AN338" i="28"/>
  <c r="AN326" i="28"/>
  <c r="AN314" i="28"/>
  <c r="AN331" i="28"/>
  <c r="AN319" i="28"/>
  <c r="AN336" i="28"/>
  <c r="AN324" i="28"/>
  <c r="AN329" i="28"/>
  <c r="AN334" i="28"/>
  <c r="AN322" i="28"/>
  <c r="AN310" i="28"/>
  <c r="AN339" i="28"/>
  <c r="AN327" i="28"/>
  <c r="AN315" i="28"/>
  <c r="AN332" i="28"/>
  <c r="AN320" i="28"/>
  <c r="AN337" i="28"/>
  <c r="AN325" i="28"/>
  <c r="AN313" i="28"/>
  <c r="AN330" i="28"/>
  <c r="AN318" i="28"/>
  <c r="AN335" i="28"/>
  <c r="AN323" i="28"/>
  <c r="AN311" i="28"/>
  <c r="AN317" i="28"/>
  <c r="AN312" i="28"/>
  <c r="AN309" i="28"/>
  <c r="BB338" i="28"/>
  <c r="BB326" i="28"/>
  <c r="BB314" i="28"/>
  <c r="BB331" i="28"/>
  <c r="BB319" i="28"/>
  <c r="BB336" i="28"/>
  <c r="BB324" i="28"/>
  <c r="BB329" i="28"/>
  <c r="BB317" i="28"/>
  <c r="BB334" i="28"/>
  <c r="BB322" i="28"/>
  <c r="BB339" i="28"/>
  <c r="BB327" i="28"/>
  <c r="BB332" i="28"/>
  <c r="BB320" i="28"/>
  <c r="BB337" i="28"/>
  <c r="BB325" i="28"/>
  <c r="BB330" i="28"/>
  <c r="BB318" i="28"/>
  <c r="BB335" i="28"/>
  <c r="BB323" i="28"/>
  <c r="BB328" i="28"/>
  <c r="BB316" i="28"/>
  <c r="BB333" i="28"/>
  <c r="BB321" i="28"/>
  <c r="BB309" i="28"/>
  <c r="BB312" i="28"/>
  <c r="BB313" i="28"/>
  <c r="BB311" i="28"/>
  <c r="BB315" i="28"/>
  <c r="BB310" i="28"/>
  <c r="AN397" i="28"/>
  <c r="AN385" i="28"/>
  <c r="AN373" i="28"/>
  <c r="AN390" i="28"/>
  <c r="AN378" i="28"/>
  <c r="AN391" i="28"/>
  <c r="AN379" i="28"/>
  <c r="AN396" i="28"/>
  <c r="AN384" i="28"/>
  <c r="AN399" i="28"/>
  <c r="AN392" i="28"/>
  <c r="AN380" i="28"/>
  <c r="AN395" i="28"/>
  <c r="AN377" i="28"/>
  <c r="AN389" i="28"/>
  <c r="AN381" i="28"/>
  <c r="AN372" i="28"/>
  <c r="AN401" i="28"/>
  <c r="AN386" i="28"/>
  <c r="AN374" i="28"/>
  <c r="AN394" i="28"/>
  <c r="AN398" i="28"/>
  <c r="AN371" i="28"/>
  <c r="AN382" i="28"/>
  <c r="AN400" i="28"/>
  <c r="AN387" i="28"/>
  <c r="AN375" i="28"/>
  <c r="AN393" i="28"/>
  <c r="AN383" i="28"/>
  <c r="AN388" i="28"/>
  <c r="AN376" i="28"/>
  <c r="BB395" i="28"/>
  <c r="BB383" i="28"/>
  <c r="BB371" i="28"/>
  <c r="BB400" i="28"/>
  <c r="BB388" i="28"/>
  <c r="BB376" i="28"/>
  <c r="BB401" i="28"/>
  <c r="BB389" i="28"/>
  <c r="BB377" i="28"/>
  <c r="BB394" i="28"/>
  <c r="BB382" i="28"/>
  <c r="BB397" i="28"/>
  <c r="BB390" i="28"/>
  <c r="BB378" i="28"/>
  <c r="BB398" i="28"/>
  <c r="BB387" i="28"/>
  <c r="BB375" i="28"/>
  <c r="BB379" i="28"/>
  <c r="BB393" i="28"/>
  <c r="BB384" i="28"/>
  <c r="BB372" i="28"/>
  <c r="BB391" i="28"/>
  <c r="BB380" i="28"/>
  <c r="BB385" i="28"/>
  <c r="BB373" i="28"/>
  <c r="BB381" i="28"/>
  <c r="BB399" i="28"/>
  <c r="BB386" i="28"/>
  <c r="BB374" i="28"/>
  <c r="BB396" i="28"/>
  <c r="BB392" i="28"/>
  <c r="AK153" i="28"/>
  <c r="AK151" i="28"/>
  <c r="AK149" i="28"/>
  <c r="AK152" i="28"/>
  <c r="AK150" i="28"/>
  <c r="AK134" i="28"/>
  <c r="AK145" i="28"/>
  <c r="AK127" i="28"/>
  <c r="AK140" i="28"/>
  <c r="AK132" i="28"/>
  <c r="AK144" i="28"/>
  <c r="AK137" i="28"/>
  <c r="AK125" i="28"/>
  <c r="AK139" i="28"/>
  <c r="AK130" i="28"/>
  <c r="AK143" i="28"/>
  <c r="AK135" i="28"/>
  <c r="AK123" i="28"/>
  <c r="AK128" i="28"/>
  <c r="AK133" i="28"/>
  <c r="AK142" i="28"/>
  <c r="AK138" i="28"/>
  <c r="AK126" i="28"/>
  <c r="AK148" i="28"/>
  <c r="AK147" i="28"/>
  <c r="AK131" i="28"/>
  <c r="AK146" i="28"/>
  <c r="AK136" i="28"/>
  <c r="AK124" i="28"/>
  <c r="AK141" i="28"/>
  <c r="AK129" i="28"/>
  <c r="AW153" i="28"/>
  <c r="AW146" i="28"/>
  <c r="AW151" i="28"/>
  <c r="AW149" i="28"/>
  <c r="AW152" i="28"/>
  <c r="AW150" i="28"/>
  <c r="AW148" i="28"/>
  <c r="AW147" i="28"/>
  <c r="AW134" i="28"/>
  <c r="AW141" i="28"/>
  <c r="AW127" i="28"/>
  <c r="AW132" i="28"/>
  <c r="AW145" i="28"/>
  <c r="AW137" i="28"/>
  <c r="AW125" i="28"/>
  <c r="AW140" i="28"/>
  <c r="AW130" i="28"/>
  <c r="AW144" i="28"/>
  <c r="AW135" i="28"/>
  <c r="AW123" i="28"/>
  <c r="AW139" i="28"/>
  <c r="AW128" i="28"/>
  <c r="AW143" i="28"/>
  <c r="AW133" i="28"/>
  <c r="AW138" i="28"/>
  <c r="AW126" i="28"/>
  <c r="AW131" i="28"/>
  <c r="AW142" i="28"/>
  <c r="AW136" i="28"/>
  <c r="AW124" i="28"/>
  <c r="AW129" i="28"/>
  <c r="BI153" i="28"/>
  <c r="BI146" i="28"/>
  <c r="BI151" i="28"/>
  <c r="BI149" i="28"/>
  <c r="BI152" i="28"/>
  <c r="BI150" i="28"/>
  <c r="BI138" i="28"/>
  <c r="BI142" i="28"/>
  <c r="BI134" i="28"/>
  <c r="BI127" i="28"/>
  <c r="BI132" i="28"/>
  <c r="BI148" i="28"/>
  <c r="BI147" i="28"/>
  <c r="BI141" i="28"/>
  <c r="BI137" i="28"/>
  <c r="BI125" i="28"/>
  <c r="BI130" i="28"/>
  <c r="BI145" i="28"/>
  <c r="BI135" i="28"/>
  <c r="BI123" i="28"/>
  <c r="BI140" i="28"/>
  <c r="BI128" i="28"/>
  <c r="BI144" i="28"/>
  <c r="BI133" i="28"/>
  <c r="BI139" i="28"/>
  <c r="BI126" i="28"/>
  <c r="BI143" i="28"/>
  <c r="BI131" i="28"/>
  <c r="BI136" i="28"/>
  <c r="BI124" i="28"/>
  <c r="BI129" i="28"/>
  <c r="AK370" i="28"/>
  <c r="AK361" i="28"/>
  <c r="AK349" i="28"/>
  <c r="AK354" i="28"/>
  <c r="AK342" i="28"/>
  <c r="AK369" i="28"/>
  <c r="AK366" i="28"/>
  <c r="AK359" i="28"/>
  <c r="AK347" i="28"/>
  <c r="AK364" i="28"/>
  <c r="AK352" i="28"/>
  <c r="AK340" i="28"/>
  <c r="AK357" i="28"/>
  <c r="AK345" i="28"/>
  <c r="AK368" i="28"/>
  <c r="AK362" i="28"/>
  <c r="AK350" i="28"/>
  <c r="AK355" i="28"/>
  <c r="AK343" i="28"/>
  <c r="AK360" i="28"/>
  <c r="AK348" i="28"/>
  <c r="AK365" i="28"/>
  <c r="AK353" i="28"/>
  <c r="AK341" i="28"/>
  <c r="AK367" i="28"/>
  <c r="AK358" i="28"/>
  <c r="AK346" i="28"/>
  <c r="AK363" i="28"/>
  <c r="AK351" i="28"/>
  <c r="AK356" i="28"/>
  <c r="AK344" i="28"/>
  <c r="AW370" i="28"/>
  <c r="AW361" i="28"/>
  <c r="AW349" i="28"/>
  <c r="AW354" i="28"/>
  <c r="AW342" i="28"/>
  <c r="AW359" i="28"/>
  <c r="AW347" i="28"/>
  <c r="AW366" i="28"/>
  <c r="AW364" i="28"/>
  <c r="AW352" i="28"/>
  <c r="AW340" i="28"/>
  <c r="AW369" i="28"/>
  <c r="AW357" i="28"/>
  <c r="AW345" i="28"/>
  <c r="AW362" i="28"/>
  <c r="AW350" i="28"/>
  <c r="AW355" i="28"/>
  <c r="AW343" i="28"/>
  <c r="AW368" i="28"/>
  <c r="AW360" i="28"/>
  <c r="AW348" i="28"/>
  <c r="AW365" i="28"/>
  <c r="AW353" i="28"/>
  <c r="AW341" i="28"/>
  <c r="AW358" i="28"/>
  <c r="AW346" i="28"/>
  <c r="AW367" i="28"/>
  <c r="AW363" i="28"/>
  <c r="AW351" i="28"/>
  <c r="AW356" i="28"/>
  <c r="AW344" i="28"/>
  <c r="BI370" i="28"/>
  <c r="BI367" i="28"/>
  <c r="BI361" i="28"/>
  <c r="BI349" i="28"/>
  <c r="BI354" i="28"/>
  <c r="BI342" i="28"/>
  <c r="BI359" i="28"/>
  <c r="BI347" i="28"/>
  <c r="BI364" i="28"/>
  <c r="BI352" i="28"/>
  <c r="BI340" i="28"/>
  <c r="BI366" i="28"/>
  <c r="BI357" i="28"/>
  <c r="BI345" i="28"/>
  <c r="BI362" i="28"/>
  <c r="BI350" i="28"/>
  <c r="BI369" i="28"/>
  <c r="BI355" i="28"/>
  <c r="BI343" i="28"/>
  <c r="BI360" i="28"/>
  <c r="BI348" i="28"/>
  <c r="BI365" i="28"/>
  <c r="BI353" i="28"/>
  <c r="BI341" i="28"/>
  <c r="BI368" i="28"/>
  <c r="BI358" i="28"/>
  <c r="BI346" i="28"/>
  <c r="BI363" i="28"/>
  <c r="BI351" i="28"/>
  <c r="BI356" i="28"/>
  <c r="BI344" i="28"/>
  <c r="AU181" i="28"/>
  <c r="AU169" i="28"/>
  <c r="AU157" i="28"/>
  <c r="AU174" i="28"/>
  <c r="AU162" i="28"/>
  <c r="AU179" i="28"/>
  <c r="AU167" i="28"/>
  <c r="AU155" i="28"/>
  <c r="AU184" i="28"/>
  <c r="AU172" i="28"/>
  <c r="AU160" i="28"/>
  <c r="AU177" i="28"/>
  <c r="AU165" i="28"/>
  <c r="AU182" i="28"/>
  <c r="AU170" i="28"/>
  <c r="AU158" i="28"/>
  <c r="AU175" i="28"/>
  <c r="AU163" i="28"/>
  <c r="AU180" i="28"/>
  <c r="AU168" i="28"/>
  <c r="AU156" i="28"/>
  <c r="AU173" i="28"/>
  <c r="AU161" i="28"/>
  <c r="AU178" i="28"/>
  <c r="AU166" i="28"/>
  <c r="AU154" i="28"/>
  <c r="AU183" i="28"/>
  <c r="AU171" i="28"/>
  <c r="AU159" i="28"/>
  <c r="AU176" i="28"/>
  <c r="AU164" i="28"/>
  <c r="BI179" i="28"/>
  <c r="BI167" i="28"/>
  <c r="BI155" i="28"/>
  <c r="BI184" i="28"/>
  <c r="BI172" i="28"/>
  <c r="BI160" i="28"/>
  <c r="BI177" i="28"/>
  <c r="BI165" i="28"/>
  <c r="BI182" i="28"/>
  <c r="BI170" i="28"/>
  <c r="BI158" i="28"/>
  <c r="BI175" i="28"/>
  <c r="BI163" i="28"/>
  <c r="BI180" i="28"/>
  <c r="BI168" i="28"/>
  <c r="BI156" i="28"/>
  <c r="BI173" i="28"/>
  <c r="BI161" i="28"/>
  <c r="BI178" i="28"/>
  <c r="BI166" i="28"/>
  <c r="BI154" i="28"/>
  <c r="BI183" i="28"/>
  <c r="BI171" i="28"/>
  <c r="BI159" i="28"/>
  <c r="BI176" i="28"/>
  <c r="BI164" i="28"/>
  <c r="BI181" i="28"/>
  <c r="BI169" i="28"/>
  <c r="BI157" i="28"/>
  <c r="BI174" i="28"/>
  <c r="BI162" i="28"/>
  <c r="AU205" i="28"/>
  <c r="AU193" i="28"/>
  <c r="AU210" i="28"/>
  <c r="AU198" i="28"/>
  <c r="AU186" i="28"/>
  <c r="AU215" i="28"/>
  <c r="AU203" i="28"/>
  <c r="AU191" i="28"/>
  <c r="AU208" i="28"/>
  <c r="AU196" i="28"/>
  <c r="AU213" i="28"/>
  <c r="AU201" i="28"/>
  <c r="AU189" i="28"/>
  <c r="AU206" i="28"/>
  <c r="AU194" i="28"/>
  <c r="AU211" i="28"/>
  <c r="AU199" i="28"/>
  <c r="AU187" i="28"/>
  <c r="AU204" i="28"/>
  <c r="AU192" i="28"/>
  <c r="AU209" i="28"/>
  <c r="AU197" i="28"/>
  <c r="AU185" i="28"/>
  <c r="AU214" i="28"/>
  <c r="AU202" i="28"/>
  <c r="AU190" i="28"/>
  <c r="AU207" i="28"/>
  <c r="AU195" i="28"/>
  <c r="AU212" i="28"/>
  <c r="AU200" i="28"/>
  <c r="AU188" i="28"/>
  <c r="BI215" i="28"/>
  <c r="BI203" i="28"/>
  <c r="BI191" i="28"/>
  <c r="BI208" i="28"/>
  <c r="BI196" i="28"/>
  <c r="BI213" i="28"/>
  <c r="BI201" i="28"/>
  <c r="BI189" i="28"/>
  <c r="BI206" i="28"/>
  <c r="BI194" i="28"/>
  <c r="BI211" i="28"/>
  <c r="BI199" i="28"/>
  <c r="BI187" i="28"/>
  <c r="BI204" i="28"/>
  <c r="BI192" i="28"/>
  <c r="BI209" i="28"/>
  <c r="BI197" i="28"/>
  <c r="BI185" i="28"/>
  <c r="BI214" i="28"/>
  <c r="BI202" i="28"/>
  <c r="BI190" i="28"/>
  <c r="BI207" i="28"/>
  <c r="BI195" i="28"/>
  <c r="BI212" i="28"/>
  <c r="BI200" i="28"/>
  <c r="BI188" i="28"/>
  <c r="BI205" i="28"/>
  <c r="BI193" i="28"/>
  <c r="BI210" i="28"/>
  <c r="BI198" i="28"/>
  <c r="BI186" i="28"/>
  <c r="AU244" i="28"/>
  <c r="AU232" i="28"/>
  <c r="AU237" i="28"/>
  <c r="AU242" i="28"/>
  <c r="AU240" i="28"/>
  <c r="AU245" i="28"/>
  <c r="AU238" i="28"/>
  <c r="AU243" i="28"/>
  <c r="AU236" i="28"/>
  <c r="AU241" i="28"/>
  <c r="AU229" i="28"/>
  <c r="AU246" i="28"/>
  <c r="AU239" i="28"/>
  <c r="AU217" i="28"/>
  <c r="AU228" i="28"/>
  <c r="AU222" i="28"/>
  <c r="AU230" i="28"/>
  <c r="AU220" i="28"/>
  <c r="AU233" i="28"/>
  <c r="AU231" i="28"/>
  <c r="AU227" i="28"/>
  <c r="AU225" i="28"/>
  <c r="AU218" i="28"/>
  <c r="AU234" i="28"/>
  <c r="AU223" i="28"/>
  <c r="AU216" i="28"/>
  <c r="AU221" i="28"/>
  <c r="AU226" i="28"/>
  <c r="AU219" i="28"/>
  <c r="AU235" i="28"/>
  <c r="AU224" i="28"/>
  <c r="BI242" i="28"/>
  <c r="BI230" i="28"/>
  <c r="BI235" i="28"/>
  <c r="BI240" i="28"/>
  <c r="BI245" i="28"/>
  <c r="BI238" i="28"/>
  <c r="BI243" i="28"/>
  <c r="BI236" i="28"/>
  <c r="BI241" i="28"/>
  <c r="BI246" i="28"/>
  <c r="BI239" i="28"/>
  <c r="BI244" i="28"/>
  <c r="BI237" i="28"/>
  <c r="BI220" i="28"/>
  <c r="BI228" i="28"/>
  <c r="BI225" i="28"/>
  <c r="BI227" i="28"/>
  <c r="BI218" i="28"/>
  <c r="BI229" i="28"/>
  <c r="BI223" i="28"/>
  <c r="BI233" i="28"/>
  <c r="BI231" i="28"/>
  <c r="BI216" i="28"/>
  <c r="BI232" i="28"/>
  <c r="BI221" i="28"/>
  <c r="BI226" i="28"/>
  <c r="BI219" i="28"/>
  <c r="BI224" i="28"/>
  <c r="BI234" i="28"/>
  <c r="BI217" i="28"/>
  <c r="BI222" i="28"/>
  <c r="AU268" i="28"/>
  <c r="AU256" i="28"/>
  <c r="AU273" i="28"/>
  <c r="AU261" i="28"/>
  <c r="AU249" i="28"/>
  <c r="AU266" i="28"/>
  <c r="AU254" i="28"/>
  <c r="AU271" i="28"/>
  <c r="AU259" i="28"/>
  <c r="AU247" i="28"/>
  <c r="AU276" i="28"/>
  <c r="AU264" i="28"/>
  <c r="AU252" i="28"/>
  <c r="AU269" i="28"/>
  <c r="AU257" i="28"/>
  <c r="AU274" i="28"/>
  <c r="AU262" i="28"/>
  <c r="AU250" i="28"/>
  <c r="AU267" i="28"/>
  <c r="AU255" i="28"/>
  <c r="AU272" i="28"/>
  <c r="AU260" i="28"/>
  <c r="AU248" i="28"/>
  <c r="AU277" i="28"/>
  <c r="AU265" i="28"/>
  <c r="AU253" i="28"/>
  <c r="AU270" i="28"/>
  <c r="AU258" i="28"/>
  <c r="AU275" i="28"/>
  <c r="AU263" i="28"/>
  <c r="AU251" i="28"/>
  <c r="BI266" i="28"/>
  <c r="BI254" i="28"/>
  <c r="BI271" i="28"/>
  <c r="BI259" i="28"/>
  <c r="BI247" i="28"/>
  <c r="BI276" i="28"/>
  <c r="BI264" i="28"/>
  <c r="BI252" i="28"/>
  <c r="BI269" i="28"/>
  <c r="BI257" i="28"/>
  <c r="BI274" i="28"/>
  <c r="BI262" i="28"/>
  <c r="BI250" i="28"/>
  <c r="BI267" i="28"/>
  <c r="BI255" i="28"/>
  <c r="BI272" i="28"/>
  <c r="BI260" i="28"/>
  <c r="BI248" i="28"/>
  <c r="BI277" i="28"/>
  <c r="BI265" i="28"/>
  <c r="BI253" i="28"/>
  <c r="BI270" i="28"/>
  <c r="BI258" i="28"/>
  <c r="BI275" i="28"/>
  <c r="BI263" i="28"/>
  <c r="BI251" i="28"/>
  <c r="BI268" i="28"/>
  <c r="BI256" i="28"/>
  <c r="BI273" i="28"/>
  <c r="BI261" i="28"/>
  <c r="BI249" i="28"/>
  <c r="AU88" i="28"/>
  <c r="AU76" i="28"/>
  <c r="AU81" i="28"/>
  <c r="AU69" i="28"/>
  <c r="AU86" i="28"/>
  <c r="AU74" i="28"/>
  <c r="AU91" i="28"/>
  <c r="AU79" i="28"/>
  <c r="AU67" i="28"/>
  <c r="AU84" i="28"/>
  <c r="AU72" i="28"/>
  <c r="AU89" i="28"/>
  <c r="AU77" i="28"/>
  <c r="AU82" i="28"/>
  <c r="AU70" i="28"/>
  <c r="AU87" i="28"/>
  <c r="AU75" i="28"/>
  <c r="AU80" i="28"/>
  <c r="AU68" i="28"/>
  <c r="AU85" i="28"/>
  <c r="AU73" i="28"/>
  <c r="AU90" i="28"/>
  <c r="AU78" i="28"/>
  <c r="AU83" i="28"/>
  <c r="AU71" i="28"/>
  <c r="BI86" i="28"/>
  <c r="BI74" i="28"/>
  <c r="BI91" i="28"/>
  <c r="BI79" i="28"/>
  <c r="BI67" i="28"/>
  <c r="BI84" i="28"/>
  <c r="BI72" i="28"/>
  <c r="BI89" i="28"/>
  <c r="BI77" i="28"/>
  <c r="BI82" i="28"/>
  <c r="BI70" i="28"/>
  <c r="BI87" i="28"/>
  <c r="BI75" i="28"/>
  <c r="BI80" i="28"/>
  <c r="BI68" i="28"/>
  <c r="BI85" i="28"/>
  <c r="BI73" i="28"/>
  <c r="BI90" i="28"/>
  <c r="BI78" i="28"/>
  <c r="BI66" i="28"/>
  <c r="BI83" i="28"/>
  <c r="BI71" i="28"/>
  <c r="BI88" i="28"/>
  <c r="BI76" i="28"/>
  <c r="BI81" i="28"/>
  <c r="BI69" i="28"/>
  <c r="AU306" i="28"/>
  <c r="AU292" i="28"/>
  <c r="AU280" i="28"/>
  <c r="AU297" i="28"/>
  <c r="AU285" i="28"/>
  <c r="AU290" i="28"/>
  <c r="AU278" i="28"/>
  <c r="AU305" i="28"/>
  <c r="AU302" i="28"/>
  <c r="AU295" i="28"/>
  <c r="AU283" i="28"/>
  <c r="AU300" i="28"/>
  <c r="AU288" i="28"/>
  <c r="AU293" i="28"/>
  <c r="AU281" i="28"/>
  <c r="AU304" i="28"/>
  <c r="AU298" i="28"/>
  <c r="AU286" i="28"/>
  <c r="AU308" i="28"/>
  <c r="AU291" i="28"/>
  <c r="AU279" i="28"/>
  <c r="AU296" i="28"/>
  <c r="AU284" i="28"/>
  <c r="AU307" i="28"/>
  <c r="AU301" i="28"/>
  <c r="AU289" i="28"/>
  <c r="AU303" i="28"/>
  <c r="AU294" i="28"/>
  <c r="AU282" i="28"/>
  <c r="AU299" i="28"/>
  <c r="AU287" i="28"/>
  <c r="BI307" i="28"/>
  <c r="BI308" i="28"/>
  <c r="BI306" i="28"/>
  <c r="BI290" i="28"/>
  <c r="BI278" i="28"/>
  <c r="BI295" i="28"/>
  <c r="BI283" i="28"/>
  <c r="BI302" i="28"/>
  <c r="BI300" i="28"/>
  <c r="BI288" i="28"/>
  <c r="BI305" i="28"/>
  <c r="BI293" i="28"/>
  <c r="BI281" i="28"/>
  <c r="BI298" i="28"/>
  <c r="BI286" i="28"/>
  <c r="BI291" i="28"/>
  <c r="BI279" i="28"/>
  <c r="BI304" i="28"/>
  <c r="BI296" i="28"/>
  <c r="BI284" i="28"/>
  <c r="BI301" i="28"/>
  <c r="BI289" i="28"/>
  <c r="BI294" i="28"/>
  <c r="BI282" i="28"/>
  <c r="BI299" i="28"/>
  <c r="BI287" i="28"/>
  <c r="BI303" i="28"/>
  <c r="BI292" i="28"/>
  <c r="BI280" i="28"/>
  <c r="BI297" i="28"/>
  <c r="BI285" i="28"/>
  <c r="AU420" i="28"/>
  <c r="AU408" i="28"/>
  <c r="AU425" i="28"/>
  <c r="AU413" i="28"/>
  <c r="AU430" i="28"/>
  <c r="AU418" i="28"/>
  <c r="AU432" i="28"/>
  <c r="AU423" i="28"/>
  <c r="AU411" i="28"/>
  <c r="AU428" i="28"/>
  <c r="AU416" i="28"/>
  <c r="AU404" i="28"/>
  <c r="AU426" i="28"/>
  <c r="AU414" i="28"/>
  <c r="AU402" i="28"/>
  <c r="AU431" i="28"/>
  <c r="AU419" i="28"/>
  <c r="AU407" i="28"/>
  <c r="AU424" i="28"/>
  <c r="AU412" i="28"/>
  <c r="AU422" i="28"/>
  <c r="AU410" i="28"/>
  <c r="AU427" i="28"/>
  <c r="AU415" i="28"/>
  <c r="AU403" i="28"/>
  <c r="AU421" i="28"/>
  <c r="AU406" i="28"/>
  <c r="AU409" i="28"/>
  <c r="AU405" i="28"/>
  <c r="AU429" i="28"/>
  <c r="AU417" i="28"/>
  <c r="BI430" i="28"/>
  <c r="BI418" i="28"/>
  <c r="BI406" i="28"/>
  <c r="BI423" i="28"/>
  <c r="BI411" i="28"/>
  <c r="BI432" i="28"/>
  <c r="BI428" i="28"/>
  <c r="BI416" i="28"/>
  <c r="BI421" i="28"/>
  <c r="BI409" i="28"/>
  <c r="BI426" i="28"/>
  <c r="BI414" i="28"/>
  <c r="BI402" i="28"/>
  <c r="BI431" i="28"/>
  <c r="BI424" i="28"/>
  <c r="BI412" i="28"/>
  <c r="BI429" i="28"/>
  <c r="BI417" i="28"/>
  <c r="BI405" i="28"/>
  <c r="BI422" i="28"/>
  <c r="BI420" i="28"/>
  <c r="BI408" i="28"/>
  <c r="BI425" i="28"/>
  <c r="BI413" i="28"/>
  <c r="BI407" i="28"/>
  <c r="BI427" i="28"/>
  <c r="BI415" i="28"/>
  <c r="BI404" i="28"/>
  <c r="BI419" i="28"/>
  <c r="BI403" i="28"/>
  <c r="BI410" i="28"/>
  <c r="BB39" i="28"/>
  <c r="AU40" i="28"/>
  <c r="BI50" i="28"/>
  <c r="BB51" i="28"/>
  <c r="AU52" i="28"/>
  <c r="BI62" i="28"/>
  <c r="AP11" i="28"/>
  <c r="BD11" i="28"/>
  <c r="AP12" i="28"/>
  <c r="BD12" i="28"/>
  <c r="AP13" i="28"/>
  <c r="BD13" i="28"/>
  <c r="AL153" i="28"/>
  <c r="AL151" i="28"/>
  <c r="AL142" i="28"/>
  <c r="AL152" i="28"/>
  <c r="AL143" i="28"/>
  <c r="AL145" i="28"/>
  <c r="AL127" i="28"/>
  <c r="AL140" i="28"/>
  <c r="AL132" i="28"/>
  <c r="AL144" i="28"/>
  <c r="AL137" i="28"/>
  <c r="AL125" i="28"/>
  <c r="AL139" i="28"/>
  <c r="AL130" i="28"/>
  <c r="AL135" i="28"/>
  <c r="AL123" i="28"/>
  <c r="AL128" i="28"/>
  <c r="AL150" i="28"/>
  <c r="AL133" i="28"/>
  <c r="AL138" i="28"/>
  <c r="AL126" i="28"/>
  <c r="AL149" i="28"/>
  <c r="AL148" i="28"/>
  <c r="AL147" i="28"/>
  <c r="AL131" i="28"/>
  <c r="AL146" i="28"/>
  <c r="AL136" i="28"/>
  <c r="AL124" i="28"/>
  <c r="AL141" i="28"/>
  <c r="AL129" i="28"/>
  <c r="AL134" i="28"/>
  <c r="AX153" i="28"/>
  <c r="AX151" i="28"/>
  <c r="AX142" i="28"/>
  <c r="AX152" i="28"/>
  <c r="AX143" i="28"/>
  <c r="AX146" i="28"/>
  <c r="AX141" i="28"/>
  <c r="AX127" i="28"/>
  <c r="AX132" i="28"/>
  <c r="AX149" i="28"/>
  <c r="AX145" i="28"/>
  <c r="AX137" i="28"/>
  <c r="AX125" i="28"/>
  <c r="AX150" i="28"/>
  <c r="AX140" i="28"/>
  <c r="AX130" i="28"/>
  <c r="AX144" i="28"/>
  <c r="AX135" i="28"/>
  <c r="AX123" i="28"/>
  <c r="AX139" i="28"/>
  <c r="AX128" i="28"/>
  <c r="AX133" i="28"/>
  <c r="AX138" i="28"/>
  <c r="AX126" i="28"/>
  <c r="AX131" i="28"/>
  <c r="AX136" i="28"/>
  <c r="AX124" i="28"/>
  <c r="AX129" i="28"/>
  <c r="AX148" i="28"/>
  <c r="AX147" i="28"/>
  <c r="AX134" i="28"/>
  <c r="AL369" i="28"/>
  <c r="AL354" i="28"/>
  <c r="AL342" i="28"/>
  <c r="AL366" i="28"/>
  <c r="AL359" i="28"/>
  <c r="AL347" i="28"/>
  <c r="AL364" i="28"/>
  <c r="AL352" i="28"/>
  <c r="AL340" i="28"/>
  <c r="AL357" i="28"/>
  <c r="AL345" i="28"/>
  <c r="AL368" i="28"/>
  <c r="AL362" i="28"/>
  <c r="AL350" i="28"/>
  <c r="AL355" i="28"/>
  <c r="AL343" i="28"/>
  <c r="AL360" i="28"/>
  <c r="AL348" i="28"/>
  <c r="AL365" i="28"/>
  <c r="AL353" i="28"/>
  <c r="AL341" i="28"/>
  <c r="AL367" i="28"/>
  <c r="AL358" i="28"/>
  <c r="AL346" i="28"/>
  <c r="AL363" i="28"/>
  <c r="AL351" i="28"/>
  <c r="AL356" i="28"/>
  <c r="AL344" i="28"/>
  <c r="AL370" i="28"/>
  <c r="AL361" i="28"/>
  <c r="AL349" i="28"/>
  <c r="AX369" i="28"/>
  <c r="AX354" i="28"/>
  <c r="AX342" i="28"/>
  <c r="AX370" i="28"/>
  <c r="AX359" i="28"/>
  <c r="AX347" i="28"/>
  <c r="AX366" i="28"/>
  <c r="AX364" i="28"/>
  <c r="AX352" i="28"/>
  <c r="AX340" i="28"/>
  <c r="AX357" i="28"/>
  <c r="AX345" i="28"/>
  <c r="AX362" i="28"/>
  <c r="AX350" i="28"/>
  <c r="AX355" i="28"/>
  <c r="AX343" i="28"/>
  <c r="AX368" i="28"/>
  <c r="AX360" i="28"/>
  <c r="AX348" i="28"/>
  <c r="AX365" i="28"/>
  <c r="AX353" i="28"/>
  <c r="AX341" i="28"/>
  <c r="AX358" i="28"/>
  <c r="AX346" i="28"/>
  <c r="AX367" i="28"/>
  <c r="AX363" i="28"/>
  <c r="AX351" i="28"/>
  <c r="AX356" i="28"/>
  <c r="AX344" i="28"/>
  <c r="AX361" i="28"/>
  <c r="AX349" i="28"/>
  <c r="AI18" i="28"/>
  <c r="AW18" i="28"/>
  <c r="AI19" i="28"/>
  <c r="AW19" i="28"/>
  <c r="AI20" i="28"/>
  <c r="AW20" i="28"/>
  <c r="AI21" i="28"/>
  <c r="AW21" i="28"/>
  <c r="AI22" i="28"/>
  <c r="AW22" i="28"/>
  <c r="AI23" i="28"/>
  <c r="AW23" i="28"/>
  <c r="AI24" i="28"/>
  <c r="AW24" i="28"/>
  <c r="BB34" i="28"/>
  <c r="AU47" i="28"/>
  <c r="AN64" i="28"/>
  <c r="BB57" i="28"/>
  <c r="BB58" i="28"/>
  <c r="AM153" i="28"/>
  <c r="AM151" i="28"/>
  <c r="AM147" i="28"/>
  <c r="AM152" i="28"/>
  <c r="AM148" i="28"/>
  <c r="AM140" i="28"/>
  <c r="AM132" i="28"/>
  <c r="AM144" i="28"/>
  <c r="AM137" i="28"/>
  <c r="AM125" i="28"/>
  <c r="AM139" i="28"/>
  <c r="AM130" i="28"/>
  <c r="AM135" i="28"/>
  <c r="AM123" i="28"/>
  <c r="AM143" i="28"/>
  <c r="AM128" i="28"/>
  <c r="AM150" i="28"/>
  <c r="AM133" i="28"/>
  <c r="AM138" i="28"/>
  <c r="AM126" i="28"/>
  <c r="AM149" i="28"/>
  <c r="AM142" i="28"/>
  <c r="AM131" i="28"/>
  <c r="AM146" i="28"/>
  <c r="AM136" i="28"/>
  <c r="AM124" i="28"/>
  <c r="AM141" i="28"/>
  <c r="AM129" i="28"/>
  <c r="AM134" i="28"/>
  <c r="AM145" i="28"/>
  <c r="AM127" i="28"/>
  <c r="AY153" i="28"/>
  <c r="AY151" i="28"/>
  <c r="AY149" i="28"/>
  <c r="AY147" i="28"/>
  <c r="AY152" i="28"/>
  <c r="AY148" i="28"/>
  <c r="AY132" i="28"/>
  <c r="AY145" i="28"/>
  <c r="AY137" i="28"/>
  <c r="AY125" i="28"/>
  <c r="AY150" i="28"/>
  <c r="AY140" i="28"/>
  <c r="AY130" i="28"/>
  <c r="AY144" i="28"/>
  <c r="AY135" i="28"/>
  <c r="AY123" i="28"/>
  <c r="AY139" i="28"/>
  <c r="AY128" i="28"/>
  <c r="AY133" i="28"/>
  <c r="AY143" i="28"/>
  <c r="AY138" i="28"/>
  <c r="AY126" i="28"/>
  <c r="AY131" i="28"/>
  <c r="AY136" i="28"/>
  <c r="AY124" i="28"/>
  <c r="AY142" i="28"/>
  <c r="AY129" i="28"/>
  <c r="AY134" i="28"/>
  <c r="AY146" i="28"/>
  <c r="AY141" i="28"/>
  <c r="AY127" i="28"/>
  <c r="AM368" i="28"/>
  <c r="AM366" i="28"/>
  <c r="AM359" i="28"/>
  <c r="AM347" i="28"/>
  <c r="AM369" i="28"/>
  <c r="AM364" i="28"/>
  <c r="AM352" i="28"/>
  <c r="AM340" i="28"/>
  <c r="AM357" i="28"/>
  <c r="AM345" i="28"/>
  <c r="AM362" i="28"/>
  <c r="AM350" i="28"/>
  <c r="AM355" i="28"/>
  <c r="AM343" i="28"/>
  <c r="AM360" i="28"/>
  <c r="AM348" i="28"/>
  <c r="AM365" i="28"/>
  <c r="AM353" i="28"/>
  <c r="AM341" i="28"/>
  <c r="AM367" i="28"/>
  <c r="AM358" i="28"/>
  <c r="AM346" i="28"/>
  <c r="AM363" i="28"/>
  <c r="AM351" i="28"/>
  <c r="AM356" i="28"/>
  <c r="AM344" i="28"/>
  <c r="AM370" i="28"/>
  <c r="AM361" i="28"/>
  <c r="AM349" i="28"/>
  <c r="AM354" i="28"/>
  <c r="AM342" i="28"/>
  <c r="AY368" i="28"/>
  <c r="AY370" i="28"/>
  <c r="AY359" i="28"/>
  <c r="AY347" i="28"/>
  <c r="AY366" i="28"/>
  <c r="AY364" i="28"/>
  <c r="AY352" i="28"/>
  <c r="AY340" i="28"/>
  <c r="AY357" i="28"/>
  <c r="AY345" i="28"/>
  <c r="AY369" i="28"/>
  <c r="AY362" i="28"/>
  <c r="AY350" i="28"/>
  <c r="AY355" i="28"/>
  <c r="AY343" i="28"/>
  <c r="AY360" i="28"/>
  <c r="AY348" i="28"/>
  <c r="AY365" i="28"/>
  <c r="AY353" i="28"/>
  <c r="AY341" i="28"/>
  <c r="AY358" i="28"/>
  <c r="AY346" i="28"/>
  <c r="AY367" i="28"/>
  <c r="AY363" i="28"/>
  <c r="AY351" i="28"/>
  <c r="AY356" i="28"/>
  <c r="AY344" i="28"/>
  <c r="AY361" i="28"/>
  <c r="AY349" i="28"/>
  <c r="AY354" i="28"/>
  <c r="AY342" i="28"/>
  <c r="BB41" i="28"/>
  <c r="AU42" i="28"/>
  <c r="BB53" i="28"/>
  <c r="AU54" i="28"/>
  <c r="AN61" i="28"/>
  <c r="BB61" i="28"/>
  <c r="BB64" i="28"/>
  <c r="BB65" i="28"/>
  <c r="AN151" i="28"/>
  <c r="AN149" i="28"/>
  <c r="AN152" i="28"/>
  <c r="AN140" i="28"/>
  <c r="AN153" i="28"/>
  <c r="AN141" i="28"/>
  <c r="AN144" i="28"/>
  <c r="AN137" i="28"/>
  <c r="AN125" i="28"/>
  <c r="AN139" i="28"/>
  <c r="AN130" i="28"/>
  <c r="AN135" i="28"/>
  <c r="AN123" i="28"/>
  <c r="AN143" i="28"/>
  <c r="AN128" i="28"/>
  <c r="AN150" i="28"/>
  <c r="AN133" i="28"/>
  <c r="AN138" i="28"/>
  <c r="AN126" i="28"/>
  <c r="AN142" i="28"/>
  <c r="AN131" i="28"/>
  <c r="AN148" i="28"/>
  <c r="AN147" i="28"/>
  <c r="AN146" i="28"/>
  <c r="AN136" i="28"/>
  <c r="AN124" i="28"/>
  <c r="AN129" i="28"/>
  <c r="AN134" i="28"/>
  <c r="AN145" i="28"/>
  <c r="AN127" i="28"/>
  <c r="AN132" i="28"/>
  <c r="AZ151" i="28"/>
  <c r="AZ149" i="28"/>
  <c r="AZ152" i="28"/>
  <c r="AZ140" i="28"/>
  <c r="AZ153" i="28"/>
  <c r="AZ141" i="28"/>
  <c r="AZ145" i="28"/>
  <c r="AZ137" i="28"/>
  <c r="AZ125" i="28"/>
  <c r="AZ150" i="28"/>
  <c r="AZ130" i="28"/>
  <c r="AZ144" i="28"/>
  <c r="AZ135" i="28"/>
  <c r="AZ123" i="28"/>
  <c r="AZ139" i="28"/>
  <c r="AZ128" i="28"/>
  <c r="AZ133" i="28"/>
  <c r="AZ143" i="28"/>
  <c r="AZ138" i="28"/>
  <c r="AZ126" i="28"/>
  <c r="AZ131" i="28"/>
  <c r="AZ136" i="28"/>
  <c r="AZ124" i="28"/>
  <c r="AZ142" i="28"/>
  <c r="AZ129" i="28"/>
  <c r="AZ134" i="28"/>
  <c r="AZ148" i="28"/>
  <c r="AZ147" i="28"/>
  <c r="AZ146" i="28"/>
  <c r="AZ127" i="28"/>
  <c r="AZ132" i="28"/>
  <c r="AN367" i="28"/>
  <c r="AN369" i="28"/>
  <c r="AN364" i="28"/>
  <c r="AN352" i="28"/>
  <c r="AN340" i="28"/>
  <c r="AN357" i="28"/>
  <c r="AN345" i="28"/>
  <c r="AN362" i="28"/>
  <c r="AN350" i="28"/>
  <c r="AN368" i="28"/>
  <c r="AN355" i="28"/>
  <c r="AN343" i="28"/>
  <c r="AN360" i="28"/>
  <c r="AN348" i="28"/>
  <c r="AN365" i="28"/>
  <c r="AN353" i="28"/>
  <c r="AN341" i="28"/>
  <c r="AN358" i="28"/>
  <c r="AN346" i="28"/>
  <c r="AN363" i="28"/>
  <c r="AN351" i="28"/>
  <c r="AN356" i="28"/>
  <c r="AN344" i="28"/>
  <c r="AN370" i="28"/>
  <c r="AN361" i="28"/>
  <c r="AN349" i="28"/>
  <c r="AN354" i="28"/>
  <c r="AN342" i="28"/>
  <c r="AN366" i="28"/>
  <c r="AN359" i="28"/>
  <c r="AN347" i="28"/>
  <c r="AZ367" i="28"/>
  <c r="AZ366" i="28"/>
  <c r="AZ364" i="28"/>
  <c r="AZ352" i="28"/>
  <c r="AZ340" i="28"/>
  <c r="AZ357" i="28"/>
  <c r="AZ345" i="28"/>
  <c r="AZ369" i="28"/>
  <c r="AZ362" i="28"/>
  <c r="AZ350" i="28"/>
  <c r="AZ355" i="28"/>
  <c r="AZ343" i="28"/>
  <c r="AZ360" i="28"/>
  <c r="AZ348" i="28"/>
  <c r="AZ368" i="28"/>
  <c r="AZ365" i="28"/>
  <c r="AZ353" i="28"/>
  <c r="AZ341" i="28"/>
  <c r="AZ358" i="28"/>
  <c r="AZ346" i="28"/>
  <c r="AZ363" i="28"/>
  <c r="AZ351" i="28"/>
  <c r="AZ356" i="28"/>
  <c r="AZ344" i="28"/>
  <c r="AZ361" i="28"/>
  <c r="AZ349" i="28"/>
  <c r="AZ354" i="28"/>
  <c r="AZ342" i="28"/>
  <c r="AZ370" i="28"/>
  <c r="AZ359" i="28"/>
  <c r="AZ347" i="28"/>
  <c r="BB36" i="28"/>
  <c r="AU37" i="28"/>
  <c r="BI47" i="28"/>
  <c r="BB48" i="28"/>
  <c r="AU49" i="28"/>
  <c r="BB59" i="28"/>
  <c r="AU60" i="28"/>
  <c r="AU63" i="28"/>
  <c r="AP64" i="28"/>
  <c r="H60" i="6"/>
  <c r="H98" i="8"/>
  <c r="I98" i="8" s="1"/>
  <c r="H53" i="2"/>
  <c r="H110" i="8"/>
  <c r="I110" i="8" s="1"/>
  <c r="H10" i="12"/>
  <c r="I10" i="12" s="1"/>
  <c r="H22" i="12"/>
  <c r="I22" i="12" s="1"/>
  <c r="H97" i="12"/>
  <c r="I97" i="12" s="1"/>
  <c r="H50" i="5"/>
  <c r="I50" i="5" s="1"/>
  <c r="J50" i="5" s="1"/>
  <c r="K50" i="5" s="1"/>
  <c r="L50" i="5" s="1"/>
  <c r="H38" i="5"/>
  <c r="I38" i="5" s="1"/>
  <c r="J38" i="5" s="1"/>
  <c r="K38" i="5" s="1"/>
  <c r="L38" i="5" s="1"/>
  <c r="H6" i="5"/>
  <c r="I6" i="5" s="1"/>
  <c r="J6" i="5" s="1"/>
  <c r="K6" i="5" s="1"/>
  <c r="L6" i="5" s="1"/>
  <c r="H48" i="5"/>
  <c r="I48" i="5" s="1"/>
  <c r="J48" i="5" s="1"/>
  <c r="K48" i="5" s="1"/>
  <c r="L48" i="5" s="1"/>
  <c r="H62" i="5"/>
  <c r="I62" i="5" s="1"/>
  <c r="J62" i="5" s="1"/>
  <c r="K62" i="5" s="1"/>
  <c r="L62" i="5" s="1"/>
  <c r="H80" i="5"/>
  <c r="I80" i="5" s="1"/>
  <c r="J80" i="5" s="1"/>
  <c r="K80" i="5" s="1"/>
  <c r="L80" i="5" s="1"/>
  <c r="H99" i="5"/>
  <c r="I99" i="5" s="1"/>
  <c r="J99" i="5" s="1"/>
  <c r="K99" i="5" s="1"/>
  <c r="L99" i="5" s="1"/>
  <c r="H76" i="5"/>
  <c r="I76" i="5" s="1"/>
  <c r="J76" i="5" s="1"/>
  <c r="K76" i="5" s="1"/>
  <c r="L76" i="5" s="1"/>
  <c r="H78" i="5"/>
  <c r="I78" i="5" s="1"/>
  <c r="J78" i="5" s="1"/>
  <c r="K78" i="5" s="1"/>
  <c r="L78" i="5" s="1"/>
  <c r="H107" i="5"/>
  <c r="I107" i="5" s="1"/>
  <c r="J107" i="5" s="1"/>
  <c r="K107" i="5" s="1"/>
  <c r="L107" i="5" s="1"/>
  <c r="H2" i="5"/>
  <c r="I2" i="5" s="1"/>
  <c r="J2" i="5" s="1"/>
  <c r="K2" i="5" s="1"/>
  <c r="L2" i="5" s="1"/>
  <c r="H20" i="5"/>
  <c r="I20" i="5" s="1"/>
  <c r="J20" i="5" s="1"/>
  <c r="K20" i="5" s="1"/>
  <c r="L20" i="5" s="1"/>
  <c r="H22" i="5"/>
  <c r="I22" i="5" s="1"/>
  <c r="J22" i="5" s="1"/>
  <c r="K22" i="5" s="1"/>
  <c r="L22" i="5" s="1"/>
  <c r="H4" i="5"/>
  <c r="I4" i="5" s="1"/>
  <c r="J4" i="5" s="1"/>
  <c r="K4" i="5" s="1"/>
  <c r="L4" i="5" s="1"/>
  <c r="H72" i="5"/>
  <c r="I72" i="5" s="1"/>
  <c r="J72" i="5" s="1"/>
  <c r="K72" i="5" s="1"/>
  <c r="L72" i="5" s="1"/>
  <c r="H117" i="5"/>
  <c r="I117" i="5" s="1"/>
  <c r="J117" i="5" s="1"/>
  <c r="K117" i="5" s="1"/>
  <c r="L117" i="5" s="1"/>
  <c r="H34" i="15"/>
  <c r="I34" i="15" s="1"/>
  <c r="J34" i="15" s="1"/>
  <c r="K34" i="15" s="1"/>
  <c r="L34" i="15" s="1"/>
  <c r="H14" i="5"/>
  <c r="I14" i="5" s="1"/>
  <c r="J14" i="5" s="1"/>
  <c r="K14" i="5" s="1"/>
  <c r="L14" i="5" s="1"/>
  <c r="H16" i="5"/>
  <c r="I16" i="5" s="1"/>
  <c r="J16" i="5" s="1"/>
  <c r="K16" i="5" s="1"/>
  <c r="L16" i="5" s="1"/>
  <c r="H100" i="5"/>
  <c r="I100" i="5" s="1"/>
  <c r="J100" i="5" s="1"/>
  <c r="K100" i="5" s="1"/>
  <c r="L100" i="5" s="1"/>
  <c r="H66" i="5"/>
  <c r="I66" i="5" s="1"/>
  <c r="J66" i="5" s="1"/>
  <c r="K66" i="5" s="1"/>
  <c r="L66" i="5" s="1"/>
  <c r="H70" i="5"/>
  <c r="I70" i="5" s="1"/>
  <c r="J70" i="5" s="1"/>
  <c r="K70" i="5" s="1"/>
  <c r="L70" i="5" s="1"/>
  <c r="H23" i="5"/>
  <c r="I23" i="5" s="1"/>
  <c r="J23" i="5" s="1"/>
  <c r="K23" i="5" s="1"/>
  <c r="L23" i="5" s="1"/>
  <c r="H25" i="5"/>
  <c r="I25" i="5" s="1"/>
  <c r="J25" i="5" s="1"/>
  <c r="K25" i="5" s="1"/>
  <c r="L25" i="5" s="1"/>
  <c r="H17" i="5"/>
  <c r="I17" i="5" s="1"/>
  <c r="J17" i="5" s="1"/>
  <c r="K17" i="5" s="1"/>
  <c r="L17" i="5" s="1"/>
  <c r="H19" i="5"/>
  <c r="I19" i="5" s="1"/>
  <c r="J19" i="5" s="1"/>
  <c r="K19" i="5" s="1"/>
  <c r="L19" i="5" s="1"/>
  <c r="H84" i="5"/>
  <c r="I84" i="5" s="1"/>
  <c r="J84" i="5" s="1"/>
  <c r="K84" i="5" s="1"/>
  <c r="L84" i="5" s="1"/>
  <c r="H86" i="5"/>
  <c r="I86" i="5" s="1"/>
  <c r="J86" i="5" s="1"/>
  <c r="K86" i="5" s="1"/>
  <c r="L86" i="5" s="1"/>
  <c r="H96" i="5"/>
  <c r="I96" i="5" s="1"/>
  <c r="J96" i="5" s="1"/>
  <c r="K96" i="5" s="1"/>
  <c r="L96" i="5" s="1"/>
  <c r="H5" i="5"/>
  <c r="I5" i="5" s="1"/>
  <c r="J5" i="5" s="1"/>
  <c r="K5" i="5" s="1"/>
  <c r="L5" i="5" s="1"/>
  <c r="H91" i="5"/>
  <c r="I91" i="5" s="1"/>
  <c r="J91" i="5" s="1"/>
  <c r="K91" i="5" s="1"/>
  <c r="L91" i="5" s="1"/>
  <c r="H8" i="15"/>
  <c r="I8" i="15" s="1"/>
  <c r="J8" i="15" s="1"/>
  <c r="K8" i="15" s="1"/>
  <c r="L8" i="15" s="1"/>
  <c r="H89" i="15"/>
  <c r="I89" i="15" s="1"/>
  <c r="J89" i="15" s="1"/>
  <c r="K89" i="15" s="1"/>
  <c r="L89" i="15" s="1"/>
  <c r="H48" i="15"/>
  <c r="I48" i="15" s="1"/>
  <c r="J48" i="15" s="1"/>
  <c r="K48" i="15" s="1"/>
  <c r="L48" i="15" s="1"/>
  <c r="H65" i="15"/>
  <c r="I65" i="15" s="1"/>
  <c r="J65" i="15" s="1"/>
  <c r="K65" i="15" s="1"/>
  <c r="L65" i="15" s="1"/>
  <c r="H97" i="15"/>
  <c r="I97" i="15" s="1"/>
  <c r="J97" i="15" s="1"/>
  <c r="K97" i="15" s="1"/>
  <c r="L97" i="15" s="1"/>
  <c r="H5" i="15"/>
  <c r="I5" i="15" s="1"/>
  <c r="J5" i="15" s="1"/>
  <c r="K5" i="15" s="1"/>
  <c r="L5" i="15" s="1"/>
  <c r="H52" i="15"/>
  <c r="I52" i="15" s="1"/>
  <c r="J52" i="15" s="1"/>
  <c r="K52" i="15" s="1"/>
  <c r="L52" i="15" s="1"/>
  <c r="H113" i="5"/>
  <c r="I113" i="5" s="1"/>
  <c r="J113" i="5" s="1"/>
  <c r="K113" i="5" s="1"/>
  <c r="L113" i="5" s="1"/>
  <c r="H7" i="15"/>
  <c r="I7" i="15" s="1"/>
  <c r="J7" i="15" s="1"/>
  <c r="K7" i="15" s="1"/>
  <c r="L7" i="15" s="1"/>
  <c r="H16" i="15"/>
  <c r="I16" i="15" s="1"/>
  <c r="J16" i="15" s="1"/>
  <c r="K16" i="15" s="1"/>
  <c r="L16" i="15" s="1"/>
  <c r="H20" i="15"/>
  <c r="I20" i="15" s="1"/>
  <c r="J20" i="15" s="1"/>
  <c r="K20" i="15" s="1"/>
  <c r="L20" i="15" s="1"/>
  <c r="H22" i="15"/>
  <c r="I22" i="15" s="1"/>
  <c r="J22" i="15" s="1"/>
  <c r="K22" i="15" s="1"/>
  <c r="L22" i="15" s="1"/>
  <c r="H26" i="15"/>
  <c r="I26" i="15" s="1"/>
  <c r="J26" i="15" s="1"/>
  <c r="K26" i="15" s="1"/>
  <c r="L26" i="15" s="1"/>
  <c r="H28" i="15"/>
  <c r="I28" i="15" s="1"/>
  <c r="J28" i="15" s="1"/>
  <c r="K28" i="15" s="1"/>
  <c r="L28" i="15" s="1"/>
  <c r="H37" i="15"/>
  <c r="I37" i="15" s="1"/>
  <c r="J37" i="15" s="1"/>
  <c r="K37" i="15" s="1"/>
  <c r="L37" i="15" s="1"/>
  <c r="H85" i="15"/>
  <c r="I85" i="15" s="1"/>
  <c r="J85" i="15" s="1"/>
  <c r="K85" i="15" s="1"/>
  <c r="L85" i="15" s="1"/>
  <c r="H110" i="15"/>
  <c r="I110" i="15" s="1"/>
  <c r="J110" i="15" s="1"/>
  <c r="K110" i="15" s="1"/>
  <c r="L110" i="15" s="1"/>
  <c r="H61" i="15"/>
  <c r="I61" i="15" s="1"/>
  <c r="J61" i="15" s="1"/>
  <c r="K61" i="15" s="1"/>
  <c r="L61" i="15" s="1"/>
  <c r="H73" i="15"/>
  <c r="I73" i="15" s="1"/>
  <c r="J73" i="15" s="1"/>
  <c r="K73" i="15" s="1"/>
  <c r="L73" i="15" s="1"/>
  <c r="H2" i="15"/>
  <c r="I2" i="15" s="1"/>
  <c r="J2" i="15" s="1"/>
  <c r="K2" i="15" s="1"/>
  <c r="L2" i="15" s="1"/>
  <c r="H11" i="15"/>
  <c r="I11" i="15" s="1"/>
  <c r="J11" i="15" s="1"/>
  <c r="K11" i="15" s="1"/>
  <c r="L11" i="15" s="1"/>
  <c r="H45" i="15"/>
  <c r="I45" i="15" s="1"/>
  <c r="J45" i="15" s="1"/>
  <c r="K45" i="15" s="1"/>
  <c r="L45" i="15" s="1"/>
  <c r="H93" i="15"/>
  <c r="I93" i="15" s="1"/>
  <c r="J93" i="15" s="1"/>
  <c r="K93" i="15" s="1"/>
  <c r="L93" i="15" s="1"/>
  <c r="H4" i="15"/>
  <c r="I4" i="15" s="1"/>
  <c r="J4" i="15" s="1"/>
  <c r="K4" i="15" s="1"/>
  <c r="L4" i="15" s="1"/>
  <c r="H13" i="15"/>
  <c r="I13" i="15" s="1"/>
  <c r="J13" i="15" s="1"/>
  <c r="K13" i="15" s="1"/>
  <c r="L13" i="15" s="1"/>
  <c r="H69" i="15"/>
  <c r="I69" i="15" s="1"/>
  <c r="J69" i="15" s="1"/>
  <c r="K69" i="15" s="1"/>
  <c r="L69" i="15" s="1"/>
  <c r="H12" i="18"/>
  <c r="I12" i="18" s="1"/>
  <c r="J12" i="18" s="1"/>
  <c r="K12" i="18" s="1"/>
  <c r="L12" i="18" s="1"/>
  <c r="H13" i="33"/>
  <c r="I13" i="33" s="1"/>
  <c r="H25" i="33"/>
  <c r="I25" i="33" s="1"/>
  <c r="H100" i="33"/>
  <c r="I100" i="33" s="1"/>
  <c r="H71" i="33"/>
  <c r="I71" i="33" s="1"/>
  <c r="H54" i="33"/>
  <c r="I54" i="33" s="1"/>
  <c r="H5" i="18"/>
  <c r="I5" i="18" s="1"/>
  <c r="J5" i="18" s="1"/>
  <c r="K5" i="18" s="1"/>
  <c r="L5" i="18" s="1"/>
  <c r="H7" i="18"/>
  <c r="I7" i="18" s="1"/>
  <c r="J7" i="18" s="1"/>
  <c r="K7" i="18" s="1"/>
  <c r="L7" i="18" s="1"/>
  <c r="H44" i="18"/>
  <c r="I44" i="18" s="1"/>
  <c r="J44" i="18" s="1"/>
  <c r="K44" i="18" s="1"/>
  <c r="L44" i="18" s="1"/>
  <c r="H58" i="18"/>
  <c r="I58" i="18" s="1"/>
  <c r="J58" i="18" s="1"/>
  <c r="K58" i="18" s="1"/>
  <c r="L58" i="18" s="1"/>
  <c r="H33" i="18"/>
  <c r="I33" i="18" s="1"/>
  <c r="J33" i="18" s="1"/>
  <c r="K33" i="18" s="1"/>
  <c r="L33" i="18" s="1"/>
  <c r="H14" i="18"/>
  <c r="I14" i="18" s="1"/>
  <c r="J14" i="18" s="1"/>
  <c r="K14" i="18" s="1"/>
  <c r="L14" i="18" s="1"/>
  <c r="H16" i="18"/>
  <c r="I16" i="18" s="1"/>
  <c r="J16" i="18" s="1"/>
  <c r="K16" i="18" s="1"/>
  <c r="L16" i="18" s="1"/>
  <c r="H40" i="18"/>
  <c r="I40" i="18" s="1"/>
  <c r="J40" i="18" s="1"/>
  <c r="K40" i="18" s="1"/>
  <c r="L40" i="18" s="1"/>
  <c r="H74" i="18"/>
  <c r="I74" i="18" s="1"/>
  <c r="J74" i="18" s="1"/>
  <c r="K74" i="18" s="1"/>
  <c r="L74" i="18" s="1"/>
  <c r="H95" i="18"/>
  <c r="I95" i="18" s="1"/>
  <c r="J95" i="18" s="1"/>
  <c r="K95" i="18" s="1"/>
  <c r="L95" i="18" s="1"/>
  <c r="H6" i="19"/>
  <c r="I6" i="19" s="1"/>
  <c r="J6" i="19" s="1"/>
  <c r="K6" i="19" s="1"/>
  <c r="L6" i="19" s="1"/>
  <c r="H2" i="18"/>
  <c r="I2" i="18" s="1"/>
  <c r="J2" i="18" s="1"/>
  <c r="K2" i="18" s="1"/>
  <c r="L2" i="18" s="1"/>
  <c r="H4" i="18"/>
  <c r="I4" i="18" s="1"/>
  <c r="J4" i="18" s="1"/>
  <c r="K4" i="18" s="1"/>
  <c r="L4" i="18" s="1"/>
  <c r="H8" i="18"/>
  <c r="I8" i="18" s="1"/>
  <c r="J8" i="18" s="1"/>
  <c r="K8" i="18" s="1"/>
  <c r="L8" i="18" s="1"/>
  <c r="H10" i="18"/>
  <c r="I10" i="18" s="1"/>
  <c r="J10" i="18" s="1"/>
  <c r="K10" i="18" s="1"/>
  <c r="L10" i="18" s="1"/>
  <c r="H25" i="18"/>
  <c r="I25" i="18" s="1"/>
  <c r="J25" i="18" s="1"/>
  <c r="K25" i="18" s="1"/>
  <c r="L25" i="18" s="1"/>
  <c r="H65" i="18"/>
  <c r="I65" i="18" s="1"/>
  <c r="J65" i="18" s="1"/>
  <c r="K65" i="18" s="1"/>
  <c r="L65" i="18" s="1"/>
  <c r="H71" i="18"/>
  <c r="I71" i="18" s="1"/>
  <c r="J71" i="18" s="1"/>
  <c r="K71" i="18" s="1"/>
  <c r="L71" i="18" s="1"/>
  <c r="H23" i="18"/>
  <c r="I23" i="18" s="1"/>
  <c r="J23" i="18" s="1"/>
  <c r="K23" i="18" s="1"/>
  <c r="L23" i="18" s="1"/>
  <c r="H36" i="18"/>
  <c r="I36" i="18" s="1"/>
  <c r="J36" i="18" s="1"/>
  <c r="K36" i="18" s="1"/>
  <c r="L36" i="18" s="1"/>
  <c r="H57" i="18"/>
  <c r="I57" i="18" s="1"/>
  <c r="J57" i="18" s="1"/>
  <c r="K57" i="18" s="1"/>
  <c r="L57" i="18" s="1"/>
  <c r="H75" i="18"/>
  <c r="I75" i="18" s="1"/>
  <c r="J75" i="18" s="1"/>
  <c r="K75" i="18" s="1"/>
  <c r="L75" i="18" s="1"/>
  <c r="H17" i="18"/>
  <c r="I17" i="18" s="1"/>
  <c r="J17" i="18" s="1"/>
  <c r="K17" i="18" s="1"/>
  <c r="L17" i="18" s="1"/>
  <c r="H19" i="18"/>
  <c r="I19" i="18" s="1"/>
  <c r="J19" i="18" s="1"/>
  <c r="K19" i="18" s="1"/>
  <c r="L19" i="18" s="1"/>
  <c r="H41" i="18"/>
  <c r="I41" i="18" s="1"/>
  <c r="J41" i="18" s="1"/>
  <c r="K41" i="18" s="1"/>
  <c r="L41" i="18" s="1"/>
  <c r="H46" i="18"/>
  <c r="I46" i="18" s="1"/>
  <c r="J46" i="18" s="1"/>
  <c r="K46" i="18" s="1"/>
  <c r="L46" i="18" s="1"/>
  <c r="H63" i="18"/>
  <c r="I63" i="18" s="1"/>
  <c r="J63" i="18" s="1"/>
  <c r="K63" i="18" s="1"/>
  <c r="L63" i="18" s="1"/>
  <c r="H81" i="18"/>
  <c r="I81" i="18" s="1"/>
  <c r="J81" i="18" s="1"/>
  <c r="K81" i="18" s="1"/>
  <c r="L81" i="18" s="1"/>
  <c r="H106" i="18"/>
  <c r="I106" i="18" s="1"/>
  <c r="J106" i="18" s="1"/>
  <c r="K106" i="18" s="1"/>
  <c r="L106" i="18" s="1"/>
  <c r="H28" i="18"/>
  <c r="I28" i="18" s="1"/>
  <c r="J28" i="18" s="1"/>
  <c r="K28" i="18" s="1"/>
  <c r="L28" i="18" s="1"/>
  <c r="H32" i="18"/>
  <c r="I32" i="18" s="1"/>
  <c r="J32" i="18" s="1"/>
  <c r="K32" i="18" s="1"/>
  <c r="L32" i="18" s="1"/>
  <c r="H11" i="18"/>
  <c r="I11" i="18" s="1"/>
  <c r="J11" i="18" s="1"/>
  <c r="K11" i="18" s="1"/>
  <c r="L11" i="18" s="1"/>
  <c r="H13" i="18"/>
  <c r="I13" i="18" s="1"/>
  <c r="J13" i="18" s="1"/>
  <c r="K13" i="18" s="1"/>
  <c r="L13" i="18" s="1"/>
  <c r="H26" i="18"/>
  <c r="I26" i="18" s="1"/>
  <c r="J26" i="18" s="1"/>
  <c r="K26" i="18" s="1"/>
  <c r="L26" i="18" s="1"/>
  <c r="H27" i="19"/>
  <c r="I27" i="19" s="1"/>
  <c r="J27" i="19" s="1"/>
  <c r="K27" i="19" s="1"/>
  <c r="L27" i="19" s="1"/>
  <c r="H43" i="19"/>
  <c r="I43" i="19" s="1"/>
  <c r="J43" i="19" s="1"/>
  <c r="K43" i="19" s="1"/>
  <c r="L43" i="19" s="1"/>
  <c r="H53" i="19"/>
  <c r="I53" i="19" s="1"/>
  <c r="J53" i="19" s="1"/>
  <c r="K53" i="19" s="1"/>
  <c r="L53" i="19" s="1"/>
  <c r="H56" i="19"/>
  <c r="I56" i="19" s="1"/>
  <c r="J56" i="19" s="1"/>
  <c r="K56" i="19" s="1"/>
  <c r="L56" i="19" s="1"/>
  <c r="H68" i="19"/>
  <c r="I68" i="19" s="1"/>
  <c r="J68" i="19" s="1"/>
  <c r="K68" i="19" s="1"/>
  <c r="L68" i="19" s="1"/>
  <c r="H3" i="19"/>
  <c r="I3" i="19" s="1"/>
  <c r="J3" i="19" s="1"/>
  <c r="K3" i="19" s="1"/>
  <c r="L3" i="19" s="1"/>
  <c r="H9" i="19"/>
  <c r="I9" i="19" s="1"/>
  <c r="J9" i="19" s="1"/>
  <c r="K9" i="19" s="1"/>
  <c r="L9" i="19" s="1"/>
  <c r="H15" i="19"/>
  <c r="I15" i="19" s="1"/>
  <c r="J15" i="19" s="1"/>
  <c r="K15" i="19" s="1"/>
  <c r="L15" i="19" s="1"/>
  <c r="H35" i="19"/>
  <c r="I35" i="19" s="1"/>
  <c r="J35" i="19" s="1"/>
  <c r="K35" i="19" s="1"/>
  <c r="L35" i="19" s="1"/>
  <c r="H37" i="19"/>
  <c r="I37" i="19" s="1"/>
  <c r="J37" i="19" s="1"/>
  <c r="K37" i="19" s="1"/>
  <c r="L37" i="19" s="1"/>
  <c r="H49" i="19"/>
  <c r="I49" i="19" s="1"/>
  <c r="J49" i="19" s="1"/>
  <c r="K49" i="19" s="1"/>
  <c r="L49" i="19" s="1"/>
  <c r="H42" i="19"/>
  <c r="I42" i="19" s="1"/>
  <c r="J42" i="19" s="1"/>
  <c r="K42" i="19" s="1"/>
  <c r="L42" i="19" s="1"/>
  <c r="H114" i="18"/>
  <c r="I114" i="18" s="1"/>
  <c r="J114" i="18" s="1"/>
  <c r="K114" i="18" s="1"/>
  <c r="L114" i="18" s="1"/>
  <c r="H24" i="19"/>
  <c r="I24" i="19" s="1"/>
  <c r="J24" i="19" s="1"/>
  <c r="K24" i="19" s="1"/>
  <c r="L24" i="19" s="1"/>
  <c r="H33" i="19"/>
  <c r="I33" i="19" s="1"/>
  <c r="J33" i="19" s="1"/>
  <c r="K33" i="19" s="1"/>
  <c r="L33" i="19" s="1"/>
  <c r="H22" i="19"/>
  <c r="I22" i="19" s="1"/>
  <c r="J22" i="19" s="1"/>
  <c r="K22" i="19" s="1"/>
  <c r="L22" i="19" s="1"/>
  <c r="H40" i="19"/>
  <c r="I40" i="19" s="1"/>
  <c r="J40" i="19" s="1"/>
  <c r="K40" i="19" s="1"/>
  <c r="L40" i="19" s="1"/>
  <c r="H50" i="19"/>
  <c r="I50" i="19" s="1"/>
  <c r="J50" i="19" s="1"/>
  <c r="K50" i="19" s="1"/>
  <c r="L50" i="19" s="1"/>
  <c r="H64" i="19"/>
  <c r="I64" i="19" s="1"/>
  <c r="J64" i="19" s="1"/>
  <c r="K64" i="19" s="1"/>
  <c r="L64" i="19" s="1"/>
  <c r="H14" i="19"/>
  <c r="I14" i="19" s="1"/>
  <c r="J14" i="19" s="1"/>
  <c r="K14" i="19" s="1"/>
  <c r="L14" i="19" s="1"/>
  <c r="H97" i="19"/>
  <c r="I97" i="19" s="1"/>
  <c r="J97" i="19" s="1"/>
  <c r="K97" i="19" s="1"/>
  <c r="L97" i="19" s="1"/>
  <c r="H29" i="19"/>
  <c r="I29" i="19" s="1"/>
  <c r="J29" i="19" s="1"/>
  <c r="K29" i="19" s="1"/>
  <c r="L29" i="19" s="1"/>
  <c r="H85" i="19"/>
  <c r="I85" i="19" s="1"/>
  <c r="J85" i="19" s="1"/>
  <c r="K85" i="19" s="1"/>
  <c r="L85" i="19" s="1"/>
  <c r="H52" i="21"/>
  <c r="I52" i="21" s="1"/>
  <c r="J52" i="21" s="1"/>
  <c r="K52" i="21" s="1"/>
  <c r="L52" i="21" s="1"/>
  <c r="H8" i="19"/>
  <c r="I8" i="19" s="1"/>
  <c r="J8" i="19" s="1"/>
  <c r="K8" i="19" s="1"/>
  <c r="L8" i="19" s="1"/>
  <c r="H26" i="19"/>
  <c r="I26" i="19" s="1"/>
  <c r="J26" i="19" s="1"/>
  <c r="K26" i="19" s="1"/>
  <c r="L26" i="19" s="1"/>
  <c r="H108" i="19"/>
  <c r="I108" i="19" s="1"/>
  <c r="J108" i="19" s="1"/>
  <c r="K108" i="19" s="1"/>
  <c r="L108" i="19" s="1"/>
  <c r="H33" i="21"/>
  <c r="I33" i="21" s="1"/>
  <c r="J33" i="21" s="1"/>
  <c r="K33" i="21" s="1"/>
  <c r="L33" i="21" s="1"/>
  <c r="H46" i="21"/>
  <c r="I46" i="21" s="1"/>
  <c r="J46" i="21" s="1"/>
  <c r="K46" i="21" s="1"/>
  <c r="L46" i="21" s="1"/>
  <c r="H69" i="21"/>
  <c r="I69" i="21" s="1"/>
  <c r="J69" i="21" s="1"/>
  <c r="K69" i="21" s="1"/>
  <c r="L69" i="21" s="1"/>
  <c r="H40" i="21"/>
  <c r="I40" i="21" s="1"/>
  <c r="J40" i="21" s="1"/>
  <c r="K40" i="21" s="1"/>
  <c r="L40" i="21" s="1"/>
  <c r="H2" i="19"/>
  <c r="I2" i="19" s="1"/>
  <c r="J2" i="19" s="1"/>
  <c r="K2" i="19" s="1"/>
  <c r="L2" i="19" s="1"/>
  <c r="H20" i="19"/>
  <c r="I20" i="19" s="1"/>
  <c r="J20" i="19" s="1"/>
  <c r="K20" i="19" s="1"/>
  <c r="L20" i="19" s="1"/>
  <c r="H64" i="21"/>
  <c r="I64" i="21" s="1"/>
  <c r="J64" i="21" s="1"/>
  <c r="K64" i="21" s="1"/>
  <c r="L64" i="21" s="1"/>
  <c r="H11" i="21"/>
  <c r="I11" i="21" s="1"/>
  <c r="J11" i="21" s="1"/>
  <c r="K11" i="21" s="1"/>
  <c r="L11" i="21" s="1"/>
  <c r="H17" i="21"/>
  <c r="I17" i="21" s="1"/>
  <c r="J17" i="21" s="1"/>
  <c r="K17" i="21" s="1"/>
  <c r="L17" i="21" s="1"/>
  <c r="H23" i="21"/>
  <c r="I23" i="21" s="1"/>
  <c r="J23" i="21" s="1"/>
  <c r="K23" i="21" s="1"/>
  <c r="L23" i="21" s="1"/>
  <c r="H8" i="21"/>
  <c r="I8" i="21" s="1"/>
  <c r="J8" i="21" s="1"/>
  <c r="K8" i="21" s="1"/>
  <c r="L8" i="21" s="1"/>
  <c r="H29" i="21"/>
  <c r="I29" i="21" s="1"/>
  <c r="J29" i="21" s="1"/>
  <c r="K29" i="21" s="1"/>
  <c r="L29" i="21" s="1"/>
  <c r="H20" i="21"/>
  <c r="I20" i="21" s="1"/>
  <c r="J20" i="21" s="1"/>
  <c r="K20" i="21" s="1"/>
  <c r="L20" i="21" s="1"/>
  <c r="H5" i="21"/>
  <c r="I5" i="21" s="1"/>
  <c r="J5" i="21" s="1"/>
  <c r="K5" i="21" s="1"/>
  <c r="L5" i="21" s="1"/>
  <c r="H26" i="21"/>
  <c r="I26" i="21" s="1"/>
  <c r="J26" i="21" s="1"/>
  <c r="K26" i="21" s="1"/>
  <c r="L26" i="21" s="1"/>
  <c r="G184" i="16" a="1"/>
  <c r="P245" i="16" a="1"/>
  <c r="P158" i="16" a="1"/>
  <c r="F168" i="16" a="1"/>
  <c r="F185" i="16" a="1"/>
  <c r="F255" i="16" a="1"/>
  <c r="P257" i="16" a="1"/>
  <c r="P228" i="16" a="1"/>
  <c r="G155" i="16" a="1"/>
  <c r="P170" i="16" a="1"/>
  <c r="P199" i="16" a="1"/>
  <c r="G225" i="16" a="1"/>
  <c r="F214" i="16" a="1"/>
  <c r="G167" i="16" a="1"/>
  <c r="F197" i="16" a="1"/>
  <c r="P216" i="16" a="1"/>
  <c r="F226" i="16" a="1"/>
  <c r="G213" i="16" a="1"/>
  <c r="F156" i="16" a="1"/>
  <c r="P187" i="16" a="1"/>
  <c r="G196" i="16" a="1"/>
  <c r="F243" i="16" a="1"/>
  <c r="G254" i="16" a="1"/>
  <c r="G242" i="16" a="1"/>
  <c r="AP269" i="28" l="1"/>
  <c r="AP256" i="28"/>
  <c r="AP272" i="28"/>
  <c r="AP252" i="28"/>
  <c r="AP268" i="28"/>
  <c r="AP255" i="28"/>
  <c r="AP257" i="28"/>
  <c r="AQ21" i="28"/>
  <c r="AP264" i="28"/>
  <c r="AP251" i="28"/>
  <c r="AP267" i="28"/>
  <c r="AP273" i="28"/>
  <c r="AP276" i="28"/>
  <c r="AP263" i="28"/>
  <c r="H41" i="2"/>
  <c r="AP247" i="28"/>
  <c r="AP275" i="28"/>
  <c r="AP259" i="28"/>
  <c r="AP258" i="28"/>
  <c r="AP260" i="28"/>
  <c r="AP271" i="28"/>
  <c r="AP270" i="28"/>
  <c r="AP254" i="28"/>
  <c r="AP253" i="28"/>
  <c r="AP250" i="28"/>
  <c r="AP266" i="28"/>
  <c r="AP265" i="28"/>
  <c r="H111" i="2"/>
  <c r="AP262" i="28"/>
  <c r="AP249" i="28"/>
  <c r="BD62" i="28"/>
  <c r="BD67" i="28"/>
  <c r="BD78" i="28"/>
  <c r="AP217" i="28"/>
  <c r="AP242" i="28"/>
  <c r="BD63" i="28"/>
  <c r="BD68" i="28"/>
  <c r="BD91" i="28"/>
  <c r="BD73" i="28"/>
  <c r="AP223" i="28"/>
  <c r="AP224" i="28"/>
  <c r="AP244" i="28"/>
  <c r="BD64" i="28"/>
  <c r="BD80" i="28"/>
  <c r="BD74" i="28"/>
  <c r="BD85" i="28"/>
  <c r="AP218" i="28"/>
  <c r="AP229" i="28"/>
  <c r="AP239" i="28"/>
  <c r="BD75" i="28"/>
  <c r="BD86" i="28"/>
  <c r="AP225" i="28"/>
  <c r="AP219" i="28"/>
  <c r="AP246" i="28"/>
  <c r="BD61" i="28"/>
  <c r="BD87" i="28"/>
  <c r="BD69" i="28"/>
  <c r="AP227" i="28"/>
  <c r="AP226" i="28"/>
  <c r="AP241" i="28"/>
  <c r="H24" i="2"/>
  <c r="AQ20" i="28"/>
  <c r="BD70" i="28"/>
  <c r="BD81" i="28"/>
  <c r="AP220" i="28"/>
  <c r="AP235" i="28"/>
  <c r="AP236" i="28"/>
  <c r="BD82" i="28"/>
  <c r="BD76" i="28"/>
  <c r="AP232" i="28"/>
  <c r="AP221" i="28"/>
  <c r="AP231" i="28"/>
  <c r="BD77" i="28"/>
  <c r="BD88" i="28"/>
  <c r="AP234" i="28"/>
  <c r="AP216" i="28"/>
  <c r="AP243" i="28"/>
  <c r="BD89" i="28"/>
  <c r="BD71" i="28"/>
  <c r="AP230" i="28"/>
  <c r="AP238" i="28"/>
  <c r="BD72" i="28"/>
  <c r="BD83" i="28"/>
  <c r="AP233" i="28"/>
  <c r="AP245" i="28"/>
  <c r="BD84" i="28"/>
  <c r="BD66" i="28"/>
  <c r="AP222" i="28"/>
  <c r="BI22" i="29"/>
  <c r="F123" i="16" s="1"/>
  <c r="M99" i="8" s="1" a="1"/>
  <c r="M99" i="8" s="1"/>
  <c r="S22" i="29"/>
  <c r="F36" i="16" s="1"/>
  <c r="M12" i="8" s="1" a="1"/>
  <c r="M12" i="8" s="1"/>
  <c r="AG22" i="29"/>
  <c r="F65" i="16" s="1"/>
  <c r="M41" i="8" s="1" a="1"/>
  <c r="M41" i="8" s="1"/>
  <c r="AU22" i="29"/>
  <c r="F94" i="16" s="1"/>
  <c r="M70" i="8" s="1" a="1"/>
  <c r="M70" i="8" s="1"/>
  <c r="Y36" i="16"/>
  <c r="BJ33" i="29"/>
  <c r="G134" i="16" s="1"/>
  <c r="M110" i="12" s="1" a="1"/>
  <c r="M110" i="12" s="1"/>
  <c r="T33" i="29"/>
  <c r="G47" i="16" s="1"/>
  <c r="M23" i="12" s="1" a="1"/>
  <c r="M23" i="12" s="1"/>
  <c r="AV33" i="29"/>
  <c r="G105" i="16" s="1"/>
  <c r="M81" i="12" s="1" a="1"/>
  <c r="M81" i="12" s="1"/>
  <c r="AH33" i="29"/>
  <c r="G76" i="16" s="1"/>
  <c r="M52" i="12" s="1" a="1"/>
  <c r="M52" i="12" s="1"/>
  <c r="Z47" i="16"/>
  <c r="BD14" i="29"/>
  <c r="K86" i="16" s="1"/>
  <c r="M62" i="36" s="1" a="1"/>
  <c r="M62" i="36" s="1"/>
  <c r="BR14" i="29"/>
  <c r="K115" i="16" s="1"/>
  <c r="M91" i="36" s="1" a="1"/>
  <c r="M91" i="36" s="1"/>
  <c r="AB14" i="29"/>
  <c r="K28" i="16" s="1"/>
  <c r="M4" i="36" s="1" a="1"/>
  <c r="M4" i="36" s="1"/>
  <c r="AP14" i="29"/>
  <c r="K57" i="16" s="1"/>
  <c r="M33" i="36" s="1" a="1"/>
  <c r="M33" i="36" s="1"/>
  <c r="AH28" i="16"/>
  <c r="AC25" i="29"/>
  <c r="AI39" i="16"/>
  <c r="P37" i="29"/>
  <c r="P69" i="29"/>
  <c r="B69" i="29" s="1"/>
  <c r="Q37" i="29"/>
  <c r="BG37" i="29"/>
  <c r="AE37" i="29"/>
  <c r="AS37" i="29"/>
  <c r="W51" i="16"/>
  <c r="AM18" i="29"/>
  <c r="N61" i="16" s="1"/>
  <c r="M37" i="11" s="1" a="1"/>
  <c r="M37" i="11" s="1"/>
  <c r="BO18" i="29"/>
  <c r="N119" i="16" s="1"/>
  <c r="M95" i="11" s="1" a="1"/>
  <c r="M95" i="11" s="1"/>
  <c r="BA18" i="29"/>
  <c r="N90" i="16" s="1"/>
  <c r="M66" i="11" s="1" a="1"/>
  <c r="M66" i="11" s="1"/>
  <c r="Y18" i="29"/>
  <c r="N32" i="16" s="1"/>
  <c r="M8" i="11" s="1" a="1"/>
  <c r="M8" i="11" s="1"/>
  <c r="AE32" i="16"/>
  <c r="BP29" i="29"/>
  <c r="I130" i="16" s="1"/>
  <c r="M106" i="31" s="1" a="1"/>
  <c r="M106" i="31" s="1"/>
  <c r="Z29" i="29"/>
  <c r="I43" i="16" s="1"/>
  <c r="M19" i="31" s="1" a="1"/>
  <c r="M19" i="31" s="1"/>
  <c r="AN29" i="29"/>
  <c r="I72" i="16" s="1"/>
  <c r="M48" i="31" s="1" a="1"/>
  <c r="M48" i="31" s="1"/>
  <c r="BB29" i="29"/>
  <c r="I101" i="16" s="1"/>
  <c r="M77" i="31" s="1" a="1"/>
  <c r="M77" i="31" s="1"/>
  <c r="AF43" i="16"/>
  <c r="BC40" i="29"/>
  <c r="J112" i="16" s="1"/>
  <c r="M88" i="32" s="1" a="1"/>
  <c r="M88" i="32" s="1"/>
  <c r="BQ40" i="29"/>
  <c r="J141" i="16" s="1"/>
  <c r="M117" i="32" s="1" a="1"/>
  <c r="M117" i="32" s="1"/>
  <c r="AO40" i="29"/>
  <c r="J83" i="16" s="1"/>
  <c r="M59" i="32" s="1" a="1"/>
  <c r="M59" i="32" s="1"/>
  <c r="AA40" i="29"/>
  <c r="J54" i="16" s="1"/>
  <c r="M30" i="32" s="1" a="1"/>
  <c r="M30" i="32" s="1"/>
  <c r="AG54" i="16"/>
  <c r="BL22" i="29"/>
  <c r="M123" i="16" s="1"/>
  <c r="M99" i="9" s="1" a="1"/>
  <c r="M99" i="9" s="1"/>
  <c r="V22" i="29"/>
  <c r="M36" i="16" s="1"/>
  <c r="M12" i="9" s="1" a="1"/>
  <c r="M12" i="9" s="1"/>
  <c r="AJ22" i="29"/>
  <c r="M65" i="16" s="1"/>
  <c r="M41" i="9" s="1" a="1"/>
  <c r="M41" i="9" s="1"/>
  <c r="AX22" i="29"/>
  <c r="M94" i="16" s="1"/>
  <c r="M70" i="9" s="1" a="1"/>
  <c r="M70" i="9" s="1"/>
  <c r="AB36" i="16"/>
  <c r="AY33" i="29"/>
  <c r="L105" i="16" s="1"/>
  <c r="M81" i="30" s="1" a="1"/>
  <c r="M81" i="30" s="1"/>
  <c r="AK33" i="29"/>
  <c r="L76" i="16" s="1"/>
  <c r="M52" i="30" s="1" a="1"/>
  <c r="M52" i="30" s="1"/>
  <c r="BM33" i="29"/>
  <c r="L134" i="16" s="1"/>
  <c r="M110" i="30" s="1" a="1"/>
  <c r="M110" i="30" s="1"/>
  <c r="W33" i="29"/>
  <c r="L47" i="16" s="1"/>
  <c r="M23" i="30" s="1" a="1"/>
  <c r="M23" i="30" s="1"/>
  <c r="AC47" i="16"/>
  <c r="AM15" i="29"/>
  <c r="N58" i="16" s="1"/>
  <c r="M34" i="11" s="1" a="1"/>
  <c r="M34" i="11" s="1"/>
  <c r="H34" i="11" s="1"/>
  <c r="I34" i="11" s="1"/>
  <c r="BH15" i="29"/>
  <c r="E116" i="16" s="1"/>
  <c r="M92" i="2" s="1" a="1"/>
  <c r="M92" i="2" s="1"/>
  <c r="I92" i="22" s="1"/>
  <c r="AT15" i="29"/>
  <c r="E87" i="16" s="1"/>
  <c r="M63" i="2" s="1" a="1"/>
  <c r="M63" i="2" s="1"/>
  <c r="I63" i="22" s="1"/>
  <c r="BA15" i="29"/>
  <c r="N87" i="16" s="1"/>
  <c r="M63" i="11" s="1" a="1"/>
  <c r="M63" i="11" s="1"/>
  <c r="H63" i="11" s="1"/>
  <c r="I63" i="11" s="1"/>
  <c r="Y15" i="29"/>
  <c r="N29" i="16" s="1"/>
  <c r="M5" i="11" s="1" a="1"/>
  <c r="M5" i="11" s="1"/>
  <c r="H5" i="11" s="1"/>
  <c r="I5" i="11" s="1"/>
  <c r="BO15" i="29"/>
  <c r="N116" i="16" s="1"/>
  <c r="M92" i="11" s="1" a="1"/>
  <c r="M92" i="11" s="1"/>
  <c r="H92" i="11" s="1"/>
  <c r="I92" i="11" s="1"/>
  <c r="AF15" i="29"/>
  <c r="E58" i="16" s="1"/>
  <c r="M34" i="2" s="1" a="1"/>
  <c r="M34" i="2" s="1"/>
  <c r="I34" i="22" s="1"/>
  <c r="R15" i="29"/>
  <c r="E29" i="16" s="1"/>
  <c r="M5" i="2" s="1" a="1"/>
  <c r="M5" i="2" s="1"/>
  <c r="I5" i="22" s="1"/>
  <c r="X29" i="16"/>
  <c r="AU26" i="29"/>
  <c r="F98" i="16" s="1"/>
  <c r="M74" i="8" s="1" a="1"/>
  <c r="M74" i="8" s="1"/>
  <c r="S26" i="29"/>
  <c r="F40" i="16" s="1"/>
  <c r="M16" i="8" s="1" a="1"/>
  <c r="M16" i="8" s="1"/>
  <c r="BI26" i="29"/>
  <c r="F127" i="16" s="1"/>
  <c r="M103" i="8" s="1" a="1"/>
  <c r="M103" i="8" s="1"/>
  <c r="AG26" i="29"/>
  <c r="F69" i="16" s="1"/>
  <c r="M45" i="8" s="1" a="1"/>
  <c r="M45" i="8" s="1"/>
  <c r="Y40" i="16"/>
  <c r="AV37" i="29"/>
  <c r="G109" i="16" s="1"/>
  <c r="M85" i="12" s="1" a="1"/>
  <c r="M85" i="12" s="1"/>
  <c r="AH37" i="29"/>
  <c r="G80" i="16" s="1"/>
  <c r="M56" i="12" s="1" a="1"/>
  <c r="M56" i="12" s="1"/>
  <c r="T37" i="29"/>
  <c r="G51" i="16" s="1"/>
  <c r="M27" i="12" s="1" a="1"/>
  <c r="M27" i="12" s="1"/>
  <c r="BJ37" i="29"/>
  <c r="G138" i="16" s="1"/>
  <c r="M114" i="12" s="1" a="1"/>
  <c r="M114" i="12" s="1"/>
  <c r="Z51" i="16"/>
  <c r="BR18" i="29"/>
  <c r="K119" i="16" s="1"/>
  <c r="M95" i="36" s="1" a="1"/>
  <c r="M95" i="36" s="1"/>
  <c r="BD18" i="29"/>
  <c r="K90" i="16" s="1"/>
  <c r="M66" i="36" s="1" a="1"/>
  <c r="M66" i="36" s="1"/>
  <c r="AP18" i="29"/>
  <c r="K61" i="16" s="1"/>
  <c r="M37" i="36" s="1" a="1"/>
  <c r="M37" i="36" s="1"/>
  <c r="AB18" i="29"/>
  <c r="K32" i="16" s="1"/>
  <c r="M8" i="36" s="1" a="1"/>
  <c r="M8" i="36" s="1"/>
  <c r="AH32" i="16"/>
  <c r="AC29" i="29"/>
  <c r="AI43" i="16"/>
  <c r="BM12" i="29"/>
  <c r="L113" i="16" s="1"/>
  <c r="AK12" i="29"/>
  <c r="W12" i="29"/>
  <c r="AY12" i="29"/>
  <c r="L84" i="16" s="1"/>
  <c r="I11" i="29"/>
  <c r="AC26" i="16"/>
  <c r="BN23" i="29"/>
  <c r="O124" i="16" s="1"/>
  <c r="M100" i="13" s="1" a="1"/>
  <c r="M100" i="13" s="1"/>
  <c r="AZ23" i="29"/>
  <c r="O95" i="16" s="1"/>
  <c r="M71" i="13" s="1" a="1"/>
  <c r="M71" i="13" s="1"/>
  <c r="X23" i="29"/>
  <c r="O37" i="16" s="1"/>
  <c r="M13" i="13" s="1" a="1"/>
  <c r="M13" i="13" s="1"/>
  <c r="AL23" i="29"/>
  <c r="O66" i="16" s="1"/>
  <c r="M42" i="13" s="1" a="1"/>
  <c r="M42" i="13" s="1"/>
  <c r="AD37" i="16"/>
  <c r="BO34" i="29"/>
  <c r="N135" i="16" s="1"/>
  <c r="M111" i="11" s="1" a="1"/>
  <c r="M111" i="11" s="1"/>
  <c r="AM34" i="29"/>
  <c r="N77" i="16" s="1"/>
  <c r="M53" i="11" s="1" a="1"/>
  <c r="M53" i="11" s="1"/>
  <c r="BA34" i="29"/>
  <c r="N106" i="16" s="1"/>
  <c r="M82" i="11" s="1" a="1"/>
  <c r="M82" i="11" s="1"/>
  <c r="Y34" i="29"/>
  <c r="N48" i="16" s="1"/>
  <c r="M24" i="11" s="1" a="1"/>
  <c r="M24" i="11" s="1"/>
  <c r="AE48" i="16"/>
  <c r="BI17" i="29"/>
  <c r="F118" i="16" s="1"/>
  <c r="M94" i="8" s="1" a="1"/>
  <c r="M94" i="8" s="1"/>
  <c r="AG17" i="29"/>
  <c r="F60" i="16" s="1"/>
  <c r="M36" i="8" s="1" a="1"/>
  <c r="M36" i="8" s="1"/>
  <c r="AU17" i="29"/>
  <c r="F89" i="16" s="1"/>
  <c r="M65" i="8" s="1" a="1"/>
  <c r="M65" i="8" s="1"/>
  <c r="S17" i="29"/>
  <c r="F31" i="16" s="1"/>
  <c r="M7" i="8" s="1" a="1"/>
  <c r="M7" i="8" s="1"/>
  <c r="Y31" i="16"/>
  <c r="BJ28" i="29"/>
  <c r="G129" i="16" s="1"/>
  <c r="M105" i="12" s="1" a="1"/>
  <c r="M105" i="12" s="1"/>
  <c r="AV28" i="29"/>
  <c r="G100" i="16" s="1"/>
  <c r="M76" i="12" s="1" a="1"/>
  <c r="M76" i="12" s="1"/>
  <c r="T28" i="29"/>
  <c r="G42" i="16" s="1"/>
  <c r="M18" i="12" s="1" a="1"/>
  <c r="M18" i="12" s="1"/>
  <c r="AH28" i="29"/>
  <c r="G71" i="16" s="1"/>
  <c r="M47" i="12" s="1" a="1"/>
  <c r="M47" i="12" s="1"/>
  <c r="Z42" i="16"/>
  <c r="AI39" i="29"/>
  <c r="H82" i="16" s="1"/>
  <c r="M58" i="34" s="1" a="1"/>
  <c r="M58" i="34" s="1"/>
  <c r="U39" i="29"/>
  <c r="H53" i="16" s="1"/>
  <c r="M29" i="34" s="1" a="1"/>
  <c r="M29" i="34" s="1"/>
  <c r="BK39" i="29"/>
  <c r="H140" i="16" s="1"/>
  <c r="M116" i="34" s="1" a="1"/>
  <c r="M116" i="34" s="1"/>
  <c r="AW39" i="29"/>
  <c r="H111" i="16" s="1"/>
  <c r="M87" i="34" s="1" a="1"/>
  <c r="M87" i="34" s="1"/>
  <c r="AA53" i="16"/>
  <c r="BR21" i="29"/>
  <c r="K122" i="16" s="1"/>
  <c r="M98" i="36" s="1" a="1"/>
  <c r="M98" i="36" s="1"/>
  <c r="BD21" i="29"/>
  <c r="K93" i="16" s="1"/>
  <c r="M69" i="36" s="1" a="1"/>
  <c r="M69" i="36" s="1"/>
  <c r="AP21" i="29"/>
  <c r="K64" i="16" s="1"/>
  <c r="M40" i="36" s="1" a="1"/>
  <c r="M40" i="36" s="1"/>
  <c r="AB21" i="29"/>
  <c r="K35" i="16" s="1"/>
  <c r="M11" i="36" s="1" a="1"/>
  <c r="M11" i="36" s="1"/>
  <c r="AH35" i="16"/>
  <c r="AC32" i="29"/>
  <c r="AI46" i="16"/>
  <c r="AY15" i="29"/>
  <c r="L87" i="16" s="1"/>
  <c r="M63" i="30" s="1" a="1"/>
  <c r="M63" i="30" s="1"/>
  <c r="BM15" i="29"/>
  <c r="L116" i="16" s="1"/>
  <c r="M92" i="30" s="1" a="1"/>
  <c r="M92" i="30" s="1"/>
  <c r="W15" i="29"/>
  <c r="L29" i="16" s="1"/>
  <c r="M5" i="30" s="1" a="1"/>
  <c r="M5" i="30" s="1"/>
  <c r="AK15" i="29"/>
  <c r="L58" i="16" s="1"/>
  <c r="M34" i="30" s="1" a="1"/>
  <c r="M34" i="30" s="1"/>
  <c r="AC29" i="16"/>
  <c r="AZ26" i="29"/>
  <c r="O98" i="16" s="1"/>
  <c r="M74" i="13" s="1" a="1"/>
  <c r="M74" i="13" s="1"/>
  <c r="AL26" i="29"/>
  <c r="O69" i="16" s="1"/>
  <c r="M45" i="13" s="1" a="1"/>
  <c r="M45" i="13" s="1"/>
  <c r="BN26" i="29"/>
  <c r="O127" i="16" s="1"/>
  <c r="M103" i="13" s="1" a="1"/>
  <c r="M103" i="13" s="1"/>
  <c r="X26" i="29"/>
  <c r="O40" i="16" s="1"/>
  <c r="M16" i="13" s="1" a="1"/>
  <c r="M16" i="13" s="1"/>
  <c r="AD40" i="16"/>
  <c r="BO37" i="29"/>
  <c r="N138" i="16" s="1"/>
  <c r="M114" i="11" s="1" a="1"/>
  <c r="M114" i="11" s="1"/>
  <c r="BA37" i="29"/>
  <c r="N109" i="16" s="1"/>
  <c r="M85" i="11" s="1" a="1"/>
  <c r="M85" i="11" s="1"/>
  <c r="AM37" i="29"/>
  <c r="N80" i="16" s="1"/>
  <c r="M56" i="11" s="1" a="1"/>
  <c r="M56" i="11" s="1"/>
  <c r="Y37" i="29"/>
  <c r="N51" i="16" s="1"/>
  <c r="M27" i="11" s="1" a="1"/>
  <c r="M27" i="11" s="1"/>
  <c r="AE51" i="16"/>
  <c r="BI20" i="29"/>
  <c r="F121" i="16" s="1"/>
  <c r="M97" i="8" s="1" a="1"/>
  <c r="M97" i="8" s="1"/>
  <c r="AU20" i="29"/>
  <c r="F92" i="16" s="1"/>
  <c r="M68" i="8" s="1" a="1"/>
  <c r="M68" i="8" s="1"/>
  <c r="AG20" i="29"/>
  <c r="F63" i="16" s="1"/>
  <c r="M39" i="8" s="1" a="1"/>
  <c r="M39" i="8" s="1"/>
  <c r="S20" i="29"/>
  <c r="F34" i="16" s="1"/>
  <c r="M10" i="8" s="1" a="1"/>
  <c r="M10" i="8" s="1"/>
  <c r="Y34" i="16"/>
  <c r="BJ31" i="29"/>
  <c r="G132" i="16" s="1"/>
  <c r="M108" i="12" s="1" a="1"/>
  <c r="M108" i="12" s="1"/>
  <c r="AV31" i="29"/>
  <c r="G103" i="16" s="1"/>
  <c r="M79" i="12" s="1" a="1"/>
  <c r="M79" i="12" s="1"/>
  <c r="AH31" i="29"/>
  <c r="G74" i="16" s="1"/>
  <c r="M50" i="12" s="1" a="1"/>
  <c r="M50" i="12" s="1"/>
  <c r="T31" i="29"/>
  <c r="G45" i="16" s="1"/>
  <c r="M21" i="12" s="1" a="1"/>
  <c r="M21" i="12" s="1"/>
  <c r="Z45" i="16"/>
  <c r="P23" i="29"/>
  <c r="AT23" i="29"/>
  <c r="BH23" i="29"/>
  <c r="R23" i="29"/>
  <c r="AF23" i="29"/>
  <c r="X37" i="16"/>
  <c r="AG34" i="29"/>
  <c r="F77" i="16" s="1"/>
  <c r="M53" i="8" s="1" a="1"/>
  <c r="M53" i="8" s="1"/>
  <c r="S34" i="29"/>
  <c r="F48" i="16" s="1"/>
  <c r="M24" i="8" s="1" a="1"/>
  <c r="M24" i="8" s="1"/>
  <c r="BI34" i="29"/>
  <c r="F135" i="16" s="1"/>
  <c r="M111" i="8" s="1" a="1"/>
  <c r="M111" i="8" s="1"/>
  <c r="AU34" i="29"/>
  <c r="F106" i="16" s="1"/>
  <c r="M82" i="8" s="1" a="1"/>
  <c r="M82" i="8" s="1"/>
  <c r="Y48" i="16"/>
  <c r="BQ15" i="29"/>
  <c r="J116" i="16" s="1"/>
  <c r="M92" i="32" s="1" a="1"/>
  <c r="M92" i="32" s="1"/>
  <c r="AA15" i="29"/>
  <c r="J29" i="16" s="1"/>
  <c r="M5" i="32" s="1" a="1"/>
  <c r="M5" i="32" s="1"/>
  <c r="AO15" i="29"/>
  <c r="J58" i="16" s="1"/>
  <c r="M34" i="32" s="1" a="1"/>
  <c r="M34" i="32" s="1"/>
  <c r="BC15" i="29"/>
  <c r="J87" i="16" s="1"/>
  <c r="M63" i="32" s="1" a="1"/>
  <c r="M63" i="32" s="1"/>
  <c r="AG29" i="16"/>
  <c r="BD26" i="29"/>
  <c r="K98" i="16" s="1"/>
  <c r="M74" i="36" s="1" a="1"/>
  <c r="M74" i="36" s="1"/>
  <c r="BR26" i="29"/>
  <c r="K127" i="16" s="1"/>
  <c r="M103" i="36" s="1" a="1"/>
  <c r="M103" i="36" s="1"/>
  <c r="AP26" i="29"/>
  <c r="K69" i="16" s="1"/>
  <c r="M45" i="36" s="1" a="1"/>
  <c r="M45" i="36" s="1"/>
  <c r="AB26" i="29"/>
  <c r="K40" i="16" s="1"/>
  <c r="M16" i="36" s="1" a="1"/>
  <c r="M16" i="36" s="1"/>
  <c r="AH40" i="16"/>
  <c r="AC37" i="29"/>
  <c r="AI51" i="16"/>
  <c r="AZ19" i="29"/>
  <c r="O91" i="16" s="1"/>
  <c r="M67" i="13" s="1" a="1"/>
  <c r="M67" i="13" s="1"/>
  <c r="BN19" i="29"/>
  <c r="O120" i="16" s="1"/>
  <c r="M96" i="13" s="1" a="1"/>
  <c r="M96" i="13" s="1"/>
  <c r="AL19" i="29"/>
  <c r="O62" i="16" s="1"/>
  <c r="M38" i="13" s="1" a="1"/>
  <c r="M38" i="13" s="1"/>
  <c r="X19" i="29"/>
  <c r="O33" i="16" s="1"/>
  <c r="M9" i="13" s="1" a="1"/>
  <c r="M9" i="13" s="1"/>
  <c r="AD33" i="16"/>
  <c r="AM30" i="29"/>
  <c r="N73" i="16" s="1"/>
  <c r="M49" i="11" s="1" a="1"/>
  <c r="M49" i="11" s="1"/>
  <c r="BO30" i="29"/>
  <c r="N131" i="16" s="1"/>
  <c r="M107" i="11" s="1" a="1"/>
  <c r="M107" i="11" s="1"/>
  <c r="Y30" i="29"/>
  <c r="N44" i="16" s="1"/>
  <c r="M20" i="11" s="1" a="1"/>
  <c r="M20" i="11" s="1"/>
  <c r="BA30" i="29"/>
  <c r="N102" i="16" s="1"/>
  <c r="M78" i="11" s="1" a="1"/>
  <c r="M78" i="11" s="1"/>
  <c r="AE44" i="16"/>
  <c r="BJ12" i="29"/>
  <c r="AV12" i="29"/>
  <c r="F11" i="29"/>
  <c r="AH12" i="29"/>
  <c r="T12" i="29"/>
  <c r="Z26" i="16"/>
  <c r="P55" i="29"/>
  <c r="B55" i="29" s="1"/>
  <c r="AI23" i="29"/>
  <c r="AW23" i="29"/>
  <c r="U23" i="29"/>
  <c r="BK23" i="29"/>
  <c r="AA37" i="16"/>
  <c r="BL34" i="29"/>
  <c r="M135" i="16" s="1"/>
  <c r="M111" i="9" s="1" a="1"/>
  <c r="M111" i="9" s="1"/>
  <c r="V34" i="29"/>
  <c r="M48" i="16" s="1"/>
  <c r="M24" i="9" s="1" a="1"/>
  <c r="M24" i="9" s="1"/>
  <c r="AJ34" i="29"/>
  <c r="M77" i="16" s="1"/>
  <c r="M53" i="9" s="1" a="1"/>
  <c r="M53" i="9" s="1"/>
  <c r="AX34" i="29"/>
  <c r="M106" i="16" s="1"/>
  <c r="M82" i="9" s="1" a="1"/>
  <c r="M82" i="9" s="1"/>
  <c r="AB48" i="16"/>
  <c r="P48" i="29"/>
  <c r="B48" i="29" s="1"/>
  <c r="BG16" i="29"/>
  <c r="Q16" i="29"/>
  <c r="AS16" i="29"/>
  <c r="AE16" i="29"/>
  <c r="P16" i="29"/>
  <c r="W30" i="16"/>
  <c r="AM27" i="29"/>
  <c r="N70" i="16" s="1"/>
  <c r="M46" i="11" s="1" a="1"/>
  <c r="M46" i="11" s="1"/>
  <c r="H46" i="11" s="1"/>
  <c r="I46" i="11" s="1"/>
  <c r="BA27" i="29"/>
  <c r="N99" i="16" s="1"/>
  <c r="M75" i="11" s="1" a="1"/>
  <c r="M75" i="11" s="1"/>
  <c r="H75" i="11" s="1"/>
  <c r="I75" i="11" s="1"/>
  <c r="BO27" i="29"/>
  <c r="N128" i="16" s="1"/>
  <c r="M104" i="11" s="1" a="1"/>
  <c r="M104" i="11" s="1"/>
  <c r="H104" i="11" s="1"/>
  <c r="I104" i="11" s="1"/>
  <c r="Y27" i="29"/>
  <c r="N41" i="16" s="1"/>
  <c r="M17" i="11" s="1" a="1"/>
  <c r="M17" i="11" s="1"/>
  <c r="H17" i="11" s="1"/>
  <c r="I17" i="11" s="1"/>
  <c r="AF27" i="29"/>
  <c r="E70" i="16" s="1"/>
  <c r="M46" i="2" s="1" a="1"/>
  <c r="M46" i="2" s="1"/>
  <c r="I46" i="22" s="1"/>
  <c r="AT27" i="29"/>
  <c r="E99" i="16" s="1"/>
  <c r="M75" i="2" s="1" a="1"/>
  <c r="M75" i="2" s="1"/>
  <c r="I75" i="22" s="1"/>
  <c r="BH27" i="29"/>
  <c r="E128" i="16" s="1"/>
  <c r="M104" i="2" s="1" a="1"/>
  <c r="M104" i="2" s="1"/>
  <c r="I104" i="22" s="1"/>
  <c r="R27" i="29"/>
  <c r="E41" i="16" s="1"/>
  <c r="M17" i="2" s="1" a="1"/>
  <c r="M17" i="2" s="1"/>
  <c r="I17" i="22" s="1"/>
  <c r="X41" i="16"/>
  <c r="BI38" i="29"/>
  <c r="F139" i="16" s="1"/>
  <c r="M115" i="8" s="1" a="1"/>
  <c r="M115" i="8" s="1"/>
  <c r="AG38" i="29"/>
  <c r="F81" i="16" s="1"/>
  <c r="M57" i="8" s="1" a="1"/>
  <c r="M57" i="8" s="1"/>
  <c r="S38" i="29"/>
  <c r="F52" i="16" s="1"/>
  <c r="M28" i="8" s="1" a="1"/>
  <c r="M28" i="8" s="1"/>
  <c r="AU38" i="29"/>
  <c r="F110" i="16" s="1"/>
  <c r="M86" i="8" s="1" a="1"/>
  <c r="M86" i="8" s="1"/>
  <c r="Y52" i="16"/>
  <c r="BC19" i="29"/>
  <c r="J91" i="16" s="1"/>
  <c r="M67" i="32" s="1" a="1"/>
  <c r="M67" i="32" s="1"/>
  <c r="BQ19" i="29"/>
  <c r="J120" i="16" s="1"/>
  <c r="M96" i="32" s="1" a="1"/>
  <c r="M96" i="32" s="1"/>
  <c r="AA19" i="29"/>
  <c r="J33" i="16" s="1"/>
  <c r="M9" i="32" s="1" a="1"/>
  <c r="M9" i="32" s="1"/>
  <c r="AO19" i="29"/>
  <c r="J62" i="16" s="1"/>
  <c r="M38" i="32" s="1" a="1"/>
  <c r="M38" i="32" s="1"/>
  <c r="AG33" i="16"/>
  <c r="BR30" i="29"/>
  <c r="K131" i="16" s="1"/>
  <c r="M107" i="36" s="1" a="1"/>
  <c r="M107" i="36" s="1"/>
  <c r="AP30" i="29"/>
  <c r="K73" i="16" s="1"/>
  <c r="M49" i="36" s="1" a="1"/>
  <c r="M49" i="36" s="1"/>
  <c r="BD30" i="29"/>
  <c r="K102" i="16" s="1"/>
  <c r="M78" i="36" s="1" a="1"/>
  <c r="M78" i="36" s="1"/>
  <c r="AB30" i="29"/>
  <c r="K44" i="16" s="1"/>
  <c r="M20" i="36" s="1" a="1"/>
  <c r="M20" i="36" s="1"/>
  <c r="AH44" i="16"/>
  <c r="BL13" i="29"/>
  <c r="M114" i="16" s="1"/>
  <c r="M90" i="9" s="1" a="1"/>
  <c r="M90" i="9" s="1"/>
  <c r="V13" i="29"/>
  <c r="M27" i="16" s="1"/>
  <c r="M3" i="9" s="1" a="1"/>
  <c r="M3" i="9" s="1"/>
  <c r="AX13" i="29"/>
  <c r="M85" i="16" s="1"/>
  <c r="M61" i="9" s="1" a="1"/>
  <c r="M61" i="9" s="1"/>
  <c r="AJ13" i="29"/>
  <c r="M56" i="16" s="1"/>
  <c r="M32" i="9" s="1" a="1"/>
  <c r="M32" i="9" s="1"/>
  <c r="AB27" i="16"/>
  <c r="AY24" i="29"/>
  <c r="L96" i="16" s="1"/>
  <c r="M72" i="30" s="1" a="1"/>
  <c r="M72" i="30" s="1"/>
  <c r="AK24" i="29"/>
  <c r="L67" i="16" s="1"/>
  <c r="M43" i="30" s="1" a="1"/>
  <c r="M43" i="30" s="1"/>
  <c r="BM24" i="29"/>
  <c r="L125" i="16" s="1"/>
  <c r="M101" i="30" s="1" a="1"/>
  <c r="M101" i="30" s="1"/>
  <c r="W24" i="29"/>
  <c r="L38" i="16" s="1"/>
  <c r="M14" i="30" s="1" a="1"/>
  <c r="M14" i="30" s="1"/>
  <c r="AC38" i="16"/>
  <c r="BN35" i="29"/>
  <c r="O136" i="16" s="1"/>
  <c r="M112" i="13" s="1" a="1"/>
  <c r="M112" i="13" s="1"/>
  <c r="AZ35" i="29"/>
  <c r="O107" i="16" s="1"/>
  <c r="M83" i="13" s="1" a="1"/>
  <c r="M83" i="13" s="1"/>
  <c r="X35" i="29"/>
  <c r="O49" i="16" s="1"/>
  <c r="M25" i="13" s="1" a="1"/>
  <c r="M25" i="13" s="1"/>
  <c r="AL35" i="29"/>
  <c r="O78" i="16" s="1"/>
  <c r="M54" i="13" s="1" a="1"/>
  <c r="M54" i="13" s="1"/>
  <c r="AD49" i="16"/>
  <c r="BH18" i="29"/>
  <c r="E119" i="16" s="1"/>
  <c r="M95" i="2" s="1" a="1"/>
  <c r="M95" i="2" s="1"/>
  <c r="I95" i="22" s="1"/>
  <c r="BL18" i="29"/>
  <c r="M119" i="16" s="1"/>
  <c r="M95" i="9" s="1" a="1"/>
  <c r="M95" i="9" s="1"/>
  <c r="H95" i="9" s="1"/>
  <c r="I95" i="9" s="1"/>
  <c r="AJ18" i="29"/>
  <c r="M61" i="16" s="1"/>
  <c r="M37" i="9" s="1" a="1"/>
  <c r="M37" i="9" s="1"/>
  <c r="H37" i="9" s="1"/>
  <c r="I37" i="9" s="1"/>
  <c r="AT18" i="29"/>
  <c r="E90" i="16" s="1"/>
  <c r="M66" i="2" s="1" a="1"/>
  <c r="M66" i="2" s="1"/>
  <c r="I66" i="22" s="1"/>
  <c r="AX18" i="29"/>
  <c r="M90" i="16" s="1"/>
  <c r="M66" i="9" s="1" a="1"/>
  <c r="M66" i="9" s="1"/>
  <c r="H66" i="9" s="1"/>
  <c r="I66" i="9" s="1"/>
  <c r="AF18" i="29"/>
  <c r="E61" i="16" s="1"/>
  <c r="M37" i="2" s="1" a="1"/>
  <c r="M37" i="2" s="1"/>
  <c r="I37" i="22" s="1"/>
  <c r="R18" i="29"/>
  <c r="E32" i="16" s="1"/>
  <c r="M8" i="2" s="1" a="1"/>
  <c r="M8" i="2" s="1"/>
  <c r="I8" i="22" s="1"/>
  <c r="V18" i="29"/>
  <c r="M32" i="16" s="1"/>
  <c r="M8" i="9" s="1" a="1"/>
  <c r="M8" i="9" s="1"/>
  <c r="H8" i="9" s="1"/>
  <c r="I8" i="9" s="1"/>
  <c r="X32" i="16"/>
  <c r="BI29" i="29"/>
  <c r="F130" i="16" s="1"/>
  <c r="M106" i="8" s="1" a="1"/>
  <c r="M106" i="8" s="1"/>
  <c r="AU29" i="29"/>
  <c r="F101" i="16" s="1"/>
  <c r="M77" i="8" s="1" a="1"/>
  <c r="M77" i="8" s="1"/>
  <c r="S29" i="29"/>
  <c r="F43" i="16" s="1"/>
  <c r="M19" i="8" s="1" a="1"/>
  <c r="M19" i="8" s="1"/>
  <c r="AG29" i="29"/>
  <c r="F72" i="16" s="1"/>
  <c r="M48" i="8" s="1" a="1"/>
  <c r="M48" i="8" s="1"/>
  <c r="Y43" i="16"/>
  <c r="T40" i="29"/>
  <c r="G54" i="16" s="1"/>
  <c r="M30" i="12" s="1" a="1"/>
  <c r="M30" i="12" s="1"/>
  <c r="AV40" i="29"/>
  <c r="G112" i="16" s="1"/>
  <c r="M88" i="12" s="1" a="1"/>
  <c r="M88" i="12" s="1"/>
  <c r="BJ40" i="29"/>
  <c r="G141" i="16" s="1"/>
  <c r="M117" i="12" s="1" a="1"/>
  <c r="M117" i="12" s="1"/>
  <c r="AH40" i="29"/>
  <c r="G83" i="16" s="1"/>
  <c r="M59" i="12" s="1" a="1"/>
  <c r="M59" i="12" s="1"/>
  <c r="Z54" i="16"/>
  <c r="BC22" i="29"/>
  <c r="J94" i="16" s="1"/>
  <c r="M70" i="32" s="1" a="1"/>
  <c r="M70" i="32" s="1"/>
  <c r="BQ22" i="29"/>
  <c r="J123" i="16" s="1"/>
  <c r="M99" i="32" s="1" a="1"/>
  <c r="M99" i="32" s="1"/>
  <c r="AO22" i="29"/>
  <c r="J65" i="16" s="1"/>
  <c r="M41" i="32" s="1" a="1"/>
  <c r="M41" i="32" s="1"/>
  <c r="AA22" i="29"/>
  <c r="J36" i="16" s="1"/>
  <c r="M12" i="32" s="1" a="1"/>
  <c r="M12" i="32" s="1"/>
  <c r="AG36" i="16"/>
  <c r="AP33" i="29"/>
  <c r="K76" i="16" s="1"/>
  <c r="M52" i="36" s="1" a="1"/>
  <c r="M52" i="36" s="1"/>
  <c r="BR33" i="29"/>
  <c r="K134" i="16" s="1"/>
  <c r="M110" i="36" s="1" a="1"/>
  <c r="M110" i="36" s="1"/>
  <c r="BD33" i="29"/>
  <c r="K105" i="16" s="1"/>
  <c r="M81" i="36" s="1" a="1"/>
  <c r="M81" i="36" s="1"/>
  <c r="AB33" i="29"/>
  <c r="K47" i="16" s="1"/>
  <c r="M23" i="36" s="1" a="1"/>
  <c r="M23" i="36" s="1"/>
  <c r="AH47" i="16"/>
  <c r="BL16" i="29"/>
  <c r="M117" i="16" s="1"/>
  <c r="M93" i="9" s="1" a="1"/>
  <c r="M93" i="9" s="1"/>
  <c r="V16" i="29"/>
  <c r="M30" i="16" s="1"/>
  <c r="M6" i="9" s="1" a="1"/>
  <c r="M6" i="9" s="1"/>
  <c r="AJ16" i="29"/>
  <c r="M59" i="16" s="1"/>
  <c r="M35" i="9" s="1" a="1"/>
  <c r="M35" i="9" s="1"/>
  <c r="AX16" i="29"/>
  <c r="M88" i="16" s="1"/>
  <c r="M64" i="9" s="1" a="1"/>
  <c r="M64" i="9" s="1"/>
  <c r="AB30" i="16"/>
  <c r="AY27" i="29"/>
  <c r="L99" i="16" s="1"/>
  <c r="M75" i="30" s="1" a="1"/>
  <c r="M75" i="30" s="1"/>
  <c r="AK27" i="29"/>
  <c r="L70" i="16" s="1"/>
  <c r="M46" i="30" s="1" a="1"/>
  <c r="M46" i="30" s="1"/>
  <c r="W27" i="29"/>
  <c r="L41" i="16" s="1"/>
  <c r="M17" i="30" s="1" a="1"/>
  <c r="M17" i="30" s="1"/>
  <c r="BM27" i="29"/>
  <c r="L128" i="16" s="1"/>
  <c r="M104" i="30" s="1" a="1"/>
  <c r="M104" i="30" s="1"/>
  <c r="AC41" i="16"/>
  <c r="BN38" i="29"/>
  <c r="O139" i="16" s="1"/>
  <c r="M115" i="13" s="1" a="1"/>
  <c r="M115" i="13" s="1"/>
  <c r="AZ38" i="29"/>
  <c r="O110" i="16" s="1"/>
  <c r="M86" i="13" s="1" a="1"/>
  <c r="M86" i="13" s="1"/>
  <c r="X38" i="29"/>
  <c r="O52" i="16" s="1"/>
  <c r="M28" i="13" s="1" a="1"/>
  <c r="M28" i="13" s="1"/>
  <c r="AL38" i="29"/>
  <c r="O81" i="16" s="1"/>
  <c r="M57" i="13" s="1" a="1"/>
  <c r="M57" i="13" s="1"/>
  <c r="AD52" i="16"/>
  <c r="AT21" i="29"/>
  <c r="E93" i="16" s="1"/>
  <c r="M69" i="2" s="1" a="1"/>
  <c r="M69" i="2" s="1"/>
  <c r="I69" i="22" s="1"/>
  <c r="AF21" i="29"/>
  <c r="E64" i="16" s="1"/>
  <c r="M40" i="2" s="1" a="1"/>
  <c r="M40" i="2" s="1"/>
  <c r="I40" i="22" s="1"/>
  <c r="BH21" i="29"/>
  <c r="E122" i="16" s="1"/>
  <c r="M98" i="2" s="1" a="1"/>
  <c r="M98" i="2" s="1"/>
  <c r="I98" i="22" s="1"/>
  <c r="R21" i="29"/>
  <c r="E35" i="16" s="1"/>
  <c r="M11" i="2" s="1" a="1"/>
  <c r="M11" i="2" s="1"/>
  <c r="I11" i="22" s="1"/>
  <c r="X35" i="16"/>
  <c r="BI32" i="29"/>
  <c r="F133" i="16" s="1"/>
  <c r="M109" i="8" s="1" a="1"/>
  <c r="M109" i="8" s="1"/>
  <c r="AU32" i="29"/>
  <c r="F104" i="16" s="1"/>
  <c r="M80" i="8" s="1" a="1"/>
  <c r="M80" i="8" s="1"/>
  <c r="AG32" i="29"/>
  <c r="F75" i="16" s="1"/>
  <c r="M51" i="8" s="1" a="1"/>
  <c r="M51" i="8" s="1"/>
  <c r="S32" i="29"/>
  <c r="F46" i="16" s="1"/>
  <c r="M22" i="8" s="1" a="1"/>
  <c r="M22" i="8" s="1"/>
  <c r="Y46" i="16"/>
  <c r="AC12" i="29"/>
  <c r="O11" i="29"/>
  <c r="AI26" i="16"/>
  <c r="P56" i="29"/>
  <c r="B56" i="29" s="1"/>
  <c r="P24" i="29"/>
  <c r="BG24" i="29"/>
  <c r="Q24" i="29"/>
  <c r="AS24" i="29"/>
  <c r="AE24" i="29"/>
  <c r="W38" i="16"/>
  <c r="P35" i="29"/>
  <c r="AT35" i="29"/>
  <c r="AF35" i="29"/>
  <c r="BH35" i="29"/>
  <c r="R35" i="29"/>
  <c r="X49" i="16"/>
  <c r="BP16" i="29"/>
  <c r="I117" i="16" s="1"/>
  <c r="M93" i="31" s="1" a="1"/>
  <c r="M93" i="31" s="1"/>
  <c r="BB16" i="29"/>
  <c r="I88" i="16" s="1"/>
  <c r="M64" i="31" s="1" a="1"/>
  <c r="M64" i="31" s="1"/>
  <c r="Z16" i="29"/>
  <c r="I30" i="16" s="1"/>
  <c r="M6" i="31" s="1" a="1"/>
  <c r="M6" i="31" s="1"/>
  <c r="AN16" i="29"/>
  <c r="I59" i="16" s="1"/>
  <c r="M35" i="31" s="1" a="1"/>
  <c r="M35" i="31" s="1"/>
  <c r="AF30" i="16"/>
  <c r="BQ27" i="29"/>
  <c r="J128" i="16" s="1"/>
  <c r="M104" i="32" s="1" a="1"/>
  <c r="M104" i="32" s="1"/>
  <c r="BC27" i="29"/>
  <c r="J99" i="16" s="1"/>
  <c r="M75" i="32" s="1" a="1"/>
  <c r="M75" i="32" s="1"/>
  <c r="AO27" i="29"/>
  <c r="J70" i="16" s="1"/>
  <c r="M46" i="32" s="1" a="1"/>
  <c r="M46" i="32" s="1"/>
  <c r="AA27" i="29"/>
  <c r="J41" i="16" s="1"/>
  <c r="M17" i="32" s="1" a="1"/>
  <c r="M17" i="32" s="1"/>
  <c r="AG41" i="16"/>
  <c r="BR38" i="29"/>
  <c r="K139" i="16" s="1"/>
  <c r="M115" i="36" s="1" a="1"/>
  <c r="M115" i="36" s="1"/>
  <c r="BD38" i="29"/>
  <c r="K110" i="16" s="1"/>
  <c r="M86" i="36" s="1" a="1"/>
  <c r="M86" i="36" s="1"/>
  <c r="AP38" i="29"/>
  <c r="K81" i="16" s="1"/>
  <c r="M57" i="36" s="1" a="1"/>
  <c r="M57" i="36" s="1"/>
  <c r="AB38" i="29"/>
  <c r="K52" i="16" s="1"/>
  <c r="M28" i="36" s="1" a="1"/>
  <c r="M28" i="36" s="1"/>
  <c r="AH52" i="16"/>
  <c r="BM20" i="29"/>
  <c r="L121" i="16" s="1"/>
  <c r="M97" i="30" s="1" a="1"/>
  <c r="M97" i="30" s="1"/>
  <c r="AK20" i="29"/>
  <c r="L63" i="16" s="1"/>
  <c r="M39" i="30" s="1" a="1"/>
  <c r="M39" i="30" s="1"/>
  <c r="AY20" i="29"/>
  <c r="L92" i="16" s="1"/>
  <c r="M68" i="30" s="1" a="1"/>
  <c r="M68" i="30" s="1"/>
  <c r="W20" i="29"/>
  <c r="L34" i="16" s="1"/>
  <c r="M10" i="30" s="1" a="1"/>
  <c r="M10" i="30" s="1"/>
  <c r="AC34" i="16"/>
  <c r="AZ31" i="29"/>
  <c r="O103" i="16" s="1"/>
  <c r="M79" i="13" s="1" a="1"/>
  <c r="M79" i="13" s="1"/>
  <c r="BN31" i="29"/>
  <c r="O132" i="16" s="1"/>
  <c r="M108" i="13" s="1" a="1"/>
  <c r="M108" i="13" s="1"/>
  <c r="X31" i="29"/>
  <c r="O45" i="16" s="1"/>
  <c r="M21" i="13" s="1" a="1"/>
  <c r="M21" i="13" s="1"/>
  <c r="AL31" i="29"/>
  <c r="O74" i="16" s="1"/>
  <c r="M50" i="13" s="1" a="1"/>
  <c r="M50" i="13" s="1"/>
  <c r="AD45" i="16"/>
  <c r="BI13" i="29"/>
  <c r="F114" i="16" s="1"/>
  <c r="M90" i="8" s="1" a="1"/>
  <c r="M90" i="8" s="1"/>
  <c r="AU13" i="29"/>
  <c r="F85" i="16" s="1"/>
  <c r="M61" i="8" s="1" a="1"/>
  <c r="M61" i="8" s="1"/>
  <c r="AG13" i="29"/>
  <c r="F56" i="16" s="1"/>
  <c r="M32" i="8" s="1" a="1"/>
  <c r="M32" i="8" s="1"/>
  <c r="S13" i="29"/>
  <c r="F27" i="16" s="1"/>
  <c r="M3" i="8" s="1" a="1"/>
  <c r="M3" i="8" s="1"/>
  <c r="Y27" i="16"/>
  <c r="BJ24" i="29"/>
  <c r="G125" i="16" s="1"/>
  <c r="M101" i="12" s="1" a="1"/>
  <c r="M101" i="12" s="1"/>
  <c r="AV24" i="29"/>
  <c r="G96" i="16" s="1"/>
  <c r="M72" i="12" s="1" a="1"/>
  <c r="M72" i="12" s="1"/>
  <c r="AH24" i="29"/>
  <c r="G67" i="16" s="1"/>
  <c r="M43" i="12" s="1" a="1"/>
  <c r="M43" i="12" s="1"/>
  <c r="T24" i="29"/>
  <c r="G38" i="16" s="1"/>
  <c r="M14" i="12" s="1" a="1"/>
  <c r="M14" i="12" s="1"/>
  <c r="Z38" i="16"/>
  <c r="AI35" i="29"/>
  <c r="P67" i="29"/>
  <c r="B67" i="29" s="1"/>
  <c r="AW35" i="29"/>
  <c r="U35" i="29"/>
  <c r="BK35" i="29"/>
  <c r="AA49" i="16"/>
  <c r="AC16" i="29"/>
  <c r="AI30" i="16"/>
  <c r="BG28" i="29"/>
  <c r="P60" i="29"/>
  <c r="B60" i="29" s="1"/>
  <c r="P28" i="29"/>
  <c r="AS28" i="29"/>
  <c r="AE28" i="29"/>
  <c r="Q28" i="29"/>
  <c r="W42" i="16"/>
  <c r="AT39" i="29"/>
  <c r="E111" i="16" s="1"/>
  <c r="M87" i="2" s="1" a="1"/>
  <c r="M87" i="2" s="1"/>
  <c r="I87" i="22" s="1"/>
  <c r="AM39" i="29"/>
  <c r="N82" i="16" s="1"/>
  <c r="M58" i="11" s="1" a="1"/>
  <c r="M58" i="11" s="1"/>
  <c r="H58" i="11" s="1"/>
  <c r="I58" i="11" s="1"/>
  <c r="BA39" i="29"/>
  <c r="N111" i="16" s="1"/>
  <c r="M87" i="11" s="1" a="1"/>
  <c r="M87" i="11" s="1"/>
  <c r="H87" i="11" s="1"/>
  <c r="I87" i="11" s="1"/>
  <c r="AF39" i="29"/>
  <c r="E82" i="16" s="1"/>
  <c r="M58" i="2" s="1" a="1"/>
  <c r="M58" i="2" s="1"/>
  <c r="I58" i="22" s="1"/>
  <c r="BH39" i="29"/>
  <c r="E140" i="16" s="1"/>
  <c r="M116" i="2" s="1" a="1"/>
  <c r="M116" i="2" s="1"/>
  <c r="I116" i="22" s="1"/>
  <c r="BO39" i="29"/>
  <c r="N140" i="16" s="1"/>
  <c r="M116" i="11" s="1" a="1"/>
  <c r="M116" i="11" s="1"/>
  <c r="H116" i="11" s="1"/>
  <c r="I116" i="11" s="1"/>
  <c r="Y39" i="29"/>
  <c r="N53" i="16" s="1"/>
  <c r="M29" i="11" s="1" a="1"/>
  <c r="M29" i="11" s="1"/>
  <c r="H29" i="11" s="1"/>
  <c r="I29" i="11" s="1"/>
  <c r="R39" i="29"/>
  <c r="E53" i="16" s="1"/>
  <c r="M29" i="2" s="1" a="1"/>
  <c r="M29" i="2" s="1"/>
  <c r="I29" i="22" s="1"/>
  <c r="X53" i="16"/>
  <c r="BP20" i="29"/>
  <c r="I121" i="16" s="1"/>
  <c r="M97" i="31" s="1" a="1"/>
  <c r="M97" i="31" s="1"/>
  <c r="Z20" i="29"/>
  <c r="I34" i="16" s="1"/>
  <c r="M10" i="31" s="1" a="1"/>
  <c r="M10" i="31" s="1"/>
  <c r="BB20" i="29"/>
  <c r="I92" i="16" s="1"/>
  <c r="M68" i="31" s="1" a="1"/>
  <c r="M68" i="31" s="1"/>
  <c r="AN20" i="29"/>
  <c r="I63" i="16" s="1"/>
  <c r="M39" i="31" s="1" a="1"/>
  <c r="M39" i="31" s="1"/>
  <c r="AF34" i="16"/>
  <c r="BC31" i="29"/>
  <c r="J103" i="16" s="1"/>
  <c r="M79" i="32" s="1" a="1"/>
  <c r="M79" i="32" s="1"/>
  <c r="BQ31" i="29"/>
  <c r="J132" i="16" s="1"/>
  <c r="M108" i="32" s="1" a="1"/>
  <c r="M108" i="32" s="1"/>
  <c r="AO31" i="29"/>
  <c r="J74" i="16" s="1"/>
  <c r="M50" i="32" s="1" a="1"/>
  <c r="M50" i="32" s="1"/>
  <c r="AA31" i="29"/>
  <c r="J45" i="16" s="1"/>
  <c r="M21" i="32" s="1" a="1"/>
  <c r="M21" i="32" s="1"/>
  <c r="AG45" i="16"/>
  <c r="AI14" i="29"/>
  <c r="H57" i="16" s="1"/>
  <c r="M33" i="34" s="1" a="1"/>
  <c r="M33" i="34" s="1"/>
  <c r="AW14" i="29"/>
  <c r="H86" i="16" s="1"/>
  <c r="M62" i="34" s="1" a="1"/>
  <c r="M62" i="34" s="1"/>
  <c r="BK14" i="29"/>
  <c r="H115" i="16" s="1"/>
  <c r="M91" i="34" s="1" a="1"/>
  <c r="M91" i="34" s="1"/>
  <c r="U14" i="29"/>
  <c r="H28" i="16" s="1"/>
  <c r="M4" i="34" s="1" a="1"/>
  <c r="M4" i="34" s="1"/>
  <c r="AA28" i="16"/>
  <c r="BL25" i="29"/>
  <c r="M126" i="16" s="1"/>
  <c r="M102" i="9" s="1" a="1"/>
  <c r="M102" i="9" s="1"/>
  <c r="V25" i="29"/>
  <c r="M39" i="16" s="1"/>
  <c r="M15" i="9" s="1" a="1"/>
  <c r="M15" i="9" s="1"/>
  <c r="AX25" i="29"/>
  <c r="M97" i="16" s="1"/>
  <c r="M73" i="9" s="1" a="1"/>
  <c r="M73" i="9" s="1"/>
  <c r="AJ25" i="29"/>
  <c r="M68" i="16" s="1"/>
  <c r="M44" i="9" s="1" a="1"/>
  <c r="M44" i="9" s="1"/>
  <c r="AB39" i="16"/>
  <c r="AY36" i="29"/>
  <c r="L108" i="16" s="1"/>
  <c r="M84" i="30" s="1" a="1"/>
  <c r="M84" i="30" s="1"/>
  <c r="BM36" i="29"/>
  <c r="L137" i="16" s="1"/>
  <c r="M113" i="30" s="1" a="1"/>
  <c r="M113" i="30" s="1"/>
  <c r="AK36" i="29"/>
  <c r="L79" i="16" s="1"/>
  <c r="M55" i="30" s="1" a="1"/>
  <c r="M55" i="30" s="1"/>
  <c r="W36" i="29"/>
  <c r="L50" i="16" s="1"/>
  <c r="M26" i="30" s="1" a="1"/>
  <c r="M26" i="30" s="1"/>
  <c r="AC50" i="16"/>
  <c r="P19" i="29"/>
  <c r="BG19" i="29"/>
  <c r="AS19" i="29"/>
  <c r="AE19" i="29"/>
  <c r="P51" i="29"/>
  <c r="B51" i="29" s="1"/>
  <c r="Q19" i="29"/>
  <c r="W33" i="16"/>
  <c r="BH30" i="29"/>
  <c r="E131" i="16" s="1"/>
  <c r="M107" i="2" s="1" a="1"/>
  <c r="M107" i="2" s="1"/>
  <c r="I107" i="22" s="1"/>
  <c r="AT30" i="29"/>
  <c r="E102" i="16" s="1"/>
  <c r="M78" i="2" s="1" a="1"/>
  <c r="M78" i="2" s="1"/>
  <c r="I78" i="22" s="1"/>
  <c r="BL30" i="29"/>
  <c r="M131" i="16" s="1"/>
  <c r="M107" i="9" s="1" a="1"/>
  <c r="M107" i="9" s="1"/>
  <c r="H107" i="9" s="1"/>
  <c r="I107" i="9" s="1"/>
  <c r="AJ30" i="29"/>
  <c r="M73" i="16" s="1"/>
  <c r="M49" i="9" s="1" a="1"/>
  <c r="M49" i="9" s="1"/>
  <c r="H49" i="9" s="1"/>
  <c r="I49" i="9" s="1"/>
  <c r="R30" i="29"/>
  <c r="E44" i="16" s="1"/>
  <c r="M20" i="2" s="1" a="1"/>
  <c r="M20" i="2" s="1"/>
  <c r="I20" i="22" s="1"/>
  <c r="AF30" i="29"/>
  <c r="E73" i="16" s="1"/>
  <c r="M49" i="2" s="1" a="1"/>
  <c r="M49" i="2" s="1"/>
  <c r="I49" i="22" s="1"/>
  <c r="V30" i="29"/>
  <c r="M44" i="16" s="1"/>
  <c r="M20" i="9" s="1" a="1"/>
  <c r="M20" i="9" s="1"/>
  <c r="H20" i="9" s="1"/>
  <c r="I20" i="9" s="1"/>
  <c r="AX30" i="29"/>
  <c r="M102" i="16" s="1"/>
  <c r="M78" i="9" s="1" a="1"/>
  <c r="M78" i="9" s="1"/>
  <c r="H78" i="9" s="1"/>
  <c r="I78" i="9" s="1"/>
  <c r="X44" i="16"/>
  <c r="AM12" i="29"/>
  <c r="BO12" i="29"/>
  <c r="N113" i="16" s="1"/>
  <c r="M89" i="11" s="1" a="1"/>
  <c r="M89" i="11" s="1"/>
  <c r="Y12" i="29"/>
  <c r="BA12" i="29"/>
  <c r="N84" i="16" s="1"/>
  <c r="M60" i="11" s="1" a="1"/>
  <c r="M60" i="11" s="1"/>
  <c r="K11" i="29"/>
  <c r="AE26" i="16"/>
  <c r="BP23" i="29"/>
  <c r="I124" i="16" s="1"/>
  <c r="M100" i="31" s="1" a="1"/>
  <c r="M100" i="31" s="1"/>
  <c r="Z23" i="29"/>
  <c r="I37" i="16" s="1"/>
  <c r="M13" i="31" s="1" a="1"/>
  <c r="M13" i="31" s="1"/>
  <c r="AN23" i="29"/>
  <c r="I66" i="16" s="1"/>
  <c r="M42" i="31" s="1" a="1"/>
  <c r="M42" i="31" s="1"/>
  <c r="BB23" i="29"/>
  <c r="I95" i="16" s="1"/>
  <c r="M71" i="31" s="1" a="1"/>
  <c r="M71" i="31" s="1"/>
  <c r="AF37" i="16"/>
  <c r="BC34" i="29"/>
  <c r="J106" i="16" s="1"/>
  <c r="M82" i="32" s="1" a="1"/>
  <c r="M82" i="32" s="1"/>
  <c r="AO34" i="29"/>
  <c r="J77" i="16" s="1"/>
  <c r="M53" i="32" s="1" a="1"/>
  <c r="M53" i="32" s="1"/>
  <c r="BQ34" i="29"/>
  <c r="J135" i="16" s="1"/>
  <c r="M111" i="32" s="1" a="1"/>
  <c r="M111" i="32" s="1"/>
  <c r="AA34" i="29"/>
  <c r="J48" i="16" s="1"/>
  <c r="M24" i="32" s="1" a="1"/>
  <c r="M24" i="32" s="1"/>
  <c r="AG48" i="16"/>
  <c r="AI17" i="29"/>
  <c r="H60" i="16" s="1"/>
  <c r="M36" i="34" s="1" a="1"/>
  <c r="M36" i="34" s="1"/>
  <c r="AW17" i="29"/>
  <c r="H89" i="16" s="1"/>
  <c r="M65" i="34" s="1" a="1"/>
  <c r="M65" i="34" s="1"/>
  <c r="U17" i="29"/>
  <c r="H31" i="16" s="1"/>
  <c r="M7" i="34" s="1" a="1"/>
  <c r="M7" i="34" s="1"/>
  <c r="BK17" i="29"/>
  <c r="H118" i="16" s="1"/>
  <c r="M94" i="34" s="1" a="1"/>
  <c r="M94" i="34" s="1"/>
  <c r="AA31" i="16"/>
  <c r="BL28" i="29"/>
  <c r="M129" i="16" s="1"/>
  <c r="M105" i="9" s="1" a="1"/>
  <c r="M105" i="9" s="1"/>
  <c r="V28" i="29"/>
  <c r="M42" i="16" s="1"/>
  <c r="M18" i="9" s="1" a="1"/>
  <c r="M18" i="9" s="1"/>
  <c r="AX28" i="29"/>
  <c r="M100" i="16" s="1"/>
  <c r="M76" i="9" s="1" a="1"/>
  <c r="M76" i="9" s="1"/>
  <c r="AJ28" i="29"/>
  <c r="M71" i="16" s="1"/>
  <c r="M47" i="9" s="1" a="1"/>
  <c r="M47" i="9" s="1"/>
  <c r="AB42" i="16"/>
  <c r="BM39" i="29"/>
  <c r="L140" i="16" s="1"/>
  <c r="M116" i="30" s="1" a="1"/>
  <c r="M116" i="30" s="1"/>
  <c r="AY39" i="29"/>
  <c r="L111" i="16" s="1"/>
  <c r="M87" i="30" s="1" a="1"/>
  <c r="M87" i="30" s="1"/>
  <c r="W39" i="29"/>
  <c r="L53" i="16" s="1"/>
  <c r="M29" i="30" s="1" a="1"/>
  <c r="M29" i="30" s="1"/>
  <c r="AK39" i="29"/>
  <c r="L82" i="16" s="1"/>
  <c r="M58" i="30" s="1" a="1"/>
  <c r="M58" i="30" s="1"/>
  <c r="AC53" i="16"/>
  <c r="BG22" i="29"/>
  <c r="P54" i="29"/>
  <c r="B54" i="29" s="1"/>
  <c r="P22" i="29"/>
  <c r="Q22" i="29"/>
  <c r="AS22" i="29"/>
  <c r="AE22" i="29"/>
  <c r="W36" i="16"/>
  <c r="AT33" i="29"/>
  <c r="E105" i="16" s="1"/>
  <c r="M81" i="2" s="1" a="1"/>
  <c r="M81" i="2" s="1"/>
  <c r="I81" i="22" s="1"/>
  <c r="BH33" i="29"/>
  <c r="E134" i="16" s="1"/>
  <c r="M110" i="2" s="1" a="1"/>
  <c r="M110" i="2" s="1"/>
  <c r="I110" i="22" s="1"/>
  <c r="AF33" i="29"/>
  <c r="E76" i="16" s="1"/>
  <c r="M52" i="2" s="1" a="1"/>
  <c r="M52" i="2" s="1"/>
  <c r="I52" i="22" s="1"/>
  <c r="R33" i="29"/>
  <c r="E47" i="16" s="1"/>
  <c r="M23" i="2" s="1" a="1"/>
  <c r="M23" i="2" s="1"/>
  <c r="I23" i="22" s="1"/>
  <c r="X47" i="16"/>
  <c r="AP13" i="29"/>
  <c r="K56" i="16" s="1"/>
  <c r="M32" i="36" s="1" a="1"/>
  <c r="M32" i="36" s="1"/>
  <c r="AB13" i="29"/>
  <c r="K27" i="16" s="1"/>
  <c r="M3" i="36" s="1" a="1"/>
  <c r="M3" i="36" s="1"/>
  <c r="BR13" i="29"/>
  <c r="K114" i="16" s="1"/>
  <c r="M90" i="36" s="1" a="1"/>
  <c r="M90" i="36" s="1"/>
  <c r="BD13" i="29"/>
  <c r="K85" i="16" s="1"/>
  <c r="M61" i="36" s="1" a="1"/>
  <c r="M61" i="36" s="1"/>
  <c r="N11" i="29"/>
  <c r="AH27" i="16"/>
  <c r="AC24" i="29"/>
  <c r="AI38" i="16"/>
  <c r="P68" i="29"/>
  <c r="B68" i="29" s="1"/>
  <c r="BG36" i="29"/>
  <c r="AS36" i="29"/>
  <c r="P36" i="29"/>
  <c r="AE36" i="29"/>
  <c r="Q36" i="29"/>
  <c r="W50" i="16"/>
  <c r="BA17" i="29"/>
  <c r="N89" i="16" s="1"/>
  <c r="M65" i="11" s="1" a="1"/>
  <c r="M65" i="11" s="1"/>
  <c r="AM17" i="29"/>
  <c r="N60" i="16" s="1"/>
  <c r="M36" i="11" s="1" a="1"/>
  <c r="M36" i="11" s="1"/>
  <c r="Y17" i="29"/>
  <c r="N31" i="16" s="1"/>
  <c r="M7" i="11" s="1" a="1"/>
  <c r="M7" i="11" s="1"/>
  <c r="BO17" i="29"/>
  <c r="N118" i="16" s="1"/>
  <c r="M94" i="11" s="1" a="1"/>
  <c r="M94" i="11" s="1"/>
  <c r="AE31" i="16"/>
  <c r="BP28" i="29"/>
  <c r="I129" i="16" s="1"/>
  <c r="M105" i="31" s="1" a="1"/>
  <c r="M105" i="31" s="1"/>
  <c r="AN28" i="29"/>
  <c r="I71" i="16" s="1"/>
  <c r="M47" i="31" s="1" a="1"/>
  <c r="M47" i="31" s="1"/>
  <c r="Z28" i="29"/>
  <c r="I42" i="16" s="1"/>
  <c r="M18" i="31" s="1" a="1"/>
  <c r="M18" i="31" s="1"/>
  <c r="BB28" i="29"/>
  <c r="I100" i="16" s="1"/>
  <c r="M76" i="31" s="1" a="1"/>
  <c r="M76" i="31" s="1"/>
  <c r="AF42" i="16"/>
  <c r="BQ39" i="29"/>
  <c r="J140" i="16" s="1"/>
  <c r="M116" i="32" s="1" a="1"/>
  <c r="M116" i="32" s="1"/>
  <c r="AO39" i="29"/>
  <c r="J82" i="16" s="1"/>
  <c r="M58" i="32" s="1" a="1"/>
  <c r="M58" i="32" s="1"/>
  <c r="AA39" i="29"/>
  <c r="J53" i="16" s="1"/>
  <c r="M29" i="32" s="1" a="1"/>
  <c r="M29" i="32" s="1"/>
  <c r="BC39" i="29"/>
  <c r="J111" i="16" s="1"/>
  <c r="M87" i="32" s="1" a="1"/>
  <c r="M87" i="32" s="1"/>
  <c r="AG53" i="16"/>
  <c r="AX21" i="29"/>
  <c r="M93" i="16" s="1"/>
  <c r="M69" i="9" s="1" a="1"/>
  <c r="M69" i="9" s="1"/>
  <c r="AJ21" i="29"/>
  <c r="M64" i="16" s="1"/>
  <c r="M40" i="9" s="1" a="1"/>
  <c r="M40" i="9" s="1"/>
  <c r="BL21" i="29"/>
  <c r="M122" i="16" s="1"/>
  <c r="M98" i="9" s="1" a="1"/>
  <c r="M98" i="9" s="1"/>
  <c r="V21" i="29"/>
  <c r="M35" i="16" s="1"/>
  <c r="M11" i="9" s="1" a="1"/>
  <c r="M11" i="9" s="1"/>
  <c r="AB35" i="16"/>
  <c r="BM32" i="29"/>
  <c r="L133" i="16" s="1"/>
  <c r="M109" i="30" s="1" a="1"/>
  <c r="M109" i="30" s="1"/>
  <c r="AK32" i="29"/>
  <c r="L75" i="16" s="1"/>
  <c r="M51" i="30" s="1" a="1"/>
  <c r="M51" i="30" s="1"/>
  <c r="AY32" i="29"/>
  <c r="L104" i="16" s="1"/>
  <c r="M80" i="30" s="1" a="1"/>
  <c r="M80" i="30" s="1"/>
  <c r="W32" i="29"/>
  <c r="L46" i="16" s="1"/>
  <c r="M22" i="30" s="1" a="1"/>
  <c r="M22" i="30" s="1"/>
  <c r="AC46" i="16"/>
  <c r="BP14" i="29"/>
  <c r="I115" i="16" s="1"/>
  <c r="M91" i="31" s="1" a="1"/>
  <c r="M91" i="31" s="1"/>
  <c r="H91" i="31" s="1"/>
  <c r="I91" i="31" s="1"/>
  <c r="Z14" i="29"/>
  <c r="I28" i="16" s="1"/>
  <c r="M4" i="31" s="1" a="1"/>
  <c r="M4" i="31" s="1"/>
  <c r="H4" i="31" s="1"/>
  <c r="I4" i="31" s="1"/>
  <c r="AT14" i="29"/>
  <c r="E86" i="16" s="1"/>
  <c r="M62" i="2" s="1" a="1"/>
  <c r="M62" i="2" s="1"/>
  <c r="I62" i="22" s="1"/>
  <c r="AF14" i="29"/>
  <c r="E57" i="16" s="1"/>
  <c r="M33" i="2" s="1" a="1"/>
  <c r="M33" i="2" s="1"/>
  <c r="I33" i="22" s="1"/>
  <c r="BB14" i="29"/>
  <c r="I86" i="16" s="1"/>
  <c r="M62" i="31" s="1" a="1"/>
  <c r="M62" i="31" s="1"/>
  <c r="H62" i="31" s="1"/>
  <c r="I62" i="31" s="1"/>
  <c r="R14" i="29"/>
  <c r="E28" i="16" s="1"/>
  <c r="M4" i="2" s="1" a="1"/>
  <c r="M4" i="2" s="1"/>
  <c r="I4" i="22" s="1"/>
  <c r="AN14" i="29"/>
  <c r="I57" i="16" s="1"/>
  <c r="M33" i="31" s="1" a="1"/>
  <c r="M33" i="31" s="1"/>
  <c r="H33" i="31" s="1"/>
  <c r="I33" i="31" s="1"/>
  <c r="BH14" i="29"/>
  <c r="E115" i="16" s="1"/>
  <c r="M91" i="2" s="1" a="1"/>
  <c r="M91" i="2" s="1"/>
  <c r="I91" i="22" s="1"/>
  <c r="X28" i="16"/>
  <c r="BI25" i="29"/>
  <c r="F126" i="16" s="1"/>
  <c r="M102" i="8" s="1" a="1"/>
  <c r="M102" i="8" s="1"/>
  <c r="AG25" i="29"/>
  <c r="F68" i="16" s="1"/>
  <c r="M44" i="8" s="1" a="1"/>
  <c r="M44" i="8" s="1"/>
  <c r="S25" i="29"/>
  <c r="F39" i="16" s="1"/>
  <c r="M15" i="8" s="1" a="1"/>
  <c r="M15" i="8" s="1"/>
  <c r="AU25" i="29"/>
  <c r="F97" i="16" s="1"/>
  <c r="M73" i="8" s="1" a="1"/>
  <c r="M73" i="8" s="1"/>
  <c r="Y39" i="16"/>
  <c r="AV36" i="29"/>
  <c r="G108" i="16" s="1"/>
  <c r="M84" i="12" s="1" a="1"/>
  <c r="M84" i="12" s="1"/>
  <c r="BJ36" i="29"/>
  <c r="G137" i="16" s="1"/>
  <c r="M113" i="12" s="1" a="1"/>
  <c r="M113" i="12" s="1"/>
  <c r="AH36" i="29"/>
  <c r="G79" i="16" s="1"/>
  <c r="M55" i="12" s="1" a="1"/>
  <c r="M55" i="12" s="1"/>
  <c r="T36" i="29"/>
  <c r="G50" i="16" s="1"/>
  <c r="M26" i="12" s="1" a="1"/>
  <c r="M26" i="12" s="1"/>
  <c r="Z50" i="16"/>
  <c r="BD17" i="29"/>
  <c r="K89" i="16" s="1"/>
  <c r="M65" i="36" s="1" a="1"/>
  <c r="M65" i="36" s="1"/>
  <c r="BR17" i="29"/>
  <c r="K118" i="16" s="1"/>
  <c r="M94" i="36" s="1" a="1"/>
  <c r="M94" i="36" s="1"/>
  <c r="AB17" i="29"/>
  <c r="K31" i="16" s="1"/>
  <c r="M7" i="36" s="1" a="1"/>
  <c r="M7" i="36" s="1"/>
  <c r="AP17" i="29"/>
  <c r="K60" i="16" s="1"/>
  <c r="M36" i="36" s="1" a="1"/>
  <c r="M36" i="36" s="1"/>
  <c r="AH31" i="16"/>
  <c r="AC28" i="29"/>
  <c r="AI42" i="16"/>
  <c r="BG40" i="29"/>
  <c r="P40" i="29"/>
  <c r="P72" i="29"/>
  <c r="B72" i="29" s="1"/>
  <c r="Q40" i="29"/>
  <c r="AS40" i="29"/>
  <c r="AE40" i="29"/>
  <c r="W54" i="16"/>
  <c r="AM21" i="29"/>
  <c r="N64" i="16" s="1"/>
  <c r="M40" i="11" s="1" a="1"/>
  <c r="M40" i="11" s="1"/>
  <c r="BA21" i="29"/>
  <c r="N93" i="16" s="1"/>
  <c r="M69" i="11" s="1" a="1"/>
  <c r="M69" i="11" s="1"/>
  <c r="BO21" i="29"/>
  <c r="N122" i="16" s="1"/>
  <c r="M98" i="11" s="1" a="1"/>
  <c r="M98" i="11" s="1"/>
  <c r="Y21" i="29"/>
  <c r="N35" i="16" s="1"/>
  <c r="M11" i="11" s="1" a="1"/>
  <c r="M11" i="11" s="1"/>
  <c r="AE35" i="16"/>
  <c r="BP32" i="29"/>
  <c r="I133" i="16" s="1"/>
  <c r="M109" i="31" s="1" a="1"/>
  <c r="M109" i="31" s="1"/>
  <c r="Z32" i="29"/>
  <c r="I46" i="16" s="1"/>
  <c r="M22" i="31" s="1" a="1"/>
  <c r="M22" i="31" s="1"/>
  <c r="BB32" i="29"/>
  <c r="I104" i="16" s="1"/>
  <c r="M80" i="31" s="1" a="1"/>
  <c r="M80" i="31" s="1"/>
  <c r="AN32" i="29"/>
  <c r="I75" i="16" s="1"/>
  <c r="M51" i="31" s="1" a="1"/>
  <c r="M51" i="31" s="1"/>
  <c r="AF46" i="16"/>
  <c r="BJ15" i="29"/>
  <c r="G116" i="16" s="1"/>
  <c r="M92" i="12" s="1" a="1"/>
  <c r="M92" i="12" s="1"/>
  <c r="AH15" i="29"/>
  <c r="G58" i="16" s="1"/>
  <c r="M34" i="12" s="1" a="1"/>
  <c r="M34" i="12" s="1"/>
  <c r="T15" i="29"/>
  <c r="G29" i="16" s="1"/>
  <c r="M5" i="12" s="1" a="1"/>
  <c r="M5" i="12" s="1"/>
  <c r="AV15" i="29"/>
  <c r="G87" i="16" s="1"/>
  <c r="M63" i="12" s="1" a="1"/>
  <c r="M63" i="12" s="1"/>
  <c r="Z29" i="16"/>
  <c r="AI26" i="29"/>
  <c r="H69" i="16" s="1"/>
  <c r="M45" i="34" s="1" a="1"/>
  <c r="M45" i="34" s="1"/>
  <c r="AW26" i="29"/>
  <c r="H98" i="16" s="1"/>
  <c r="M74" i="34" s="1" a="1"/>
  <c r="M74" i="34" s="1"/>
  <c r="BK26" i="29"/>
  <c r="H127" i="16" s="1"/>
  <c r="M103" i="34" s="1" a="1"/>
  <c r="M103" i="34" s="1"/>
  <c r="U26" i="29"/>
  <c r="H40" i="16" s="1"/>
  <c r="M16" i="34" s="1" a="1"/>
  <c r="M16" i="34" s="1"/>
  <c r="AA40" i="16"/>
  <c r="BL37" i="29"/>
  <c r="M138" i="16" s="1"/>
  <c r="M114" i="9" s="1" a="1"/>
  <c r="M114" i="9" s="1"/>
  <c r="V37" i="29"/>
  <c r="M51" i="16" s="1"/>
  <c r="M27" i="9" s="1" a="1"/>
  <c r="M27" i="9" s="1"/>
  <c r="AX37" i="29"/>
  <c r="M109" i="16" s="1"/>
  <c r="M85" i="9" s="1" a="1"/>
  <c r="M85" i="9" s="1"/>
  <c r="AJ37" i="29"/>
  <c r="M80" i="16" s="1"/>
  <c r="M56" i="9" s="1" a="1"/>
  <c r="M56" i="9" s="1"/>
  <c r="AB51" i="16"/>
  <c r="AC19" i="29"/>
  <c r="AI33" i="16"/>
  <c r="P31" i="29"/>
  <c r="BG31" i="29"/>
  <c r="AS31" i="29"/>
  <c r="P63" i="29"/>
  <c r="B63" i="29" s="1"/>
  <c r="AE31" i="29"/>
  <c r="Q31" i="29"/>
  <c r="W45" i="16"/>
  <c r="AZ13" i="29"/>
  <c r="O85" i="16" s="1"/>
  <c r="M61" i="13" s="1" a="1"/>
  <c r="M61" i="13" s="1"/>
  <c r="BN13" i="29"/>
  <c r="O114" i="16" s="1"/>
  <c r="M90" i="13" s="1" a="1"/>
  <c r="M90" i="13" s="1"/>
  <c r="AL13" i="29"/>
  <c r="O56" i="16" s="1"/>
  <c r="M32" i="13" s="1" a="1"/>
  <c r="M32" i="13" s="1"/>
  <c r="X13" i="29"/>
  <c r="O27" i="16" s="1"/>
  <c r="M3" i="13" s="1" a="1"/>
  <c r="M3" i="13" s="1"/>
  <c r="AD27" i="16"/>
  <c r="AM24" i="29"/>
  <c r="N67" i="16" s="1"/>
  <c r="M43" i="11" s="1" a="1"/>
  <c r="M43" i="11" s="1"/>
  <c r="BO24" i="29"/>
  <c r="N125" i="16" s="1"/>
  <c r="M101" i="11" s="1" a="1"/>
  <c r="M101" i="11" s="1"/>
  <c r="BA24" i="29"/>
  <c r="N96" i="16" s="1"/>
  <c r="M72" i="11" s="1" a="1"/>
  <c r="M72" i="11" s="1"/>
  <c r="Y24" i="29"/>
  <c r="N38" i="16" s="1"/>
  <c r="M14" i="11" s="1" a="1"/>
  <c r="M14" i="11" s="1"/>
  <c r="AE38" i="16"/>
  <c r="BP35" i="29"/>
  <c r="I136" i="16" s="1"/>
  <c r="M112" i="31" s="1" a="1"/>
  <c r="M112" i="31" s="1"/>
  <c r="Z35" i="29"/>
  <c r="I49" i="16" s="1"/>
  <c r="M25" i="31" s="1" a="1"/>
  <c r="M25" i="31" s="1"/>
  <c r="AN35" i="29"/>
  <c r="I78" i="16" s="1"/>
  <c r="M54" i="31" s="1" a="1"/>
  <c r="M54" i="31" s="1"/>
  <c r="BB35" i="29"/>
  <c r="I107" i="16" s="1"/>
  <c r="M83" i="31" s="1" a="1"/>
  <c r="M83" i="31" s="1"/>
  <c r="AF49" i="16"/>
  <c r="AH18" i="29"/>
  <c r="G61" i="16" s="1"/>
  <c r="M37" i="12" s="1" a="1"/>
  <c r="M37" i="12" s="1"/>
  <c r="AV18" i="29"/>
  <c r="G90" i="16" s="1"/>
  <c r="M66" i="12" s="1" a="1"/>
  <c r="M66" i="12" s="1"/>
  <c r="BJ18" i="29"/>
  <c r="G119" i="16" s="1"/>
  <c r="M95" i="12" s="1" a="1"/>
  <c r="M95" i="12" s="1"/>
  <c r="T18" i="29"/>
  <c r="G32" i="16" s="1"/>
  <c r="M8" i="12" s="1" a="1"/>
  <c r="M8" i="12" s="1"/>
  <c r="Z32" i="16"/>
  <c r="AI29" i="29"/>
  <c r="H72" i="16" s="1"/>
  <c r="M48" i="34" s="1" a="1"/>
  <c r="M48" i="34" s="1"/>
  <c r="AW29" i="29"/>
  <c r="H101" i="16" s="1"/>
  <c r="M77" i="34" s="1" a="1"/>
  <c r="M77" i="34" s="1"/>
  <c r="U29" i="29"/>
  <c r="H43" i="16" s="1"/>
  <c r="M19" i="34" s="1" a="1"/>
  <c r="M19" i="34" s="1"/>
  <c r="BK29" i="29"/>
  <c r="H130" i="16" s="1"/>
  <c r="M106" i="34" s="1" a="1"/>
  <c r="M106" i="34" s="1"/>
  <c r="AA43" i="16"/>
  <c r="V40" i="29"/>
  <c r="M54" i="16" s="1"/>
  <c r="M30" i="9" s="1" a="1"/>
  <c r="M30" i="9" s="1"/>
  <c r="BL40" i="29"/>
  <c r="M141" i="16" s="1"/>
  <c r="M117" i="9" s="1" a="1"/>
  <c r="M117" i="9" s="1"/>
  <c r="AJ40" i="29"/>
  <c r="M83" i="16" s="1"/>
  <c r="M59" i="9" s="1" a="1"/>
  <c r="M59" i="9" s="1"/>
  <c r="AX40" i="29"/>
  <c r="M112" i="16" s="1"/>
  <c r="M88" i="9" s="1" a="1"/>
  <c r="M88" i="9" s="1"/>
  <c r="AB54" i="16"/>
  <c r="AC22" i="29"/>
  <c r="AI36" i="16"/>
  <c r="P66" i="29"/>
  <c r="B66" i="29" s="1"/>
  <c r="BG34" i="29"/>
  <c r="P34" i="29"/>
  <c r="AE34" i="29"/>
  <c r="AS34" i="29"/>
  <c r="Q34" i="29"/>
  <c r="W48" i="16"/>
  <c r="BQ14" i="29"/>
  <c r="J115" i="16" s="1"/>
  <c r="M91" i="32" s="1" a="1"/>
  <c r="M91" i="32" s="1"/>
  <c r="BC14" i="29"/>
  <c r="J86" i="16" s="1"/>
  <c r="M62" i="32" s="1" a="1"/>
  <c r="M62" i="32" s="1"/>
  <c r="AA14" i="29"/>
  <c r="J28" i="16" s="1"/>
  <c r="M4" i="32" s="1" a="1"/>
  <c r="M4" i="32" s="1"/>
  <c r="AO14" i="29"/>
  <c r="J57" i="16" s="1"/>
  <c r="M33" i="32" s="1" a="1"/>
  <c r="M33" i="32" s="1"/>
  <c r="AG28" i="16"/>
  <c r="AP25" i="29"/>
  <c r="K68" i="16" s="1"/>
  <c r="M44" i="36" s="1" a="1"/>
  <c r="M44" i="36" s="1"/>
  <c r="BR25" i="29"/>
  <c r="K126" i="16" s="1"/>
  <c r="M102" i="36" s="1" a="1"/>
  <c r="M102" i="36" s="1"/>
  <c r="BD25" i="29"/>
  <c r="K97" i="16" s="1"/>
  <c r="M73" i="36" s="1" a="1"/>
  <c r="M73" i="36" s="1"/>
  <c r="AB25" i="29"/>
  <c r="K39" i="16" s="1"/>
  <c r="M15" i="36" s="1" a="1"/>
  <c r="M15" i="36" s="1"/>
  <c r="AH39" i="16"/>
  <c r="AC36" i="29"/>
  <c r="AI50" i="16"/>
  <c r="AZ18" i="29"/>
  <c r="O90" i="16" s="1"/>
  <c r="M66" i="13" s="1" a="1"/>
  <c r="M66" i="13" s="1"/>
  <c r="AL18" i="29"/>
  <c r="O61" i="16" s="1"/>
  <c r="M37" i="13" s="1" a="1"/>
  <c r="M37" i="13" s="1"/>
  <c r="BN18" i="29"/>
  <c r="O119" i="16" s="1"/>
  <c r="M95" i="13" s="1" a="1"/>
  <c r="M95" i="13" s="1"/>
  <c r="X18" i="29"/>
  <c r="O32" i="16" s="1"/>
  <c r="M8" i="13" s="1" a="1"/>
  <c r="M8" i="13" s="1"/>
  <c r="AD32" i="16"/>
  <c r="BA29" i="29"/>
  <c r="N101" i="16" s="1"/>
  <c r="M77" i="11" s="1" a="1"/>
  <c r="M77" i="11" s="1"/>
  <c r="Y29" i="29"/>
  <c r="N43" i="16" s="1"/>
  <c r="M19" i="11" s="1" a="1"/>
  <c r="M19" i="11" s="1"/>
  <c r="AM29" i="29"/>
  <c r="N72" i="16" s="1"/>
  <c r="M48" i="11" s="1" a="1"/>
  <c r="M48" i="11" s="1"/>
  <c r="BO29" i="29"/>
  <c r="N130" i="16" s="1"/>
  <c r="M106" i="11" s="1" a="1"/>
  <c r="M106" i="11" s="1"/>
  <c r="AE43" i="16"/>
  <c r="BP40" i="29"/>
  <c r="I141" i="16" s="1"/>
  <c r="M117" i="31" s="1" a="1"/>
  <c r="M117" i="31" s="1"/>
  <c r="AN40" i="29"/>
  <c r="I83" i="16" s="1"/>
  <c r="M59" i="31" s="1" a="1"/>
  <c r="M59" i="31" s="1"/>
  <c r="Z40" i="29"/>
  <c r="I54" i="16" s="1"/>
  <c r="M30" i="31" s="1" a="1"/>
  <c r="M30" i="31" s="1"/>
  <c r="BB40" i="29"/>
  <c r="I112" i="16" s="1"/>
  <c r="M88" i="31" s="1" a="1"/>
  <c r="M88" i="31" s="1"/>
  <c r="AF54" i="16"/>
  <c r="AW22" i="29"/>
  <c r="H94" i="16" s="1"/>
  <c r="M70" i="34" s="1" a="1"/>
  <c r="M70" i="34" s="1"/>
  <c r="U22" i="29"/>
  <c r="H36" i="16" s="1"/>
  <c r="M12" i="34" s="1" a="1"/>
  <c r="M12" i="34" s="1"/>
  <c r="BK22" i="29"/>
  <c r="H123" i="16" s="1"/>
  <c r="M99" i="34" s="1" a="1"/>
  <c r="M99" i="34" s="1"/>
  <c r="AI22" i="29"/>
  <c r="H65" i="16" s="1"/>
  <c r="M41" i="34" s="1" a="1"/>
  <c r="M41" i="34" s="1"/>
  <c r="AA36" i="16"/>
  <c r="AJ33" i="29"/>
  <c r="M76" i="16" s="1"/>
  <c r="M52" i="9" s="1" a="1"/>
  <c r="M52" i="9" s="1"/>
  <c r="AX33" i="29"/>
  <c r="M105" i="16" s="1"/>
  <c r="M81" i="9" s="1" a="1"/>
  <c r="M81" i="9" s="1"/>
  <c r="BL33" i="29"/>
  <c r="M134" i="16" s="1"/>
  <c r="M110" i="9" s="1" a="1"/>
  <c r="M110" i="9" s="1"/>
  <c r="V33" i="29"/>
  <c r="M47" i="16" s="1"/>
  <c r="M23" i="9" s="1" a="1"/>
  <c r="M23" i="9" s="1"/>
  <c r="AB47" i="16"/>
  <c r="P15" i="29"/>
  <c r="P47" i="29"/>
  <c r="B47" i="29" s="1"/>
  <c r="AS15" i="29"/>
  <c r="AE15" i="29"/>
  <c r="Q15" i="29"/>
  <c r="BG15" i="29"/>
  <c r="W29" i="16"/>
  <c r="BP26" i="29"/>
  <c r="I127" i="16" s="1"/>
  <c r="M103" i="31" s="1" a="1"/>
  <c r="M103" i="31" s="1"/>
  <c r="H103" i="31" s="1"/>
  <c r="I103" i="31" s="1"/>
  <c r="Z26" i="29"/>
  <c r="I40" i="16" s="1"/>
  <c r="M16" i="31" s="1" a="1"/>
  <c r="M16" i="31" s="1"/>
  <c r="H16" i="31" s="1"/>
  <c r="I16" i="31" s="1"/>
  <c r="AF26" i="29"/>
  <c r="E69" i="16" s="1"/>
  <c r="M45" i="2" s="1" a="1"/>
  <c r="M45" i="2" s="1"/>
  <c r="I45" i="22" s="1"/>
  <c r="AT26" i="29"/>
  <c r="E98" i="16" s="1"/>
  <c r="M74" i="2" s="1" a="1"/>
  <c r="M74" i="2" s="1"/>
  <c r="I74" i="22" s="1"/>
  <c r="BB26" i="29"/>
  <c r="I98" i="16" s="1"/>
  <c r="M74" i="31" s="1" a="1"/>
  <c r="M74" i="31" s="1"/>
  <c r="H74" i="31" s="1"/>
  <c r="I74" i="31" s="1"/>
  <c r="BH26" i="29"/>
  <c r="E127" i="16" s="1"/>
  <c r="M103" i="2" s="1" a="1"/>
  <c r="M103" i="2" s="1"/>
  <c r="I103" i="22" s="1"/>
  <c r="R26" i="29"/>
  <c r="E40" i="16" s="1"/>
  <c r="M16" i="2" s="1" a="1"/>
  <c r="M16" i="2" s="1"/>
  <c r="I16" i="22" s="1"/>
  <c r="AN26" i="29"/>
  <c r="I69" i="16" s="1"/>
  <c r="M45" i="31" s="1" a="1"/>
  <c r="M45" i="31" s="1"/>
  <c r="H45" i="31" s="1"/>
  <c r="I45" i="31" s="1"/>
  <c r="X40" i="16"/>
  <c r="BI37" i="29"/>
  <c r="F138" i="16" s="1"/>
  <c r="M114" i="8" s="1" a="1"/>
  <c r="M114" i="8" s="1"/>
  <c r="AG37" i="29"/>
  <c r="F80" i="16" s="1"/>
  <c r="M56" i="8" s="1" a="1"/>
  <c r="M56" i="8" s="1"/>
  <c r="AU37" i="29"/>
  <c r="F109" i="16" s="1"/>
  <c r="M85" i="8" s="1" a="1"/>
  <c r="M85" i="8" s="1"/>
  <c r="S37" i="29"/>
  <c r="F51" i="16" s="1"/>
  <c r="M27" i="8" s="1" a="1"/>
  <c r="M27" i="8" s="1"/>
  <c r="Y51" i="16"/>
  <c r="BQ18" i="29"/>
  <c r="J119" i="16" s="1"/>
  <c r="M95" i="32" s="1" a="1"/>
  <c r="M95" i="32" s="1"/>
  <c r="AA18" i="29"/>
  <c r="J32" i="16" s="1"/>
  <c r="M8" i="32" s="1" a="1"/>
  <c r="M8" i="32" s="1"/>
  <c r="BC18" i="29"/>
  <c r="J90" i="16" s="1"/>
  <c r="M66" i="32" s="1" a="1"/>
  <c r="M66" i="32" s="1"/>
  <c r="AO18" i="29"/>
  <c r="J61" i="16" s="1"/>
  <c r="M37" i="32" s="1" a="1"/>
  <c r="M37" i="32" s="1"/>
  <c r="AG32" i="16"/>
  <c r="BD29" i="29"/>
  <c r="K101" i="16" s="1"/>
  <c r="M77" i="36" s="1" a="1"/>
  <c r="M77" i="36" s="1"/>
  <c r="AP29" i="29"/>
  <c r="K72" i="16" s="1"/>
  <c r="M48" i="36" s="1" a="1"/>
  <c r="M48" i="36" s="1"/>
  <c r="BR29" i="29"/>
  <c r="K130" i="16" s="1"/>
  <c r="M106" i="36" s="1" a="1"/>
  <c r="M106" i="36" s="1"/>
  <c r="AB29" i="29"/>
  <c r="K43" i="16" s="1"/>
  <c r="M19" i="36" s="1" a="1"/>
  <c r="M19" i="36" s="1"/>
  <c r="AH43" i="16"/>
  <c r="AC40" i="29"/>
  <c r="AI54" i="16"/>
  <c r="AZ22" i="29"/>
  <c r="O94" i="16" s="1"/>
  <c r="M70" i="13" s="1" a="1"/>
  <c r="M70" i="13" s="1"/>
  <c r="AL22" i="29"/>
  <c r="O65" i="16" s="1"/>
  <c r="M41" i="13" s="1" a="1"/>
  <c r="M41" i="13" s="1"/>
  <c r="X22" i="29"/>
  <c r="O36" i="16" s="1"/>
  <c r="M12" i="13" s="1" a="1"/>
  <c r="M12" i="13" s="1"/>
  <c r="BN22" i="29"/>
  <c r="O123" i="16" s="1"/>
  <c r="M99" i="13" s="1" a="1"/>
  <c r="M99" i="13" s="1"/>
  <c r="AD36" i="16"/>
  <c r="AM33" i="29"/>
  <c r="N76" i="16" s="1"/>
  <c r="M52" i="11" s="1" a="1"/>
  <c r="M52" i="11" s="1"/>
  <c r="BA33" i="29"/>
  <c r="N105" i="16" s="1"/>
  <c r="M81" i="11" s="1" a="1"/>
  <c r="M81" i="11" s="1"/>
  <c r="Y33" i="29"/>
  <c r="N47" i="16" s="1"/>
  <c r="M23" i="11" s="1" a="1"/>
  <c r="M23" i="11" s="1"/>
  <c r="BO33" i="29"/>
  <c r="N134" i="16" s="1"/>
  <c r="M110" i="11" s="1" a="1"/>
  <c r="M110" i="11" s="1"/>
  <c r="AE47" i="16"/>
  <c r="BI16" i="29"/>
  <c r="F117" i="16" s="1"/>
  <c r="M93" i="8" s="1" a="1"/>
  <c r="M93" i="8" s="1"/>
  <c r="AG16" i="29"/>
  <c r="F59" i="16" s="1"/>
  <c r="M35" i="8" s="1" a="1"/>
  <c r="M35" i="8" s="1"/>
  <c r="S16" i="29"/>
  <c r="F30" i="16" s="1"/>
  <c r="M6" i="8" s="1" a="1"/>
  <c r="M6" i="8" s="1"/>
  <c r="AU16" i="29"/>
  <c r="F88" i="16" s="1"/>
  <c r="M64" i="8" s="1" a="1"/>
  <c r="M64" i="8" s="1"/>
  <c r="Y30" i="16"/>
  <c r="BJ27" i="29"/>
  <c r="G128" i="16" s="1"/>
  <c r="M104" i="12" s="1" a="1"/>
  <c r="M104" i="12" s="1"/>
  <c r="AH27" i="29"/>
  <c r="G70" i="16" s="1"/>
  <c r="M46" i="12" s="1" a="1"/>
  <c r="M46" i="12" s="1"/>
  <c r="AV27" i="29"/>
  <c r="G99" i="16" s="1"/>
  <c r="M75" i="12" s="1" a="1"/>
  <c r="M75" i="12" s="1"/>
  <c r="T27" i="29"/>
  <c r="G41" i="16" s="1"/>
  <c r="M17" i="12" s="1" a="1"/>
  <c r="M17" i="12" s="1"/>
  <c r="Z41" i="16"/>
  <c r="AI38" i="29"/>
  <c r="H81" i="16" s="1"/>
  <c r="M57" i="34" s="1" a="1"/>
  <c r="M57" i="34" s="1"/>
  <c r="AW38" i="29"/>
  <c r="H110" i="16" s="1"/>
  <c r="M86" i="34" s="1" a="1"/>
  <c r="M86" i="34" s="1"/>
  <c r="BK38" i="29"/>
  <c r="H139" i="16" s="1"/>
  <c r="M115" i="34" s="1" a="1"/>
  <c r="M115" i="34" s="1"/>
  <c r="U38" i="29"/>
  <c r="H52" i="16" s="1"/>
  <c r="M28" i="34" s="1" a="1"/>
  <c r="M28" i="34" s="1"/>
  <c r="AA52" i="16"/>
  <c r="BD20" i="29"/>
  <c r="K92" i="16" s="1"/>
  <c r="M68" i="36" s="1" a="1"/>
  <c r="M68" i="36" s="1"/>
  <c r="BR20" i="29"/>
  <c r="K121" i="16" s="1"/>
  <c r="M97" i="36" s="1" a="1"/>
  <c r="M97" i="36" s="1"/>
  <c r="AP20" i="29"/>
  <c r="K63" i="16" s="1"/>
  <c r="M39" i="36" s="1" a="1"/>
  <c r="M39" i="36" s="1"/>
  <c r="AB20" i="29"/>
  <c r="K34" i="16" s="1"/>
  <c r="M10" i="36" s="1" a="1"/>
  <c r="M10" i="36" s="1"/>
  <c r="AH34" i="16"/>
  <c r="AC31" i="29"/>
  <c r="AI45" i="16"/>
  <c r="BM14" i="29"/>
  <c r="L115" i="16" s="1"/>
  <c r="M91" i="30" s="1" a="1"/>
  <c r="M91" i="30" s="1"/>
  <c r="AK14" i="29"/>
  <c r="L57" i="16" s="1"/>
  <c r="M33" i="30" s="1" a="1"/>
  <c r="M33" i="30" s="1"/>
  <c r="AY14" i="29"/>
  <c r="L86" i="16" s="1"/>
  <c r="M62" i="30" s="1" a="1"/>
  <c r="M62" i="30" s="1"/>
  <c r="W14" i="29"/>
  <c r="L28" i="16" s="1"/>
  <c r="M4" i="30" s="1" a="1"/>
  <c r="M4" i="30" s="1"/>
  <c r="AC28" i="16"/>
  <c r="AZ25" i="29"/>
  <c r="O97" i="16" s="1"/>
  <c r="M73" i="13" s="1" a="1"/>
  <c r="M73" i="13" s="1"/>
  <c r="BN25" i="29"/>
  <c r="O126" i="16" s="1"/>
  <c r="M102" i="13" s="1" a="1"/>
  <c r="M102" i="13" s="1"/>
  <c r="AL25" i="29"/>
  <c r="O68" i="16" s="1"/>
  <c r="M44" i="13" s="1" a="1"/>
  <c r="M44" i="13" s="1"/>
  <c r="X25" i="29"/>
  <c r="O39" i="16" s="1"/>
  <c r="M15" i="13" s="1" a="1"/>
  <c r="M15" i="13" s="1"/>
  <c r="AD39" i="16"/>
  <c r="AM36" i="29"/>
  <c r="N79" i="16" s="1"/>
  <c r="M55" i="11" s="1" a="1"/>
  <c r="M55" i="11" s="1"/>
  <c r="BO36" i="29"/>
  <c r="N137" i="16" s="1"/>
  <c r="M113" i="11" s="1" a="1"/>
  <c r="M113" i="11" s="1"/>
  <c r="BA36" i="29"/>
  <c r="N108" i="16" s="1"/>
  <c r="M84" i="11" s="1" a="1"/>
  <c r="M84" i="11" s="1"/>
  <c r="Y36" i="29"/>
  <c r="N50" i="16" s="1"/>
  <c r="M26" i="11" s="1" a="1"/>
  <c r="M26" i="11" s="1"/>
  <c r="AE50" i="16"/>
  <c r="BI19" i="29"/>
  <c r="F120" i="16" s="1"/>
  <c r="M96" i="8" s="1" a="1"/>
  <c r="M96" i="8" s="1"/>
  <c r="AU19" i="29"/>
  <c r="F91" i="16" s="1"/>
  <c r="M67" i="8" s="1" a="1"/>
  <c r="M67" i="8" s="1"/>
  <c r="AG19" i="29"/>
  <c r="F62" i="16" s="1"/>
  <c r="M38" i="8" s="1" a="1"/>
  <c r="M38" i="8" s="1"/>
  <c r="S19" i="29"/>
  <c r="F33" i="16" s="1"/>
  <c r="M9" i="8" s="1" a="1"/>
  <c r="M9" i="8" s="1"/>
  <c r="Y33" i="16"/>
  <c r="AH30" i="29"/>
  <c r="G73" i="16" s="1"/>
  <c r="M49" i="12" s="1" a="1"/>
  <c r="M49" i="12" s="1"/>
  <c r="BJ30" i="29"/>
  <c r="G131" i="16" s="1"/>
  <c r="M107" i="12" s="1" a="1"/>
  <c r="M107" i="12" s="1"/>
  <c r="AV30" i="29"/>
  <c r="G102" i="16" s="1"/>
  <c r="M78" i="12" s="1" a="1"/>
  <c r="M78" i="12" s="1"/>
  <c r="T30" i="29"/>
  <c r="G44" i="16" s="1"/>
  <c r="M20" i="12" s="1" a="1"/>
  <c r="M20" i="12" s="1"/>
  <c r="Z44" i="16"/>
  <c r="BQ12" i="29"/>
  <c r="AO12" i="29"/>
  <c r="AA12" i="29"/>
  <c r="BC12" i="29"/>
  <c r="M11" i="29"/>
  <c r="AG26" i="16"/>
  <c r="BD23" i="29"/>
  <c r="K95" i="16" s="1"/>
  <c r="M71" i="36" s="1" a="1"/>
  <c r="M71" i="36" s="1"/>
  <c r="BR23" i="29"/>
  <c r="K124" i="16" s="1"/>
  <c r="M100" i="36" s="1" a="1"/>
  <c r="M100" i="36" s="1"/>
  <c r="AP23" i="29"/>
  <c r="K66" i="16" s="1"/>
  <c r="M42" i="36" s="1" a="1"/>
  <c r="M42" i="36" s="1"/>
  <c r="AB23" i="29"/>
  <c r="K37" i="16" s="1"/>
  <c r="M13" i="36" s="1" a="1"/>
  <c r="M13" i="36" s="1"/>
  <c r="AH37" i="16"/>
  <c r="AC34" i="29"/>
  <c r="AI48" i="16"/>
  <c r="BB15" i="29"/>
  <c r="I87" i="16" s="1"/>
  <c r="M63" i="31" s="1" a="1"/>
  <c r="M63" i="31" s="1"/>
  <c r="BP15" i="29"/>
  <c r="I116" i="16" s="1"/>
  <c r="M92" i="31" s="1" a="1"/>
  <c r="M92" i="31" s="1"/>
  <c r="AN15" i="29"/>
  <c r="I58" i="16" s="1"/>
  <c r="M34" i="31" s="1" a="1"/>
  <c r="M34" i="31" s="1"/>
  <c r="Z15" i="29"/>
  <c r="I29" i="16" s="1"/>
  <c r="M5" i="31" s="1" a="1"/>
  <c r="M5" i="31" s="1"/>
  <c r="AF29" i="16"/>
  <c r="BQ26" i="29"/>
  <c r="J127" i="16" s="1"/>
  <c r="M103" i="32" s="1" a="1"/>
  <c r="M103" i="32" s="1"/>
  <c r="BC26" i="29"/>
  <c r="J98" i="16" s="1"/>
  <c r="M74" i="32" s="1" a="1"/>
  <c r="M74" i="32" s="1"/>
  <c r="AO26" i="29"/>
  <c r="J69" i="16" s="1"/>
  <c r="M45" i="32" s="1" a="1"/>
  <c r="M45" i="32" s="1"/>
  <c r="AA26" i="29"/>
  <c r="J40" i="16" s="1"/>
  <c r="M16" i="32" s="1" a="1"/>
  <c r="M16" i="32" s="1"/>
  <c r="AG40" i="16"/>
  <c r="BR37" i="29"/>
  <c r="K138" i="16" s="1"/>
  <c r="M114" i="36" s="1" a="1"/>
  <c r="M114" i="36" s="1"/>
  <c r="AB37" i="29"/>
  <c r="K51" i="16" s="1"/>
  <c r="M27" i="36" s="1" a="1"/>
  <c r="M27" i="36" s="1"/>
  <c r="AP37" i="29"/>
  <c r="K80" i="16" s="1"/>
  <c r="M56" i="36" s="1" a="1"/>
  <c r="M56" i="36" s="1"/>
  <c r="BD37" i="29"/>
  <c r="K109" i="16" s="1"/>
  <c r="M85" i="36" s="1" a="1"/>
  <c r="M85" i="36" s="1"/>
  <c r="AH51" i="16"/>
  <c r="AY19" i="29"/>
  <c r="L91" i="16" s="1"/>
  <c r="M67" i="30" s="1" a="1"/>
  <c r="M67" i="30" s="1"/>
  <c r="AK19" i="29"/>
  <c r="L62" i="16" s="1"/>
  <c r="M38" i="30" s="1" a="1"/>
  <c r="M38" i="30" s="1"/>
  <c r="W19" i="29"/>
  <c r="L33" i="16" s="1"/>
  <c r="M9" i="30" s="1" a="1"/>
  <c r="M9" i="30" s="1"/>
  <c r="BM19" i="29"/>
  <c r="L120" i="16" s="1"/>
  <c r="M96" i="30" s="1" a="1"/>
  <c r="M96" i="30" s="1"/>
  <c r="AC33" i="16"/>
  <c r="AZ30" i="29"/>
  <c r="O102" i="16" s="1"/>
  <c r="M78" i="13" s="1" a="1"/>
  <c r="M78" i="13" s="1"/>
  <c r="AL30" i="29"/>
  <c r="O73" i="16" s="1"/>
  <c r="M49" i="13" s="1" a="1"/>
  <c r="M49" i="13" s="1"/>
  <c r="X30" i="29"/>
  <c r="O44" i="16" s="1"/>
  <c r="M20" i="13" s="1" a="1"/>
  <c r="M20" i="13" s="1"/>
  <c r="BN30" i="29"/>
  <c r="O131" i="16" s="1"/>
  <c r="M107" i="13" s="1" a="1"/>
  <c r="M107" i="13" s="1"/>
  <c r="AD44" i="16"/>
  <c r="BI12" i="29"/>
  <c r="AU12" i="29"/>
  <c r="AG12" i="29"/>
  <c r="E11" i="29"/>
  <c r="S12" i="29"/>
  <c r="Y26" i="16"/>
  <c r="AV23" i="29"/>
  <c r="G95" i="16" s="1"/>
  <c r="M71" i="12" s="1" a="1"/>
  <c r="M71" i="12" s="1"/>
  <c r="BJ23" i="29"/>
  <c r="G124" i="16" s="1"/>
  <c r="M100" i="12" s="1" a="1"/>
  <c r="M100" i="12" s="1"/>
  <c r="T23" i="29"/>
  <c r="G37" i="16" s="1"/>
  <c r="M13" i="12" s="1" a="1"/>
  <c r="M13" i="12" s="1"/>
  <c r="AH23" i="29"/>
  <c r="G66" i="16" s="1"/>
  <c r="M42" i="12" s="1" a="1"/>
  <c r="M42" i="12" s="1"/>
  <c r="Z37" i="16"/>
  <c r="AW34" i="29"/>
  <c r="H106" i="16" s="1"/>
  <c r="M82" i="34" s="1" a="1"/>
  <c r="M82" i="34" s="1"/>
  <c r="U34" i="29"/>
  <c r="H48" i="16" s="1"/>
  <c r="M24" i="34" s="1" a="1"/>
  <c r="M24" i="34" s="1"/>
  <c r="AI34" i="29"/>
  <c r="H77" i="16" s="1"/>
  <c r="M53" i="34" s="1" a="1"/>
  <c r="M53" i="34" s="1"/>
  <c r="BK34" i="29"/>
  <c r="H135" i="16" s="1"/>
  <c r="M111" i="34" s="1" a="1"/>
  <c r="M111" i="34" s="1"/>
  <c r="AA48" i="16"/>
  <c r="AC15" i="29"/>
  <c r="AI29" i="16"/>
  <c r="P27" i="29"/>
  <c r="BG27" i="29"/>
  <c r="P59" i="29"/>
  <c r="B59" i="29" s="1"/>
  <c r="Q27" i="29"/>
  <c r="AE27" i="29"/>
  <c r="AS27" i="29"/>
  <c r="W41" i="16"/>
  <c r="Z38" i="29"/>
  <c r="I52" i="16" s="1"/>
  <c r="M28" i="31" s="1" a="1"/>
  <c r="M28" i="31" s="1"/>
  <c r="H28" i="31" s="1"/>
  <c r="I28" i="31" s="1"/>
  <c r="BH38" i="29"/>
  <c r="E139" i="16" s="1"/>
  <c r="M115" i="2" s="1" a="1"/>
  <c r="M115" i="2" s="1"/>
  <c r="I115" i="22" s="1"/>
  <c r="BB38" i="29"/>
  <c r="I110" i="16" s="1"/>
  <c r="M86" i="31" s="1" a="1"/>
  <c r="M86" i="31" s="1"/>
  <c r="H86" i="31" s="1"/>
  <c r="I86" i="31" s="1"/>
  <c r="AT38" i="29"/>
  <c r="E110" i="16" s="1"/>
  <c r="M86" i="2" s="1" a="1"/>
  <c r="M86" i="2" s="1"/>
  <c r="I86" i="22" s="1"/>
  <c r="AN38" i="29"/>
  <c r="I81" i="16" s="1"/>
  <c r="M57" i="31" s="1" a="1"/>
  <c r="M57" i="31" s="1"/>
  <c r="H57" i="31" s="1"/>
  <c r="I57" i="31" s="1"/>
  <c r="AF38" i="29"/>
  <c r="E81" i="16" s="1"/>
  <c r="M57" i="2" s="1" a="1"/>
  <c r="M57" i="2" s="1"/>
  <c r="I57" i="22" s="1"/>
  <c r="BP38" i="29"/>
  <c r="I139" i="16" s="1"/>
  <c r="M115" i="31" s="1" a="1"/>
  <c r="M115" i="31" s="1"/>
  <c r="H115" i="31" s="1"/>
  <c r="I115" i="31" s="1"/>
  <c r="R38" i="29"/>
  <c r="E52" i="16" s="1"/>
  <c r="M28" i="2" s="1" a="1"/>
  <c r="M28" i="2" s="1"/>
  <c r="I28" i="22" s="1"/>
  <c r="X52" i="16"/>
  <c r="Z19" i="29"/>
  <c r="I33" i="16" s="1"/>
  <c r="M9" i="31" s="1" a="1"/>
  <c r="M9" i="31" s="1"/>
  <c r="BP19" i="29"/>
  <c r="I120" i="16" s="1"/>
  <c r="M96" i="31" s="1" a="1"/>
  <c r="M96" i="31" s="1"/>
  <c r="BB19" i="29"/>
  <c r="I91" i="16" s="1"/>
  <c r="M67" i="31" s="1" a="1"/>
  <c r="M67" i="31" s="1"/>
  <c r="AN19" i="29"/>
  <c r="I62" i="16" s="1"/>
  <c r="M38" i="31" s="1" a="1"/>
  <c r="M38" i="31" s="1"/>
  <c r="AF33" i="16"/>
  <c r="BQ30" i="29"/>
  <c r="J131" i="16" s="1"/>
  <c r="M107" i="32" s="1" a="1"/>
  <c r="M107" i="32" s="1"/>
  <c r="AO30" i="29"/>
  <c r="J73" i="16" s="1"/>
  <c r="M49" i="32" s="1" a="1"/>
  <c r="M49" i="32" s="1"/>
  <c r="BC30" i="29"/>
  <c r="J102" i="16" s="1"/>
  <c r="M78" i="32" s="1" a="1"/>
  <c r="M78" i="32" s="1"/>
  <c r="AA30" i="29"/>
  <c r="J44" i="16" s="1"/>
  <c r="M20" i="32" s="1" a="1"/>
  <c r="M20" i="32" s="1"/>
  <c r="AG44" i="16"/>
  <c r="AX12" i="29"/>
  <c r="BL12" i="29"/>
  <c r="H11" i="29"/>
  <c r="AJ12" i="29"/>
  <c r="V12" i="29"/>
  <c r="AB26" i="16"/>
  <c r="BM23" i="29"/>
  <c r="L124" i="16" s="1"/>
  <c r="M100" i="30" s="1" a="1"/>
  <c r="M100" i="30" s="1"/>
  <c r="AY23" i="29"/>
  <c r="L95" i="16" s="1"/>
  <c r="M71" i="30" s="1" a="1"/>
  <c r="M71" i="30" s="1"/>
  <c r="W23" i="29"/>
  <c r="L37" i="16" s="1"/>
  <c r="M13" i="30" s="1" a="1"/>
  <c r="M13" i="30" s="1"/>
  <c r="AK23" i="29"/>
  <c r="L66" i="16" s="1"/>
  <c r="M42" i="30" s="1" a="1"/>
  <c r="M42" i="30" s="1"/>
  <c r="AC37" i="16"/>
  <c r="AZ34" i="29"/>
  <c r="O106" i="16" s="1"/>
  <c r="M82" i="13" s="1" a="1"/>
  <c r="M82" i="13" s="1"/>
  <c r="BN34" i="29"/>
  <c r="O135" i="16" s="1"/>
  <c r="M111" i="13" s="1" a="1"/>
  <c r="M111" i="13" s="1"/>
  <c r="AL34" i="29"/>
  <c r="O77" i="16" s="1"/>
  <c r="M53" i="13" s="1" a="1"/>
  <c r="M53" i="13" s="1"/>
  <c r="X34" i="29"/>
  <c r="O48" i="16" s="1"/>
  <c r="M24" i="13" s="1" a="1"/>
  <c r="M24" i="13" s="1"/>
  <c r="AD48" i="16"/>
  <c r="BM17" i="29"/>
  <c r="L118" i="16" s="1"/>
  <c r="M94" i="30" s="1" a="1"/>
  <c r="M94" i="30" s="1"/>
  <c r="H94" i="30" s="1"/>
  <c r="I94" i="30" s="1"/>
  <c r="AT17" i="29"/>
  <c r="E89" i="16" s="1"/>
  <c r="M65" i="2" s="1" a="1"/>
  <c r="M65" i="2" s="1"/>
  <c r="I65" i="22" s="1"/>
  <c r="AY17" i="29"/>
  <c r="L89" i="16" s="1"/>
  <c r="M65" i="30" s="1" a="1"/>
  <c r="M65" i="30" s="1"/>
  <c r="H65" i="30" s="1"/>
  <c r="I65" i="30" s="1"/>
  <c r="AK17" i="29"/>
  <c r="L60" i="16" s="1"/>
  <c r="M36" i="30" s="1" a="1"/>
  <c r="M36" i="30" s="1"/>
  <c r="H36" i="30" s="1"/>
  <c r="I36" i="30" s="1"/>
  <c r="W17" i="29"/>
  <c r="L31" i="16" s="1"/>
  <c r="M7" i="30" s="1" a="1"/>
  <c r="M7" i="30" s="1"/>
  <c r="H7" i="30" s="1"/>
  <c r="I7" i="30" s="1"/>
  <c r="BH17" i="29"/>
  <c r="E118" i="16" s="1"/>
  <c r="M94" i="2" s="1" a="1"/>
  <c r="M94" i="2" s="1"/>
  <c r="I94" i="22" s="1"/>
  <c r="AF17" i="29"/>
  <c r="E60" i="16" s="1"/>
  <c r="M36" i="2" s="1" a="1"/>
  <c r="M36" i="2" s="1"/>
  <c r="I36" i="22" s="1"/>
  <c r="R17" i="29"/>
  <c r="E31" i="16" s="1"/>
  <c r="M7" i="2" s="1" a="1"/>
  <c r="M7" i="2" s="1"/>
  <c r="I7" i="22" s="1"/>
  <c r="X31" i="16"/>
  <c r="BI28" i="29"/>
  <c r="F129" i="16" s="1"/>
  <c r="M105" i="8" s="1" a="1"/>
  <c r="M105" i="8" s="1"/>
  <c r="AU28" i="29"/>
  <c r="F100" i="16" s="1"/>
  <c r="M76" i="8" s="1" a="1"/>
  <c r="M76" i="8" s="1"/>
  <c r="S28" i="29"/>
  <c r="F42" i="16" s="1"/>
  <c r="M18" i="8" s="1" a="1"/>
  <c r="M18" i="8" s="1"/>
  <c r="AG28" i="29"/>
  <c r="F71" i="16" s="1"/>
  <c r="M47" i="8" s="1" a="1"/>
  <c r="M47" i="8" s="1"/>
  <c r="Y42" i="16"/>
  <c r="AV39" i="29"/>
  <c r="G111" i="16" s="1"/>
  <c r="M87" i="12" s="1" a="1"/>
  <c r="M87" i="12" s="1"/>
  <c r="AH39" i="29"/>
  <c r="G82" i="16" s="1"/>
  <c r="M58" i="12" s="1" a="1"/>
  <c r="M58" i="12" s="1"/>
  <c r="T39" i="29"/>
  <c r="G53" i="16" s="1"/>
  <c r="M29" i="12" s="1" a="1"/>
  <c r="M29" i="12" s="1"/>
  <c r="BJ39" i="29"/>
  <c r="G140" i="16" s="1"/>
  <c r="M116" i="12" s="1" a="1"/>
  <c r="M116" i="12" s="1"/>
  <c r="Z53" i="16"/>
  <c r="BQ21" i="29"/>
  <c r="J122" i="16" s="1"/>
  <c r="M98" i="32" s="1" a="1"/>
  <c r="M98" i="32" s="1"/>
  <c r="BC21" i="29"/>
  <c r="J93" i="16" s="1"/>
  <c r="M69" i="32" s="1" a="1"/>
  <c r="M69" i="32" s="1"/>
  <c r="AO21" i="29"/>
  <c r="J64" i="16" s="1"/>
  <c r="M40" i="32" s="1" a="1"/>
  <c r="M40" i="32" s="1"/>
  <c r="AA21" i="29"/>
  <c r="J35" i="16" s="1"/>
  <c r="M11" i="32" s="1" a="1"/>
  <c r="M11" i="32" s="1"/>
  <c r="AG35" i="16"/>
  <c r="BD32" i="29"/>
  <c r="K104" i="16" s="1"/>
  <c r="M80" i="36" s="1" a="1"/>
  <c r="M80" i="36" s="1"/>
  <c r="AP32" i="29"/>
  <c r="K75" i="16" s="1"/>
  <c r="M51" i="36" s="1" a="1"/>
  <c r="M51" i="36" s="1"/>
  <c r="BR32" i="29"/>
  <c r="K133" i="16" s="1"/>
  <c r="M109" i="36" s="1" a="1"/>
  <c r="M109" i="36" s="1"/>
  <c r="AB32" i="29"/>
  <c r="K46" i="16" s="1"/>
  <c r="M22" i="36" s="1" a="1"/>
  <c r="M22" i="36" s="1"/>
  <c r="AH46" i="16"/>
  <c r="AX15" i="29"/>
  <c r="M87" i="16" s="1"/>
  <c r="M63" i="9" s="1" a="1"/>
  <c r="M63" i="9" s="1"/>
  <c r="BL15" i="29"/>
  <c r="M116" i="16" s="1"/>
  <c r="M92" i="9" s="1" a="1"/>
  <c r="M92" i="9" s="1"/>
  <c r="V15" i="29"/>
  <c r="M29" i="16" s="1"/>
  <c r="M5" i="9" s="1" a="1"/>
  <c r="M5" i="9" s="1"/>
  <c r="AJ15" i="29"/>
  <c r="M58" i="16" s="1"/>
  <c r="M34" i="9" s="1" a="1"/>
  <c r="M34" i="9" s="1"/>
  <c r="AB29" i="16"/>
  <c r="BM26" i="29"/>
  <c r="L127" i="16" s="1"/>
  <c r="M103" i="30" s="1" a="1"/>
  <c r="M103" i="30" s="1"/>
  <c r="AK26" i="29"/>
  <c r="L69" i="16" s="1"/>
  <c r="M45" i="30" s="1" a="1"/>
  <c r="M45" i="30" s="1"/>
  <c r="AY26" i="29"/>
  <c r="L98" i="16" s="1"/>
  <c r="M74" i="30" s="1" a="1"/>
  <c r="M74" i="30" s="1"/>
  <c r="W26" i="29"/>
  <c r="L40" i="16" s="1"/>
  <c r="M16" i="30" s="1" a="1"/>
  <c r="M16" i="30" s="1"/>
  <c r="AC40" i="16"/>
  <c r="AZ37" i="29"/>
  <c r="O109" i="16" s="1"/>
  <c r="M85" i="13" s="1" a="1"/>
  <c r="M85" i="13" s="1"/>
  <c r="BN37" i="29"/>
  <c r="O138" i="16" s="1"/>
  <c r="M114" i="13" s="1" a="1"/>
  <c r="M114" i="13" s="1"/>
  <c r="AL37" i="29"/>
  <c r="O80" i="16" s="1"/>
  <c r="M56" i="13" s="1" a="1"/>
  <c r="M56" i="13" s="1"/>
  <c r="X37" i="29"/>
  <c r="O51" i="16" s="1"/>
  <c r="M27" i="13" s="1" a="1"/>
  <c r="M27" i="13" s="1"/>
  <c r="AD51" i="16"/>
  <c r="AF20" i="29"/>
  <c r="E63" i="16" s="1"/>
  <c r="M39" i="2" s="1" a="1"/>
  <c r="M39" i="2" s="1"/>
  <c r="I39" i="22" s="1"/>
  <c r="R20" i="29"/>
  <c r="E34" i="16" s="1"/>
  <c r="M10" i="2" s="1" a="1"/>
  <c r="M10" i="2" s="1"/>
  <c r="I10" i="22" s="1"/>
  <c r="BH20" i="29"/>
  <c r="E121" i="16" s="1"/>
  <c r="M97" i="2" s="1" a="1"/>
  <c r="M97" i="2" s="1"/>
  <c r="I97" i="22" s="1"/>
  <c r="AT20" i="29"/>
  <c r="E92" i="16" s="1"/>
  <c r="M68" i="2" s="1" a="1"/>
  <c r="M68" i="2" s="1"/>
  <c r="I68" i="22" s="1"/>
  <c r="X34" i="16"/>
  <c r="BI31" i="29"/>
  <c r="F132" i="16" s="1"/>
  <c r="M108" i="8" s="1" a="1"/>
  <c r="M108" i="8" s="1"/>
  <c r="S31" i="29"/>
  <c r="F45" i="16" s="1"/>
  <c r="M21" i="8" s="1" a="1"/>
  <c r="M21" i="8" s="1"/>
  <c r="AU31" i="29"/>
  <c r="F103" i="16" s="1"/>
  <c r="M79" i="8" s="1" a="1"/>
  <c r="M79" i="8" s="1"/>
  <c r="AG31" i="29"/>
  <c r="F74" i="16" s="1"/>
  <c r="M50" i="8" s="1" a="1"/>
  <c r="M50" i="8" s="1"/>
  <c r="Y45" i="16"/>
  <c r="AN13" i="29"/>
  <c r="I56" i="16" s="1"/>
  <c r="M32" i="31" s="1" a="1"/>
  <c r="M32" i="31" s="1"/>
  <c r="Z13" i="29"/>
  <c r="I27" i="16" s="1"/>
  <c r="M3" i="31" s="1" a="1"/>
  <c r="M3" i="31" s="1"/>
  <c r="BP13" i="29"/>
  <c r="I114" i="16" s="1"/>
  <c r="M90" i="31" s="1" a="1"/>
  <c r="M90" i="31" s="1"/>
  <c r="BB13" i="29"/>
  <c r="I85" i="16" s="1"/>
  <c r="M61" i="31" s="1" a="1"/>
  <c r="M61" i="31" s="1"/>
  <c r="AF27" i="16"/>
  <c r="BQ24" i="29"/>
  <c r="J125" i="16" s="1"/>
  <c r="M101" i="32" s="1" a="1"/>
  <c r="M101" i="32" s="1"/>
  <c r="AO24" i="29"/>
  <c r="J67" i="16" s="1"/>
  <c r="M43" i="32" s="1" a="1"/>
  <c r="M43" i="32" s="1"/>
  <c r="BC24" i="29"/>
  <c r="J96" i="16" s="1"/>
  <c r="M72" i="32" s="1" a="1"/>
  <c r="M72" i="32" s="1"/>
  <c r="AA24" i="29"/>
  <c r="J38" i="16" s="1"/>
  <c r="M14" i="32" s="1" a="1"/>
  <c r="M14" i="32" s="1"/>
  <c r="AG38" i="16"/>
  <c r="BD35" i="29"/>
  <c r="K107" i="16" s="1"/>
  <c r="M83" i="36" s="1" a="1"/>
  <c r="M83" i="36" s="1"/>
  <c r="BR35" i="29"/>
  <c r="K136" i="16" s="1"/>
  <c r="M112" i="36" s="1" a="1"/>
  <c r="M112" i="36" s="1"/>
  <c r="AB35" i="29"/>
  <c r="K49" i="16" s="1"/>
  <c r="M25" i="36" s="1" a="1"/>
  <c r="M25" i="36" s="1"/>
  <c r="AP35" i="29"/>
  <c r="K78" i="16" s="1"/>
  <c r="M54" i="36" s="1" a="1"/>
  <c r="M54" i="36" s="1"/>
  <c r="AH49" i="16"/>
  <c r="BO16" i="29"/>
  <c r="N117" i="16" s="1"/>
  <c r="M93" i="11" s="1" a="1"/>
  <c r="M93" i="11" s="1"/>
  <c r="BA16" i="29"/>
  <c r="N88" i="16" s="1"/>
  <c r="M64" i="11" s="1" a="1"/>
  <c r="M64" i="11" s="1"/>
  <c r="Y16" i="29"/>
  <c r="N30" i="16" s="1"/>
  <c r="M6" i="11" s="1" a="1"/>
  <c r="M6" i="11" s="1"/>
  <c r="AM16" i="29"/>
  <c r="N59" i="16" s="1"/>
  <c r="M35" i="11" s="1" a="1"/>
  <c r="M35" i="11" s="1"/>
  <c r="AE30" i="16"/>
  <c r="BB27" i="29"/>
  <c r="I99" i="16" s="1"/>
  <c r="M75" i="31" s="1" a="1"/>
  <c r="M75" i="31" s="1"/>
  <c r="BP27" i="29"/>
  <c r="I128" i="16" s="1"/>
  <c r="M104" i="31" s="1" a="1"/>
  <c r="M104" i="31" s="1"/>
  <c r="AN27" i="29"/>
  <c r="I70" i="16" s="1"/>
  <c r="M46" i="31" s="1" a="1"/>
  <c r="M46" i="31" s="1"/>
  <c r="Z27" i="29"/>
  <c r="I41" i="16" s="1"/>
  <c r="M17" i="31" s="1" a="1"/>
  <c r="M17" i="31" s="1"/>
  <c r="AF41" i="16"/>
  <c r="BQ38" i="29"/>
  <c r="J139" i="16" s="1"/>
  <c r="M115" i="32" s="1" a="1"/>
  <c r="M115" i="32" s="1"/>
  <c r="AO38" i="29"/>
  <c r="J81" i="16" s="1"/>
  <c r="M57" i="32" s="1" a="1"/>
  <c r="M57" i="32" s="1"/>
  <c r="AA38" i="29"/>
  <c r="J52" i="16" s="1"/>
  <c r="M28" i="32" s="1" a="1"/>
  <c r="M28" i="32" s="1"/>
  <c r="BC38" i="29"/>
  <c r="J110" i="16" s="1"/>
  <c r="M86" i="32" s="1" a="1"/>
  <c r="M86" i="32" s="1"/>
  <c r="AG52" i="16"/>
  <c r="AX20" i="29"/>
  <c r="M92" i="16" s="1"/>
  <c r="M68" i="9" s="1" a="1"/>
  <c r="M68" i="9" s="1"/>
  <c r="BL20" i="29"/>
  <c r="M121" i="16" s="1"/>
  <c r="M97" i="9" s="1" a="1"/>
  <c r="M97" i="9" s="1"/>
  <c r="AJ20" i="29"/>
  <c r="M63" i="16" s="1"/>
  <c r="M39" i="9" s="1" a="1"/>
  <c r="M39" i="9" s="1"/>
  <c r="V20" i="29"/>
  <c r="M34" i="16" s="1"/>
  <c r="M10" i="9" s="1" a="1"/>
  <c r="M10" i="9" s="1"/>
  <c r="AB34" i="16"/>
  <c r="AK31" i="29"/>
  <c r="L74" i="16" s="1"/>
  <c r="M50" i="30" s="1" a="1"/>
  <c r="M50" i="30" s="1"/>
  <c r="AY31" i="29"/>
  <c r="L103" i="16" s="1"/>
  <c r="M79" i="30" s="1" a="1"/>
  <c r="M79" i="30" s="1"/>
  <c r="W31" i="29"/>
  <c r="L45" i="16" s="1"/>
  <c r="M21" i="30" s="1" a="1"/>
  <c r="M21" i="30" s="1"/>
  <c r="BM31" i="29"/>
  <c r="L132" i="16" s="1"/>
  <c r="M108" i="30" s="1" a="1"/>
  <c r="M108" i="30" s="1"/>
  <c r="AC45" i="16"/>
  <c r="BC13" i="29"/>
  <c r="J85" i="16" s="1"/>
  <c r="M61" i="32" s="1" a="1"/>
  <c r="M61" i="32" s="1"/>
  <c r="H61" i="32" s="1"/>
  <c r="I61" i="32" s="1"/>
  <c r="AT13" i="29"/>
  <c r="E85" i="16" s="1"/>
  <c r="M61" i="2" s="1" a="1"/>
  <c r="M61" i="2" s="1"/>
  <c r="I61" i="22" s="1"/>
  <c r="BQ13" i="29"/>
  <c r="J114" i="16" s="1"/>
  <c r="M90" i="32" s="1" a="1"/>
  <c r="M90" i="32" s="1"/>
  <c r="H90" i="32" s="1"/>
  <c r="I90" i="32" s="1"/>
  <c r="BH13" i="29"/>
  <c r="E114" i="16" s="1"/>
  <c r="M90" i="2" s="1" a="1"/>
  <c r="M90" i="2" s="1"/>
  <c r="I90" i="22" s="1"/>
  <c r="AF13" i="29"/>
  <c r="E56" i="16" s="1"/>
  <c r="M32" i="2" s="1" a="1"/>
  <c r="M32" i="2" s="1"/>
  <c r="I32" i="22" s="1"/>
  <c r="AA13" i="29"/>
  <c r="J27" i="16" s="1"/>
  <c r="M3" i="32" s="1" a="1"/>
  <c r="M3" i="32" s="1"/>
  <c r="H3" i="32" s="1"/>
  <c r="I3" i="32" s="1"/>
  <c r="R13" i="29"/>
  <c r="E27" i="16" s="1"/>
  <c r="M3" i="2" s="1" a="1"/>
  <c r="M3" i="2" s="1"/>
  <c r="I3" i="22" s="1"/>
  <c r="AO13" i="29"/>
  <c r="J56" i="16" s="1"/>
  <c r="M32" i="32" s="1" a="1"/>
  <c r="M32" i="32" s="1"/>
  <c r="H32" i="32" s="1"/>
  <c r="I32" i="32" s="1"/>
  <c r="X27" i="16"/>
  <c r="BI24" i="29"/>
  <c r="F125" i="16" s="1"/>
  <c r="M101" i="8" s="1" a="1"/>
  <c r="M101" i="8" s="1"/>
  <c r="S24" i="29"/>
  <c r="F38" i="16" s="1"/>
  <c r="M14" i="8" s="1" a="1"/>
  <c r="M14" i="8" s="1"/>
  <c r="AG24" i="29"/>
  <c r="F67" i="16" s="1"/>
  <c r="M43" i="8" s="1" a="1"/>
  <c r="M43" i="8" s="1"/>
  <c r="AU24" i="29"/>
  <c r="F96" i="16" s="1"/>
  <c r="M72" i="8" s="1" a="1"/>
  <c r="M72" i="8" s="1"/>
  <c r="Y38" i="16"/>
  <c r="BJ35" i="29"/>
  <c r="G136" i="16" s="1"/>
  <c r="M112" i="12" s="1" a="1"/>
  <c r="M112" i="12" s="1"/>
  <c r="AV35" i="29"/>
  <c r="G107" i="16" s="1"/>
  <c r="M83" i="12" s="1" a="1"/>
  <c r="M83" i="12" s="1"/>
  <c r="T35" i="29"/>
  <c r="G49" i="16" s="1"/>
  <c r="M25" i="12" s="1" a="1"/>
  <c r="M25" i="12" s="1"/>
  <c r="AH35" i="29"/>
  <c r="G78" i="16" s="1"/>
  <c r="M54" i="12" s="1" a="1"/>
  <c r="M54" i="12" s="1"/>
  <c r="Z49" i="16"/>
  <c r="BR16" i="29"/>
  <c r="K117" i="16" s="1"/>
  <c r="M93" i="36" s="1" a="1"/>
  <c r="M93" i="36" s="1"/>
  <c r="BD16" i="29"/>
  <c r="K88" i="16" s="1"/>
  <c r="M64" i="36" s="1" a="1"/>
  <c r="M64" i="36" s="1"/>
  <c r="AB16" i="29"/>
  <c r="K30" i="16" s="1"/>
  <c r="M6" i="36" s="1" a="1"/>
  <c r="M6" i="36" s="1"/>
  <c r="AP16" i="29"/>
  <c r="K59" i="16" s="1"/>
  <c r="M35" i="36" s="1" a="1"/>
  <c r="M35" i="36" s="1"/>
  <c r="AH30" i="16"/>
  <c r="AC27" i="29"/>
  <c r="AI41" i="16"/>
  <c r="P39" i="29"/>
  <c r="BG39" i="29"/>
  <c r="P71" i="29"/>
  <c r="B71" i="29" s="1"/>
  <c r="AS39" i="29"/>
  <c r="Q39" i="29"/>
  <c r="AE39" i="29"/>
  <c r="W53" i="16"/>
  <c r="BO20" i="29"/>
  <c r="N121" i="16" s="1"/>
  <c r="M97" i="11" s="1" a="1"/>
  <c r="M97" i="11" s="1"/>
  <c r="AM20" i="29"/>
  <c r="N63" i="16" s="1"/>
  <c r="M39" i="11" s="1" a="1"/>
  <c r="M39" i="11" s="1"/>
  <c r="BA20" i="29"/>
  <c r="N92" i="16" s="1"/>
  <c r="M68" i="11" s="1" a="1"/>
  <c r="M68" i="11" s="1"/>
  <c r="Y20" i="29"/>
  <c r="N34" i="16" s="1"/>
  <c r="M10" i="11" s="1" a="1"/>
  <c r="M10" i="11" s="1"/>
  <c r="AE34" i="16"/>
  <c r="AN31" i="29"/>
  <c r="I74" i="16" s="1"/>
  <c r="M50" i="31" s="1" a="1"/>
  <c r="M50" i="31" s="1"/>
  <c r="BP31" i="29"/>
  <c r="I132" i="16" s="1"/>
  <c r="M108" i="31" s="1" a="1"/>
  <c r="M108" i="31" s="1"/>
  <c r="BB31" i="29"/>
  <c r="I103" i="16" s="1"/>
  <c r="M79" i="31" s="1" a="1"/>
  <c r="M79" i="31" s="1"/>
  <c r="Z31" i="29"/>
  <c r="I45" i="16" s="1"/>
  <c r="M21" i="31" s="1" a="1"/>
  <c r="M21" i="31" s="1"/>
  <c r="AF45" i="16"/>
  <c r="AI13" i="29"/>
  <c r="H56" i="16" s="1"/>
  <c r="M32" i="34" s="1" a="1"/>
  <c r="M32" i="34" s="1"/>
  <c r="U13" i="29"/>
  <c r="H27" i="16" s="1"/>
  <c r="M3" i="34" s="1" a="1"/>
  <c r="M3" i="34" s="1"/>
  <c r="BK13" i="29"/>
  <c r="H114" i="16" s="1"/>
  <c r="M90" i="34" s="1" a="1"/>
  <c r="M90" i="34" s="1"/>
  <c r="AW13" i="29"/>
  <c r="H85" i="16" s="1"/>
  <c r="M61" i="34" s="1" a="1"/>
  <c r="M61" i="34" s="1"/>
  <c r="AA27" i="16"/>
  <c r="AJ24" i="29"/>
  <c r="M67" i="16" s="1"/>
  <c r="M43" i="9" s="1" a="1"/>
  <c r="M43" i="9" s="1"/>
  <c r="BL24" i="29"/>
  <c r="M125" i="16" s="1"/>
  <c r="M101" i="9" s="1" a="1"/>
  <c r="M101" i="9" s="1"/>
  <c r="AX24" i="29"/>
  <c r="M96" i="16" s="1"/>
  <c r="M72" i="9" s="1" a="1"/>
  <c r="M72" i="9" s="1"/>
  <c r="V24" i="29"/>
  <c r="M38" i="16" s="1"/>
  <c r="M14" i="9" s="1" a="1"/>
  <c r="M14" i="9" s="1"/>
  <c r="AB38" i="16"/>
  <c r="BM35" i="29"/>
  <c r="L136" i="16" s="1"/>
  <c r="M112" i="30" s="1" a="1"/>
  <c r="M112" i="30" s="1"/>
  <c r="AY35" i="29"/>
  <c r="L107" i="16" s="1"/>
  <c r="M83" i="30" s="1" a="1"/>
  <c r="M83" i="30" s="1"/>
  <c r="AK35" i="29"/>
  <c r="L78" i="16" s="1"/>
  <c r="M54" i="30" s="1" a="1"/>
  <c r="M54" i="30" s="1"/>
  <c r="W35" i="29"/>
  <c r="L49" i="16" s="1"/>
  <c r="M25" i="30" s="1" a="1"/>
  <c r="M25" i="30" s="1"/>
  <c r="AC49" i="16"/>
  <c r="P50" i="29"/>
  <c r="B50" i="29" s="1"/>
  <c r="P18" i="29"/>
  <c r="AS18" i="29"/>
  <c r="AE18" i="29"/>
  <c r="BG18" i="29"/>
  <c r="Q18" i="29"/>
  <c r="W32" i="16"/>
  <c r="BM29" i="29"/>
  <c r="L130" i="16" s="1"/>
  <c r="M106" i="30" s="1" a="1"/>
  <c r="M106" i="30" s="1"/>
  <c r="H106" i="30" s="1"/>
  <c r="I106" i="30" s="1"/>
  <c r="AT29" i="29"/>
  <c r="E101" i="16" s="1"/>
  <c r="M77" i="2" s="1" a="1"/>
  <c r="M77" i="2" s="1"/>
  <c r="I77" i="22" s="1"/>
  <c r="AK29" i="29"/>
  <c r="L72" i="16" s="1"/>
  <c r="M48" i="30" s="1" a="1"/>
  <c r="M48" i="30" s="1"/>
  <c r="H48" i="30" s="1"/>
  <c r="I48" i="30" s="1"/>
  <c r="AY29" i="29"/>
  <c r="L101" i="16" s="1"/>
  <c r="M77" i="30" s="1" a="1"/>
  <c r="M77" i="30" s="1"/>
  <c r="H77" i="30" s="1"/>
  <c r="I77" i="30" s="1"/>
  <c r="AF29" i="29"/>
  <c r="E72" i="16" s="1"/>
  <c r="M48" i="2" s="1" a="1"/>
  <c r="M48" i="2" s="1"/>
  <c r="I48" i="22" s="1"/>
  <c r="W29" i="29"/>
  <c r="L43" i="16" s="1"/>
  <c r="M19" i="30" s="1" a="1"/>
  <c r="M19" i="30" s="1"/>
  <c r="H19" i="30" s="1"/>
  <c r="I19" i="30" s="1"/>
  <c r="R29" i="29"/>
  <c r="E43" i="16" s="1"/>
  <c r="M19" i="2" s="1" a="1"/>
  <c r="M19" i="2" s="1"/>
  <c r="I19" i="22" s="1"/>
  <c r="BH29" i="29"/>
  <c r="E130" i="16" s="1"/>
  <c r="M106" i="2" s="1" a="1"/>
  <c r="M106" i="2" s="1"/>
  <c r="I106" i="22" s="1"/>
  <c r="X43" i="16"/>
  <c r="BI40" i="29"/>
  <c r="F141" i="16" s="1"/>
  <c r="M117" i="8" s="1" a="1"/>
  <c r="M117" i="8" s="1"/>
  <c r="S40" i="29"/>
  <c r="F54" i="16" s="1"/>
  <c r="M30" i="8" s="1" a="1"/>
  <c r="M30" i="8" s="1"/>
  <c r="AU40" i="29"/>
  <c r="F112" i="16" s="1"/>
  <c r="M88" i="8" s="1" a="1"/>
  <c r="M88" i="8" s="1"/>
  <c r="AG40" i="29"/>
  <c r="F83" i="16" s="1"/>
  <c r="M59" i="8" s="1" a="1"/>
  <c r="M59" i="8" s="1"/>
  <c r="Y54" i="16"/>
  <c r="AN22" i="29"/>
  <c r="I65" i="16" s="1"/>
  <c r="M41" i="31" s="1" a="1"/>
  <c r="M41" i="31" s="1"/>
  <c r="BP22" i="29"/>
  <c r="I123" i="16" s="1"/>
  <c r="M99" i="31" s="1" a="1"/>
  <c r="M99" i="31" s="1"/>
  <c r="BB22" i="29"/>
  <c r="I94" i="16" s="1"/>
  <c r="M70" i="31" s="1" a="1"/>
  <c r="M70" i="31" s="1"/>
  <c r="Z22" i="29"/>
  <c r="I36" i="16" s="1"/>
  <c r="M12" i="31" s="1" a="1"/>
  <c r="M12" i="31" s="1"/>
  <c r="AF36" i="16"/>
  <c r="BQ33" i="29"/>
  <c r="J134" i="16" s="1"/>
  <c r="M110" i="32" s="1" a="1"/>
  <c r="M110" i="32" s="1"/>
  <c r="AA33" i="29"/>
  <c r="J47" i="16" s="1"/>
  <c r="M23" i="32" s="1" a="1"/>
  <c r="M23" i="32" s="1"/>
  <c r="BC33" i="29"/>
  <c r="J105" i="16" s="1"/>
  <c r="M81" i="32" s="1" a="1"/>
  <c r="M81" i="32" s="1"/>
  <c r="AO33" i="29"/>
  <c r="J76" i="16" s="1"/>
  <c r="M52" i="32" s="1" a="1"/>
  <c r="M52" i="32" s="1"/>
  <c r="AG47" i="16"/>
  <c r="AW16" i="29"/>
  <c r="H88" i="16" s="1"/>
  <c r="M64" i="34" s="1" a="1"/>
  <c r="M64" i="34" s="1"/>
  <c r="AI16" i="29"/>
  <c r="H59" i="16" s="1"/>
  <c r="M35" i="34" s="1" a="1"/>
  <c r="M35" i="34" s="1"/>
  <c r="BK16" i="29"/>
  <c r="H117" i="16" s="1"/>
  <c r="M93" i="34" s="1" a="1"/>
  <c r="M93" i="34" s="1"/>
  <c r="U16" i="29"/>
  <c r="H30" i="16" s="1"/>
  <c r="M6" i="34" s="1" a="1"/>
  <c r="M6" i="34" s="1"/>
  <c r="AA30" i="16"/>
  <c r="AX27" i="29"/>
  <c r="M99" i="16" s="1"/>
  <c r="M75" i="9" s="1" a="1"/>
  <c r="M75" i="9" s="1"/>
  <c r="AJ27" i="29"/>
  <c r="M70" i="16" s="1"/>
  <c r="M46" i="9" s="1" a="1"/>
  <c r="M46" i="9" s="1"/>
  <c r="BL27" i="29"/>
  <c r="M128" i="16" s="1"/>
  <c r="M104" i="9" s="1" a="1"/>
  <c r="M104" i="9" s="1"/>
  <c r="V27" i="29"/>
  <c r="M41" i="16" s="1"/>
  <c r="M17" i="9" s="1" a="1"/>
  <c r="M17" i="9" s="1"/>
  <c r="AB41" i="16"/>
  <c r="BM38" i="29"/>
  <c r="L139" i="16" s="1"/>
  <c r="M115" i="30" s="1" a="1"/>
  <c r="M115" i="30" s="1"/>
  <c r="AK38" i="29"/>
  <c r="L81" i="16" s="1"/>
  <c r="M57" i="30" s="1" a="1"/>
  <c r="M57" i="30" s="1"/>
  <c r="AY38" i="29"/>
  <c r="L110" i="16" s="1"/>
  <c r="M86" i="30" s="1" a="1"/>
  <c r="M86" i="30" s="1"/>
  <c r="W38" i="29"/>
  <c r="L52" i="16" s="1"/>
  <c r="M28" i="30" s="1" a="1"/>
  <c r="M28" i="30" s="1"/>
  <c r="AC52" i="16"/>
  <c r="P21" i="29"/>
  <c r="P53" i="29"/>
  <c r="B53" i="29" s="1"/>
  <c r="AS21" i="29"/>
  <c r="BG21" i="29"/>
  <c r="AE21" i="29"/>
  <c r="Q21" i="29"/>
  <c r="W35" i="16"/>
  <c r="AT32" i="29"/>
  <c r="E104" i="16" s="1"/>
  <c r="M80" i="2" s="1" a="1"/>
  <c r="M80" i="2" s="1"/>
  <c r="I80" i="22" s="1"/>
  <c r="BH32" i="29"/>
  <c r="E133" i="16" s="1"/>
  <c r="M109" i="2" s="1" a="1"/>
  <c r="M109" i="2" s="1"/>
  <c r="I109" i="22" s="1"/>
  <c r="AF32" i="29"/>
  <c r="E75" i="16" s="1"/>
  <c r="M51" i="2" s="1" a="1"/>
  <c r="M51" i="2" s="1"/>
  <c r="I51" i="22" s="1"/>
  <c r="R32" i="29"/>
  <c r="E46" i="16" s="1"/>
  <c r="M22" i="2" s="1" a="1"/>
  <c r="M22" i="2" s="1"/>
  <c r="I22" i="22" s="1"/>
  <c r="X46" i="16"/>
  <c r="AM14" i="29"/>
  <c r="N57" i="16" s="1"/>
  <c r="M33" i="11" s="1" a="1"/>
  <c r="M33" i="11" s="1"/>
  <c r="BO14" i="29"/>
  <c r="N115" i="16" s="1"/>
  <c r="M91" i="11" s="1" a="1"/>
  <c r="M91" i="11" s="1"/>
  <c r="BA14" i="29"/>
  <c r="N86" i="16" s="1"/>
  <c r="M62" i="11" s="1" a="1"/>
  <c r="M62" i="11" s="1"/>
  <c r="Y14" i="29"/>
  <c r="N28" i="16" s="1"/>
  <c r="M4" i="11" s="1" a="1"/>
  <c r="M4" i="11" s="1"/>
  <c r="AE28" i="16"/>
  <c r="AN25" i="29"/>
  <c r="I68" i="16" s="1"/>
  <c r="M44" i="31" s="1" a="1"/>
  <c r="M44" i="31" s="1"/>
  <c r="Z25" i="29"/>
  <c r="I39" i="16" s="1"/>
  <c r="M15" i="31" s="1" a="1"/>
  <c r="M15" i="31" s="1"/>
  <c r="BP25" i="29"/>
  <c r="I126" i="16" s="1"/>
  <c r="M102" i="31" s="1" a="1"/>
  <c r="M102" i="31" s="1"/>
  <c r="BB25" i="29"/>
  <c r="I97" i="16" s="1"/>
  <c r="M73" i="31" s="1" a="1"/>
  <c r="M73" i="31" s="1"/>
  <c r="AF39" i="16"/>
  <c r="BQ36" i="29"/>
  <c r="J137" i="16" s="1"/>
  <c r="M113" i="32" s="1" a="1"/>
  <c r="M113" i="32" s="1"/>
  <c r="AA36" i="29"/>
  <c r="J50" i="16" s="1"/>
  <c r="M26" i="32" s="1" a="1"/>
  <c r="M26" i="32" s="1"/>
  <c r="BC36" i="29"/>
  <c r="J108" i="16" s="1"/>
  <c r="M84" i="32" s="1" a="1"/>
  <c r="M84" i="32" s="1"/>
  <c r="AO36" i="29"/>
  <c r="J79" i="16" s="1"/>
  <c r="M55" i="32" s="1" a="1"/>
  <c r="M55" i="32" s="1"/>
  <c r="AG50" i="16"/>
  <c r="BN17" i="29"/>
  <c r="O118" i="16" s="1"/>
  <c r="M94" i="13" s="1" a="1"/>
  <c r="M94" i="13" s="1"/>
  <c r="AZ17" i="29"/>
  <c r="O89" i="16" s="1"/>
  <c r="M65" i="13" s="1" a="1"/>
  <c r="M65" i="13" s="1"/>
  <c r="X17" i="29"/>
  <c r="O31" i="16" s="1"/>
  <c r="M7" i="13" s="1" a="1"/>
  <c r="M7" i="13" s="1"/>
  <c r="AL17" i="29"/>
  <c r="O60" i="16" s="1"/>
  <c r="M36" i="13" s="1" a="1"/>
  <c r="M36" i="13" s="1"/>
  <c r="AD31" i="16"/>
  <c r="BO28" i="29"/>
  <c r="N129" i="16" s="1"/>
  <c r="M105" i="11" s="1" a="1"/>
  <c r="M105" i="11" s="1"/>
  <c r="BA28" i="29"/>
  <c r="N100" i="16" s="1"/>
  <c r="M76" i="11" s="1" a="1"/>
  <c r="M76" i="11" s="1"/>
  <c r="Y28" i="29"/>
  <c r="N42" i="16" s="1"/>
  <c r="M18" i="11" s="1" a="1"/>
  <c r="M18" i="11" s="1"/>
  <c r="AM28" i="29"/>
  <c r="N71" i="16" s="1"/>
  <c r="M47" i="11" s="1" a="1"/>
  <c r="M47" i="11" s="1"/>
  <c r="AE42" i="16"/>
  <c r="BB39" i="29"/>
  <c r="I111" i="16" s="1"/>
  <c r="M87" i="31" s="1" a="1"/>
  <c r="M87" i="31" s="1"/>
  <c r="BP39" i="29"/>
  <c r="I140" i="16" s="1"/>
  <c r="M116" i="31" s="1" a="1"/>
  <c r="M116" i="31" s="1"/>
  <c r="Z39" i="29"/>
  <c r="I53" i="16" s="1"/>
  <c r="M29" i="31" s="1" a="1"/>
  <c r="M29" i="31" s="1"/>
  <c r="AN39" i="29"/>
  <c r="I82" i="16" s="1"/>
  <c r="M58" i="31" s="1" a="1"/>
  <c r="M58" i="31" s="1"/>
  <c r="AF53" i="16"/>
  <c r="BK21" i="29"/>
  <c r="H122" i="16" s="1"/>
  <c r="M98" i="34" s="1" a="1"/>
  <c r="M98" i="34" s="1"/>
  <c r="AI21" i="29"/>
  <c r="H64" i="16" s="1"/>
  <c r="M40" i="34" s="1" a="1"/>
  <c r="M40" i="34" s="1"/>
  <c r="AW21" i="29"/>
  <c r="H93" i="16" s="1"/>
  <c r="M69" i="34" s="1" a="1"/>
  <c r="M69" i="34" s="1"/>
  <c r="U21" i="29"/>
  <c r="H35" i="16" s="1"/>
  <c r="M11" i="34" s="1" a="1"/>
  <c r="M11" i="34" s="1"/>
  <c r="AA35" i="16"/>
  <c r="AX32" i="29"/>
  <c r="M104" i="16" s="1"/>
  <c r="M80" i="9" s="1" a="1"/>
  <c r="M80" i="9" s="1"/>
  <c r="V32" i="29"/>
  <c r="M46" i="16" s="1"/>
  <c r="M22" i="9" s="1" a="1"/>
  <c r="M22" i="9" s="1"/>
  <c r="BL32" i="29"/>
  <c r="M133" i="16" s="1"/>
  <c r="M109" i="9" s="1" a="1"/>
  <c r="M109" i="9" s="1"/>
  <c r="AJ32" i="29"/>
  <c r="M75" i="16" s="1"/>
  <c r="M51" i="9" s="1" a="1"/>
  <c r="M51" i="9" s="1"/>
  <c r="AB46" i="16"/>
  <c r="P14" i="29"/>
  <c r="AE14" i="29"/>
  <c r="P46" i="29"/>
  <c r="B46" i="29" s="1"/>
  <c r="AS14" i="29"/>
  <c r="Q14" i="29"/>
  <c r="BG14" i="29"/>
  <c r="W28" i="16"/>
  <c r="BC25" i="29"/>
  <c r="J97" i="16" s="1"/>
  <c r="M73" i="32" s="1" a="1"/>
  <c r="M73" i="32" s="1"/>
  <c r="H73" i="32" s="1"/>
  <c r="I73" i="32" s="1"/>
  <c r="AT25" i="29"/>
  <c r="E97" i="16" s="1"/>
  <c r="M73" i="2" s="1" a="1"/>
  <c r="M73" i="2" s="1"/>
  <c r="I73" i="22" s="1"/>
  <c r="BQ25" i="29"/>
  <c r="J126" i="16" s="1"/>
  <c r="M102" i="32" s="1" a="1"/>
  <c r="M102" i="32" s="1"/>
  <c r="H102" i="32" s="1"/>
  <c r="I102" i="32" s="1"/>
  <c r="AO25" i="29"/>
  <c r="J68" i="16" s="1"/>
  <c r="M44" i="32" s="1" a="1"/>
  <c r="M44" i="32" s="1"/>
  <c r="H44" i="32" s="1"/>
  <c r="I44" i="32" s="1"/>
  <c r="AA25" i="29"/>
  <c r="J39" i="16" s="1"/>
  <c r="M15" i="32" s="1" a="1"/>
  <c r="M15" i="32" s="1"/>
  <c r="H15" i="32" s="1"/>
  <c r="I15" i="32" s="1"/>
  <c r="R25" i="29"/>
  <c r="E39" i="16" s="1"/>
  <c r="M15" i="2" s="1" a="1"/>
  <c r="M15" i="2" s="1"/>
  <c r="I15" i="22" s="1"/>
  <c r="AF25" i="29"/>
  <c r="E68" i="16" s="1"/>
  <c r="M44" i="2" s="1" a="1"/>
  <c r="M44" i="2" s="1"/>
  <c r="I44" i="22" s="1"/>
  <c r="BH25" i="29"/>
  <c r="E126" i="16" s="1"/>
  <c r="M102" i="2" s="1" a="1"/>
  <c r="M102" i="2" s="1"/>
  <c r="I102" i="22" s="1"/>
  <c r="X39" i="16"/>
  <c r="BI36" i="29"/>
  <c r="F137" i="16" s="1"/>
  <c r="M113" i="8" s="1" a="1"/>
  <c r="M113" i="8" s="1"/>
  <c r="AU36" i="29"/>
  <c r="F108" i="16" s="1"/>
  <c r="M84" i="8" s="1" a="1"/>
  <c r="M84" i="8" s="1"/>
  <c r="AG36" i="29"/>
  <c r="F79" i="16" s="1"/>
  <c r="M55" i="8" s="1" a="1"/>
  <c r="M55" i="8" s="1"/>
  <c r="S36" i="29"/>
  <c r="F50" i="16" s="1"/>
  <c r="M26" i="8" s="1" a="1"/>
  <c r="M26" i="8" s="1"/>
  <c r="Y50" i="16"/>
  <c r="BQ17" i="29"/>
  <c r="J118" i="16" s="1"/>
  <c r="M94" i="32" s="1" a="1"/>
  <c r="M94" i="32" s="1"/>
  <c r="AO17" i="29"/>
  <c r="J60" i="16" s="1"/>
  <c r="M36" i="32" s="1" a="1"/>
  <c r="M36" i="32" s="1"/>
  <c r="AA17" i="29"/>
  <c r="J31" i="16" s="1"/>
  <c r="M7" i="32" s="1" a="1"/>
  <c r="M7" i="32" s="1"/>
  <c r="BC17" i="29"/>
  <c r="J89" i="16" s="1"/>
  <c r="M65" i="32" s="1" a="1"/>
  <c r="M65" i="32" s="1"/>
  <c r="AG31" i="16"/>
  <c r="BR28" i="29"/>
  <c r="K129" i="16" s="1"/>
  <c r="M105" i="36" s="1" a="1"/>
  <c r="M105" i="36" s="1"/>
  <c r="AP28" i="29"/>
  <c r="K71" i="16" s="1"/>
  <c r="M47" i="36" s="1" a="1"/>
  <c r="M47" i="36" s="1"/>
  <c r="AB28" i="29"/>
  <c r="K42" i="16" s="1"/>
  <c r="M18" i="36" s="1" a="1"/>
  <c r="M18" i="36" s="1"/>
  <c r="BD28" i="29"/>
  <c r="K100" i="16" s="1"/>
  <c r="M76" i="36" s="1" a="1"/>
  <c r="M76" i="36" s="1"/>
  <c r="AH42" i="16"/>
  <c r="AC39" i="29"/>
  <c r="AI53" i="16"/>
  <c r="BN21" i="29"/>
  <c r="O122" i="16" s="1"/>
  <c r="M98" i="13" s="1" a="1"/>
  <c r="M98" i="13" s="1"/>
  <c r="AZ21" i="29"/>
  <c r="O93" i="16" s="1"/>
  <c r="M69" i="13" s="1" a="1"/>
  <c r="M69" i="13" s="1"/>
  <c r="X21" i="29"/>
  <c r="O35" i="16" s="1"/>
  <c r="M11" i="13" s="1" a="1"/>
  <c r="M11" i="13" s="1"/>
  <c r="AL21" i="29"/>
  <c r="O64" i="16" s="1"/>
  <c r="M40" i="13" s="1" a="1"/>
  <c r="M40" i="13" s="1"/>
  <c r="AD35" i="16"/>
  <c r="AM32" i="29"/>
  <c r="N75" i="16" s="1"/>
  <c r="M51" i="11" s="1" a="1"/>
  <c r="M51" i="11" s="1"/>
  <c r="BO32" i="29"/>
  <c r="N133" i="16" s="1"/>
  <c r="M109" i="11" s="1" a="1"/>
  <c r="M109" i="11" s="1"/>
  <c r="BA32" i="29"/>
  <c r="N104" i="16" s="1"/>
  <c r="M80" i="11" s="1" a="1"/>
  <c r="M80" i="11" s="1"/>
  <c r="Y32" i="29"/>
  <c r="N46" i="16" s="1"/>
  <c r="M22" i="11" s="1" a="1"/>
  <c r="M22" i="11" s="1"/>
  <c r="AE46" i="16"/>
  <c r="AH14" i="29"/>
  <c r="G57" i="16" s="1"/>
  <c r="M33" i="12" s="1" a="1"/>
  <c r="M33" i="12" s="1"/>
  <c r="T14" i="29"/>
  <c r="G28" i="16" s="1"/>
  <c r="M4" i="12" s="1" a="1"/>
  <c r="M4" i="12" s="1"/>
  <c r="BJ14" i="29"/>
  <c r="G115" i="16" s="1"/>
  <c r="M91" i="12" s="1" a="1"/>
  <c r="M91" i="12" s="1"/>
  <c r="AV14" i="29"/>
  <c r="G86" i="16" s="1"/>
  <c r="M62" i="12" s="1" a="1"/>
  <c r="M62" i="12" s="1"/>
  <c r="Z28" i="16"/>
  <c r="U25" i="29"/>
  <c r="H39" i="16" s="1"/>
  <c r="M15" i="34" s="1" a="1"/>
  <c r="M15" i="34" s="1"/>
  <c r="BK25" i="29"/>
  <c r="H126" i="16" s="1"/>
  <c r="M102" i="34" s="1" a="1"/>
  <c r="M102" i="34" s="1"/>
  <c r="AW25" i="29"/>
  <c r="H97" i="16" s="1"/>
  <c r="M73" i="34" s="1" a="1"/>
  <c r="M73" i="34" s="1"/>
  <c r="AI25" i="29"/>
  <c r="H68" i="16" s="1"/>
  <c r="M44" i="34" s="1" a="1"/>
  <c r="M44" i="34" s="1"/>
  <c r="AA39" i="16"/>
  <c r="AJ36" i="29"/>
  <c r="M79" i="16" s="1"/>
  <c r="M55" i="9" s="1" a="1"/>
  <c r="M55" i="9" s="1"/>
  <c r="BL36" i="29"/>
  <c r="M137" i="16" s="1"/>
  <c r="M113" i="9" s="1" a="1"/>
  <c r="M113" i="9" s="1"/>
  <c r="AX36" i="29"/>
  <c r="M108" i="16" s="1"/>
  <c r="M84" i="9" s="1" a="1"/>
  <c r="M84" i="9" s="1"/>
  <c r="V36" i="29"/>
  <c r="M50" i="16" s="1"/>
  <c r="M26" i="9" s="1" a="1"/>
  <c r="M26" i="9" s="1"/>
  <c r="AB50" i="16"/>
  <c r="AC18" i="29"/>
  <c r="AI32" i="16"/>
  <c r="P62" i="29"/>
  <c r="B62" i="29" s="1"/>
  <c r="AS30" i="29"/>
  <c r="AE30" i="29"/>
  <c r="P30" i="29"/>
  <c r="BG30" i="29"/>
  <c r="Q30" i="29"/>
  <c r="W44" i="16"/>
  <c r="AZ12" i="29"/>
  <c r="O84" i="16" s="1"/>
  <c r="J11" i="29"/>
  <c r="AL12" i="29"/>
  <c r="BN12" i="29"/>
  <c r="O113" i="16" s="1"/>
  <c r="X12" i="29"/>
  <c r="AD26" i="16"/>
  <c r="BA23" i="29"/>
  <c r="N95" i="16" s="1"/>
  <c r="M71" i="11" s="1" a="1"/>
  <c r="M71" i="11" s="1"/>
  <c r="AM23" i="29"/>
  <c r="N66" i="16" s="1"/>
  <c r="M42" i="11" s="1" a="1"/>
  <c r="M42" i="11" s="1"/>
  <c r="Y23" i="29"/>
  <c r="N37" i="16" s="1"/>
  <c r="M13" i="11" s="1" a="1"/>
  <c r="M13" i="11" s="1"/>
  <c r="BO23" i="29"/>
  <c r="N124" i="16" s="1"/>
  <c r="M100" i="11" s="1" a="1"/>
  <c r="M100" i="11" s="1"/>
  <c r="AE37" i="16"/>
  <c r="BP34" i="29"/>
  <c r="I135" i="16" s="1"/>
  <c r="M111" i="31" s="1" a="1"/>
  <c r="M111" i="31" s="1"/>
  <c r="BB34" i="29"/>
  <c r="I106" i="16" s="1"/>
  <c r="M82" i="31" s="1" a="1"/>
  <c r="M82" i="31" s="1"/>
  <c r="AN34" i="29"/>
  <c r="I77" i="16" s="1"/>
  <c r="M53" i="31" s="1" a="1"/>
  <c r="M53" i="31" s="1"/>
  <c r="Z34" i="29"/>
  <c r="I48" i="16" s="1"/>
  <c r="M24" i="31" s="1" a="1"/>
  <c r="M24" i="31" s="1"/>
  <c r="AF48" i="16"/>
  <c r="AV17" i="29"/>
  <c r="G89" i="16" s="1"/>
  <c r="M65" i="12" s="1" a="1"/>
  <c r="M65" i="12" s="1"/>
  <c r="BJ17" i="29"/>
  <c r="G118" i="16" s="1"/>
  <c r="M94" i="12" s="1" a="1"/>
  <c r="M94" i="12" s="1"/>
  <c r="T17" i="29"/>
  <c r="G31" i="16" s="1"/>
  <c r="M7" i="12" s="1" a="1"/>
  <c r="M7" i="12" s="1"/>
  <c r="AH17" i="29"/>
  <c r="G60" i="16" s="1"/>
  <c r="M36" i="12" s="1" a="1"/>
  <c r="M36" i="12" s="1"/>
  <c r="Z31" i="16"/>
  <c r="AW28" i="29"/>
  <c r="H100" i="16" s="1"/>
  <c r="M76" i="34" s="1" a="1"/>
  <c r="M76" i="34" s="1"/>
  <c r="AI28" i="29"/>
  <c r="H71" i="16" s="1"/>
  <c r="M47" i="34" s="1" a="1"/>
  <c r="M47" i="34" s="1"/>
  <c r="BK28" i="29"/>
  <c r="H129" i="16" s="1"/>
  <c r="M105" i="34" s="1" a="1"/>
  <c r="M105" i="34" s="1"/>
  <c r="U28" i="29"/>
  <c r="H42" i="16" s="1"/>
  <c r="M18" i="34" s="1" a="1"/>
  <c r="M18" i="34" s="1"/>
  <c r="AA42" i="16"/>
  <c r="BL39" i="29"/>
  <c r="M140" i="16" s="1"/>
  <c r="M116" i="9" s="1" a="1"/>
  <c r="M116" i="9" s="1"/>
  <c r="AX39" i="29"/>
  <c r="M111" i="16" s="1"/>
  <c r="M87" i="9" s="1" a="1"/>
  <c r="M87" i="9" s="1"/>
  <c r="V39" i="29"/>
  <c r="M53" i="16" s="1"/>
  <c r="M29" i="9" s="1" a="1"/>
  <c r="M29" i="9" s="1"/>
  <c r="AJ39" i="29"/>
  <c r="M82" i="16" s="1"/>
  <c r="M58" i="9" s="1" a="1"/>
  <c r="M58" i="9" s="1"/>
  <c r="AB53" i="16"/>
  <c r="AC21" i="29"/>
  <c r="AI35" i="16"/>
  <c r="P33" i="29"/>
  <c r="AS33" i="29"/>
  <c r="BG33" i="29"/>
  <c r="P65" i="29"/>
  <c r="B65" i="29" s="1"/>
  <c r="AE33" i="29"/>
  <c r="Q33" i="29"/>
  <c r="W47" i="16"/>
  <c r="BN15" i="29"/>
  <c r="O116" i="16" s="1"/>
  <c r="M92" i="13" s="1" a="1"/>
  <c r="M92" i="13" s="1"/>
  <c r="AZ15" i="29"/>
  <c r="O87" i="16" s="1"/>
  <c r="M63" i="13" s="1" a="1"/>
  <c r="M63" i="13" s="1"/>
  <c r="X15" i="29"/>
  <c r="O29" i="16" s="1"/>
  <c r="M5" i="13" s="1" a="1"/>
  <c r="M5" i="13" s="1"/>
  <c r="AL15" i="29"/>
  <c r="O58" i="16" s="1"/>
  <c r="M34" i="13" s="1" a="1"/>
  <c r="M34" i="13" s="1"/>
  <c r="AD29" i="16"/>
  <c r="BO26" i="29"/>
  <c r="N127" i="16" s="1"/>
  <c r="M103" i="11" s="1" a="1"/>
  <c r="M103" i="11" s="1"/>
  <c r="BA26" i="29"/>
  <c r="N98" i="16" s="1"/>
  <c r="M74" i="11" s="1" a="1"/>
  <c r="M74" i="11" s="1"/>
  <c r="AM26" i="29"/>
  <c r="N69" i="16" s="1"/>
  <c r="M45" i="11" s="1" a="1"/>
  <c r="M45" i="11" s="1"/>
  <c r="Y26" i="29"/>
  <c r="N40" i="16" s="1"/>
  <c r="M16" i="11" s="1" a="1"/>
  <c r="M16" i="11" s="1"/>
  <c r="AE40" i="16"/>
  <c r="AN37" i="29"/>
  <c r="I80" i="16" s="1"/>
  <c r="M56" i="31" s="1" a="1"/>
  <c r="M56" i="31" s="1"/>
  <c r="Z37" i="29"/>
  <c r="I51" i="16" s="1"/>
  <c r="M27" i="31" s="1" a="1"/>
  <c r="M27" i="31" s="1"/>
  <c r="BP37" i="29"/>
  <c r="I138" i="16" s="1"/>
  <c r="M114" i="31" s="1" a="1"/>
  <c r="M114" i="31" s="1"/>
  <c r="BB37" i="29"/>
  <c r="I109" i="16" s="1"/>
  <c r="M85" i="31" s="1" a="1"/>
  <c r="M85" i="31" s="1"/>
  <c r="AF51" i="16"/>
  <c r="AY18" i="29"/>
  <c r="L90" i="16" s="1"/>
  <c r="M66" i="30" s="1" a="1"/>
  <c r="M66" i="30" s="1"/>
  <c r="BM18" i="29"/>
  <c r="L119" i="16" s="1"/>
  <c r="M95" i="30" s="1" a="1"/>
  <c r="M95" i="30" s="1"/>
  <c r="AK18" i="29"/>
  <c r="L61" i="16" s="1"/>
  <c r="M37" i="30" s="1" a="1"/>
  <c r="M37" i="30" s="1"/>
  <c r="W18" i="29"/>
  <c r="L32" i="16" s="1"/>
  <c r="M8" i="30" s="1" a="1"/>
  <c r="M8" i="30" s="1"/>
  <c r="AC32" i="16"/>
  <c r="BN29" i="29"/>
  <c r="O130" i="16" s="1"/>
  <c r="M106" i="13" s="1" a="1"/>
  <c r="M106" i="13" s="1"/>
  <c r="AZ29" i="29"/>
  <c r="O101" i="16" s="1"/>
  <c r="M77" i="13" s="1" a="1"/>
  <c r="M77" i="13" s="1"/>
  <c r="X29" i="29"/>
  <c r="O43" i="16" s="1"/>
  <c r="M19" i="13" s="1" a="1"/>
  <c r="M19" i="13" s="1"/>
  <c r="AL29" i="29"/>
  <c r="O72" i="16" s="1"/>
  <c r="M48" i="13" s="1" a="1"/>
  <c r="M48" i="13" s="1"/>
  <c r="AD43" i="16"/>
  <c r="AM40" i="29"/>
  <c r="N83" i="16" s="1"/>
  <c r="M59" i="11" s="1" a="1"/>
  <c r="M59" i="11" s="1"/>
  <c r="BO40" i="29"/>
  <c r="N141" i="16" s="1"/>
  <c r="M117" i="11" s="1" a="1"/>
  <c r="M117" i="11" s="1"/>
  <c r="BA40" i="29"/>
  <c r="N112" i="16" s="1"/>
  <c r="M88" i="11" s="1" a="1"/>
  <c r="M88" i="11" s="1"/>
  <c r="Y40" i="29"/>
  <c r="N54" i="16" s="1"/>
  <c r="M30" i="11" s="1" a="1"/>
  <c r="M30" i="11" s="1"/>
  <c r="AE54" i="16"/>
  <c r="AH22" i="29"/>
  <c r="G65" i="16" s="1"/>
  <c r="M41" i="12" s="1" a="1"/>
  <c r="M41" i="12" s="1"/>
  <c r="BJ22" i="29"/>
  <c r="G123" i="16" s="1"/>
  <c r="M99" i="12" s="1" a="1"/>
  <c r="M99" i="12" s="1"/>
  <c r="AV22" i="29"/>
  <c r="G94" i="16" s="1"/>
  <c r="M70" i="12" s="1" a="1"/>
  <c r="M70" i="12" s="1"/>
  <c r="T22" i="29"/>
  <c r="G36" i="16" s="1"/>
  <c r="M12" i="12" s="1" a="1"/>
  <c r="M12" i="12" s="1"/>
  <c r="Z36" i="16"/>
  <c r="BK33" i="29"/>
  <c r="H134" i="16" s="1"/>
  <c r="M110" i="34" s="1" a="1"/>
  <c r="M110" i="34" s="1"/>
  <c r="AW33" i="29"/>
  <c r="H105" i="16" s="1"/>
  <c r="M81" i="34" s="1" a="1"/>
  <c r="M81" i="34" s="1"/>
  <c r="U33" i="29"/>
  <c r="H47" i="16" s="1"/>
  <c r="M23" i="34" s="1" a="1"/>
  <c r="M23" i="34" s="1"/>
  <c r="AI33" i="29"/>
  <c r="H76" i="16" s="1"/>
  <c r="M52" i="34" s="1" a="1"/>
  <c r="M52" i="34" s="1"/>
  <c r="AA47" i="16"/>
  <c r="AC14" i="29"/>
  <c r="AI28" i="16"/>
  <c r="P58" i="29"/>
  <c r="B58" i="29" s="1"/>
  <c r="AE26" i="29"/>
  <c r="P26" i="29"/>
  <c r="BG26" i="29"/>
  <c r="AS26" i="29"/>
  <c r="Q26" i="29"/>
  <c r="W40" i="16"/>
  <c r="BC37" i="29"/>
  <c r="J109" i="16" s="1"/>
  <c r="M85" i="32" s="1" a="1"/>
  <c r="M85" i="32" s="1"/>
  <c r="H85" i="32" s="1"/>
  <c r="I85" i="32" s="1"/>
  <c r="AT37" i="29"/>
  <c r="E109" i="16" s="1"/>
  <c r="M85" i="2" s="1" a="1"/>
  <c r="M85" i="2" s="1"/>
  <c r="I85" i="22" s="1"/>
  <c r="BQ37" i="29"/>
  <c r="J138" i="16" s="1"/>
  <c r="M114" i="32" s="1" a="1"/>
  <c r="M114" i="32" s="1"/>
  <c r="H114" i="32" s="1"/>
  <c r="I114" i="32" s="1"/>
  <c r="AO37" i="29"/>
  <c r="J80" i="16" s="1"/>
  <c r="M56" i="32" s="1" a="1"/>
  <c r="M56" i="32" s="1"/>
  <c r="H56" i="32" s="1"/>
  <c r="I56" i="32" s="1"/>
  <c r="BH37" i="29"/>
  <c r="E138" i="16" s="1"/>
  <c r="M114" i="2" s="1" a="1"/>
  <c r="M114" i="2" s="1"/>
  <c r="I114" i="22" s="1"/>
  <c r="AA37" i="29"/>
  <c r="J51" i="16" s="1"/>
  <c r="M27" i="32" s="1" a="1"/>
  <c r="M27" i="32" s="1"/>
  <c r="H27" i="32" s="1"/>
  <c r="I27" i="32" s="1"/>
  <c r="AF37" i="29"/>
  <c r="E80" i="16" s="1"/>
  <c r="M56" i="2" s="1" a="1"/>
  <c r="M56" i="2" s="1"/>
  <c r="I56" i="22" s="1"/>
  <c r="R37" i="29"/>
  <c r="E51" i="16" s="1"/>
  <c r="M27" i="2" s="1" a="1"/>
  <c r="M27" i="2" s="1"/>
  <c r="I27" i="22" s="1"/>
  <c r="X51" i="16"/>
  <c r="BB18" i="29"/>
  <c r="I90" i="16" s="1"/>
  <c r="M66" i="31" s="1" a="1"/>
  <c r="M66" i="31" s="1"/>
  <c r="BP18" i="29"/>
  <c r="I119" i="16" s="1"/>
  <c r="M95" i="31" s="1" a="1"/>
  <c r="M95" i="31" s="1"/>
  <c r="AN18" i="29"/>
  <c r="I61" i="16" s="1"/>
  <c r="M37" i="31" s="1" a="1"/>
  <c r="M37" i="31" s="1"/>
  <c r="Z18" i="29"/>
  <c r="I32" i="16" s="1"/>
  <c r="M8" i="31" s="1" a="1"/>
  <c r="M8" i="31" s="1"/>
  <c r="AF32" i="16"/>
  <c r="BQ29" i="29"/>
  <c r="J130" i="16" s="1"/>
  <c r="M106" i="32" s="1" a="1"/>
  <c r="M106" i="32" s="1"/>
  <c r="AO29" i="29"/>
  <c r="J72" i="16" s="1"/>
  <c r="M48" i="32" s="1" a="1"/>
  <c r="M48" i="32" s="1"/>
  <c r="BC29" i="29"/>
  <c r="J101" i="16" s="1"/>
  <c r="M77" i="32" s="1" a="1"/>
  <c r="M77" i="32" s="1"/>
  <c r="AA29" i="29"/>
  <c r="J43" i="16" s="1"/>
  <c r="M19" i="32" s="1" a="1"/>
  <c r="M19" i="32" s="1"/>
  <c r="AG43" i="16"/>
  <c r="BD40" i="29"/>
  <c r="K112" i="16" s="1"/>
  <c r="M88" i="36" s="1" a="1"/>
  <c r="M88" i="36" s="1"/>
  <c r="BR40" i="29"/>
  <c r="K141" i="16" s="1"/>
  <c r="M117" i="36" s="1" a="1"/>
  <c r="M117" i="36" s="1"/>
  <c r="AP40" i="29"/>
  <c r="K83" i="16" s="1"/>
  <c r="M59" i="36" s="1" a="1"/>
  <c r="M59" i="36" s="1"/>
  <c r="AB40" i="29"/>
  <c r="K54" i="16" s="1"/>
  <c r="M30" i="36" s="1" a="1"/>
  <c r="M30" i="36" s="1"/>
  <c r="AH54" i="16"/>
  <c r="AY22" i="29"/>
  <c r="L94" i="16" s="1"/>
  <c r="M70" i="30" s="1" a="1"/>
  <c r="M70" i="30" s="1"/>
  <c r="BM22" i="29"/>
  <c r="L123" i="16" s="1"/>
  <c r="M99" i="30" s="1" a="1"/>
  <c r="M99" i="30" s="1"/>
  <c r="AK22" i="29"/>
  <c r="L65" i="16" s="1"/>
  <c r="M41" i="30" s="1" a="1"/>
  <c r="M41" i="30" s="1"/>
  <c r="W22" i="29"/>
  <c r="L36" i="16" s="1"/>
  <c r="M12" i="30" s="1" a="1"/>
  <c r="M12" i="30" s="1"/>
  <c r="AC36" i="16"/>
  <c r="BN33" i="29"/>
  <c r="O134" i="16" s="1"/>
  <c r="M110" i="13" s="1" a="1"/>
  <c r="M110" i="13" s="1"/>
  <c r="AZ33" i="29"/>
  <c r="O105" i="16" s="1"/>
  <c r="M81" i="13" s="1" a="1"/>
  <c r="M81" i="13" s="1"/>
  <c r="X33" i="29"/>
  <c r="O47" i="16" s="1"/>
  <c r="M23" i="13" s="1" a="1"/>
  <c r="M23" i="13" s="1"/>
  <c r="AL33" i="29"/>
  <c r="O76" i="16" s="1"/>
  <c r="M52" i="13" s="1" a="1"/>
  <c r="M52" i="13" s="1"/>
  <c r="AD47" i="16"/>
  <c r="BI15" i="29"/>
  <c r="F116" i="16" s="1"/>
  <c r="M92" i="8" s="1" a="1"/>
  <c r="M92" i="8" s="1"/>
  <c r="AU15" i="29"/>
  <c r="F87" i="16" s="1"/>
  <c r="M63" i="8" s="1" a="1"/>
  <c r="M63" i="8" s="1"/>
  <c r="AG15" i="29"/>
  <c r="F58" i="16" s="1"/>
  <c r="M34" i="8" s="1" a="1"/>
  <c r="M34" i="8" s="1"/>
  <c r="S15" i="29"/>
  <c r="F29" i="16" s="1"/>
  <c r="M5" i="8" s="1" a="1"/>
  <c r="M5" i="8" s="1"/>
  <c r="Y29" i="16"/>
  <c r="AH26" i="29"/>
  <c r="G69" i="16" s="1"/>
  <c r="M45" i="12" s="1" a="1"/>
  <c r="M45" i="12" s="1"/>
  <c r="BJ26" i="29"/>
  <c r="G127" i="16" s="1"/>
  <c r="M103" i="12" s="1" a="1"/>
  <c r="M103" i="12" s="1"/>
  <c r="T26" i="29"/>
  <c r="G40" i="16" s="1"/>
  <c r="M16" i="12" s="1" a="1"/>
  <c r="M16" i="12" s="1"/>
  <c r="AV26" i="29"/>
  <c r="G98" i="16" s="1"/>
  <c r="M74" i="12" s="1" a="1"/>
  <c r="M74" i="12" s="1"/>
  <c r="Z40" i="16"/>
  <c r="U37" i="29"/>
  <c r="H51" i="16" s="1"/>
  <c r="M27" i="34" s="1" a="1"/>
  <c r="M27" i="34" s="1"/>
  <c r="AI37" i="29"/>
  <c r="H80" i="16" s="1"/>
  <c r="M56" i="34" s="1" a="1"/>
  <c r="M56" i="34" s="1"/>
  <c r="BK37" i="29"/>
  <c r="H138" i="16" s="1"/>
  <c r="M114" i="34" s="1" a="1"/>
  <c r="M114" i="34" s="1"/>
  <c r="AW37" i="29"/>
  <c r="H109" i="16" s="1"/>
  <c r="M85" i="34" s="1" a="1"/>
  <c r="M85" i="34" s="1"/>
  <c r="AA51" i="16"/>
  <c r="BR19" i="29"/>
  <c r="K120" i="16" s="1"/>
  <c r="M96" i="36" s="1" a="1"/>
  <c r="M96" i="36" s="1"/>
  <c r="BD19" i="29"/>
  <c r="K91" i="16" s="1"/>
  <c r="M67" i="36" s="1" a="1"/>
  <c r="M67" i="36" s="1"/>
  <c r="AP19" i="29"/>
  <c r="K62" i="16" s="1"/>
  <c r="M38" i="36" s="1" a="1"/>
  <c r="M38" i="36" s="1"/>
  <c r="AB19" i="29"/>
  <c r="K33" i="16" s="1"/>
  <c r="M9" i="36" s="1" a="1"/>
  <c r="M9" i="36" s="1"/>
  <c r="AH33" i="16"/>
  <c r="AC30" i="29"/>
  <c r="AI44" i="16"/>
  <c r="AY13" i="29"/>
  <c r="L85" i="16" s="1"/>
  <c r="M61" i="30" s="1" a="1"/>
  <c r="M61" i="30" s="1"/>
  <c r="AK13" i="29"/>
  <c r="L56" i="16" s="1"/>
  <c r="M32" i="30" s="1" a="1"/>
  <c r="M32" i="30" s="1"/>
  <c r="W13" i="29"/>
  <c r="L27" i="16" s="1"/>
  <c r="M3" i="30" s="1" a="1"/>
  <c r="M3" i="30" s="1"/>
  <c r="BM13" i="29"/>
  <c r="L114" i="16" s="1"/>
  <c r="M90" i="30" s="1" a="1"/>
  <c r="M90" i="30" s="1"/>
  <c r="AC27" i="16"/>
  <c r="AZ24" i="29"/>
  <c r="O96" i="16" s="1"/>
  <c r="M72" i="13" s="1" a="1"/>
  <c r="M72" i="13" s="1"/>
  <c r="BN24" i="29"/>
  <c r="O125" i="16" s="1"/>
  <c r="M101" i="13" s="1" a="1"/>
  <c r="M101" i="13" s="1"/>
  <c r="X24" i="29"/>
  <c r="O38" i="16" s="1"/>
  <c r="M14" i="13" s="1" a="1"/>
  <c r="M14" i="13" s="1"/>
  <c r="AL24" i="29"/>
  <c r="O67" i="16" s="1"/>
  <c r="M43" i="13" s="1" a="1"/>
  <c r="M43" i="13" s="1"/>
  <c r="AD38" i="16"/>
  <c r="BA35" i="29"/>
  <c r="N107" i="16" s="1"/>
  <c r="M83" i="11" s="1" a="1"/>
  <c r="M83" i="11" s="1"/>
  <c r="AM35" i="29"/>
  <c r="N78" i="16" s="1"/>
  <c r="M54" i="11" s="1" a="1"/>
  <c r="M54" i="11" s="1"/>
  <c r="Y35" i="29"/>
  <c r="N49" i="16" s="1"/>
  <c r="M25" i="11" s="1" a="1"/>
  <c r="M25" i="11" s="1"/>
  <c r="BO35" i="29"/>
  <c r="N136" i="16" s="1"/>
  <c r="M112" i="11" s="1" a="1"/>
  <c r="M112" i="11" s="1"/>
  <c r="AE49" i="16"/>
  <c r="BI18" i="29"/>
  <c r="F119" i="16" s="1"/>
  <c r="M95" i="8" s="1" a="1"/>
  <c r="M95" i="8" s="1"/>
  <c r="S18" i="29"/>
  <c r="F32" i="16" s="1"/>
  <c r="M8" i="8" s="1" a="1"/>
  <c r="M8" i="8" s="1"/>
  <c r="AU18" i="29"/>
  <c r="F90" i="16" s="1"/>
  <c r="M66" i="8" s="1" a="1"/>
  <c r="M66" i="8" s="1"/>
  <c r="AG18" i="29"/>
  <c r="F61" i="16" s="1"/>
  <c r="M37" i="8" s="1" a="1"/>
  <c r="M37" i="8" s="1"/>
  <c r="Y32" i="16"/>
  <c r="AH29" i="29"/>
  <c r="G72" i="16" s="1"/>
  <c r="M48" i="12" s="1" a="1"/>
  <c r="M48" i="12" s="1"/>
  <c r="T29" i="29"/>
  <c r="G43" i="16" s="1"/>
  <c r="M19" i="12" s="1" a="1"/>
  <c r="M19" i="12" s="1"/>
  <c r="AV29" i="29"/>
  <c r="G101" i="16" s="1"/>
  <c r="M77" i="12" s="1" a="1"/>
  <c r="M77" i="12" s="1"/>
  <c r="BJ29" i="29"/>
  <c r="G130" i="16" s="1"/>
  <c r="M106" i="12" s="1" a="1"/>
  <c r="M106" i="12" s="1"/>
  <c r="Z43" i="16"/>
  <c r="AW40" i="29"/>
  <c r="H112" i="16" s="1"/>
  <c r="M88" i="34" s="1" a="1"/>
  <c r="M88" i="34" s="1"/>
  <c r="U40" i="29"/>
  <c r="H54" i="16" s="1"/>
  <c r="M30" i="34" s="1" a="1"/>
  <c r="M30" i="34" s="1"/>
  <c r="BK40" i="29"/>
  <c r="H141" i="16" s="1"/>
  <c r="M117" i="34" s="1" a="1"/>
  <c r="M117" i="34" s="1"/>
  <c r="AI40" i="29"/>
  <c r="H83" i="16" s="1"/>
  <c r="M59" i="34" s="1" a="1"/>
  <c r="M59" i="34" s="1"/>
  <c r="AA54" i="16"/>
  <c r="BR22" i="29"/>
  <c r="K123" i="16" s="1"/>
  <c r="M99" i="36" s="1" a="1"/>
  <c r="M99" i="36" s="1"/>
  <c r="BD22" i="29"/>
  <c r="K94" i="16" s="1"/>
  <c r="M70" i="36" s="1" a="1"/>
  <c r="M70" i="36" s="1"/>
  <c r="AP22" i="29"/>
  <c r="K65" i="16" s="1"/>
  <c r="M41" i="36" s="1" a="1"/>
  <c r="M41" i="36" s="1"/>
  <c r="AB22" i="29"/>
  <c r="K36" i="16" s="1"/>
  <c r="M12" i="36" s="1" a="1"/>
  <c r="M12" i="36" s="1"/>
  <c r="AH36" i="16"/>
  <c r="AC33" i="29"/>
  <c r="AI47" i="16"/>
  <c r="AY16" i="29"/>
  <c r="L88" i="16" s="1"/>
  <c r="M64" i="30" s="1" a="1"/>
  <c r="M64" i="30" s="1"/>
  <c r="BM16" i="29"/>
  <c r="L117" i="16" s="1"/>
  <c r="M93" i="30" s="1" a="1"/>
  <c r="M93" i="30" s="1"/>
  <c r="AK16" i="29"/>
  <c r="L59" i="16" s="1"/>
  <c r="M35" i="30" s="1" a="1"/>
  <c r="M35" i="30" s="1"/>
  <c r="W16" i="29"/>
  <c r="L30" i="16" s="1"/>
  <c r="M6" i="30" s="1" a="1"/>
  <c r="M6" i="30" s="1"/>
  <c r="AC30" i="16"/>
  <c r="BN27" i="29"/>
  <c r="O128" i="16" s="1"/>
  <c r="M104" i="13" s="1" a="1"/>
  <c r="M104" i="13" s="1"/>
  <c r="AZ27" i="29"/>
  <c r="O99" i="16" s="1"/>
  <c r="M75" i="13" s="1" a="1"/>
  <c r="M75" i="13" s="1"/>
  <c r="AL27" i="29"/>
  <c r="O70" i="16" s="1"/>
  <c r="M46" i="13" s="1" a="1"/>
  <c r="M46" i="13" s="1"/>
  <c r="X27" i="29"/>
  <c r="O41" i="16" s="1"/>
  <c r="M17" i="13" s="1" a="1"/>
  <c r="M17" i="13" s="1"/>
  <c r="AD41" i="16"/>
  <c r="BO38" i="29"/>
  <c r="N139" i="16" s="1"/>
  <c r="M115" i="11" s="1" a="1"/>
  <c r="M115" i="11" s="1"/>
  <c r="AM38" i="29"/>
  <c r="N81" i="16" s="1"/>
  <c r="M57" i="11" s="1" a="1"/>
  <c r="M57" i="11" s="1"/>
  <c r="BA38" i="29"/>
  <c r="N110" i="16" s="1"/>
  <c r="M86" i="11" s="1" a="1"/>
  <c r="M86" i="11" s="1"/>
  <c r="Y38" i="29"/>
  <c r="N52" i="16" s="1"/>
  <c r="M28" i="11" s="1" a="1"/>
  <c r="M28" i="11" s="1"/>
  <c r="AE52" i="16"/>
  <c r="BL19" i="29"/>
  <c r="M120" i="16" s="1"/>
  <c r="M96" i="9" s="1" a="1"/>
  <c r="M96" i="9" s="1"/>
  <c r="V19" i="29"/>
  <c r="M33" i="16" s="1"/>
  <c r="M9" i="9" s="1" a="1"/>
  <c r="M9" i="9" s="1"/>
  <c r="AX19" i="29"/>
  <c r="M91" i="16" s="1"/>
  <c r="M67" i="9" s="1" a="1"/>
  <c r="M67" i="9" s="1"/>
  <c r="AJ19" i="29"/>
  <c r="M62" i="16" s="1"/>
  <c r="M38" i="9" s="1" a="1"/>
  <c r="M38" i="9" s="1"/>
  <c r="AB33" i="16"/>
  <c r="AY30" i="29"/>
  <c r="L102" i="16" s="1"/>
  <c r="M78" i="30" s="1" a="1"/>
  <c r="M78" i="30" s="1"/>
  <c r="BM30" i="29"/>
  <c r="L131" i="16" s="1"/>
  <c r="M107" i="30" s="1" a="1"/>
  <c r="M107" i="30" s="1"/>
  <c r="AK30" i="29"/>
  <c r="L73" i="16" s="1"/>
  <c r="M49" i="30" s="1" a="1"/>
  <c r="M49" i="30" s="1"/>
  <c r="W30" i="29"/>
  <c r="L44" i="16" s="1"/>
  <c r="M20" i="30" s="1" a="1"/>
  <c r="M20" i="30" s="1"/>
  <c r="AC44" i="16"/>
  <c r="BR12" i="29"/>
  <c r="K113" i="16" s="1"/>
  <c r="M89" i="36" s="1" a="1"/>
  <c r="M89" i="36" s="1"/>
  <c r="H89" i="36" s="1"/>
  <c r="I89" i="36" s="1"/>
  <c r="AP12" i="29"/>
  <c r="BD12" i="29"/>
  <c r="K84" i="16" s="1"/>
  <c r="M60" i="36" s="1" a="1"/>
  <c r="M60" i="36" s="1"/>
  <c r="H60" i="36" s="1"/>
  <c r="I60" i="36" s="1"/>
  <c r="AT12" i="29"/>
  <c r="AF12" i="29"/>
  <c r="BH12" i="29"/>
  <c r="R12" i="29"/>
  <c r="P12" i="29"/>
  <c r="AB12" i="29"/>
  <c r="D11" i="29"/>
  <c r="X26" i="16"/>
  <c r="BI23" i="29"/>
  <c r="F124" i="16" s="1"/>
  <c r="M100" i="8" s="1" a="1"/>
  <c r="M100" i="8" s="1"/>
  <c r="S23" i="29"/>
  <c r="F37" i="16" s="1"/>
  <c r="M13" i="8" s="1" a="1"/>
  <c r="M13" i="8" s="1"/>
  <c r="AG23" i="29"/>
  <c r="F66" i="16" s="1"/>
  <c r="M42" i="8" s="1" a="1"/>
  <c r="M42" i="8" s="1"/>
  <c r="AU23" i="29"/>
  <c r="F95" i="16" s="1"/>
  <c r="M71" i="8" s="1" a="1"/>
  <c r="M71" i="8" s="1"/>
  <c r="Y37" i="16"/>
  <c r="AH34" i="29"/>
  <c r="G77" i="16" s="1"/>
  <c r="M53" i="12" s="1" a="1"/>
  <c r="M53" i="12" s="1"/>
  <c r="BJ34" i="29"/>
  <c r="G135" i="16" s="1"/>
  <c r="M111" i="12" s="1" a="1"/>
  <c r="M111" i="12" s="1"/>
  <c r="AV34" i="29"/>
  <c r="G106" i="16" s="1"/>
  <c r="M82" i="12" s="1" a="1"/>
  <c r="M82" i="12" s="1"/>
  <c r="T34" i="29"/>
  <c r="G48" i="16" s="1"/>
  <c r="M24" i="12" s="1" a="1"/>
  <c r="M24" i="12" s="1"/>
  <c r="Z48" i="16"/>
  <c r="AP15" i="29"/>
  <c r="K58" i="16" s="1"/>
  <c r="M34" i="36" s="1" a="1"/>
  <c r="M34" i="36" s="1"/>
  <c r="BR15" i="29"/>
  <c r="K116" i="16" s="1"/>
  <c r="M92" i="36" s="1" a="1"/>
  <c r="M92" i="36" s="1"/>
  <c r="AB15" i="29"/>
  <c r="K29" i="16" s="1"/>
  <c r="M5" i="36" s="1" a="1"/>
  <c r="M5" i="36" s="1"/>
  <c r="BD15" i="29"/>
  <c r="K87" i="16" s="1"/>
  <c r="M63" i="36" s="1" a="1"/>
  <c r="M63" i="36" s="1"/>
  <c r="AH29" i="16"/>
  <c r="AC26" i="29"/>
  <c r="AI40" i="16"/>
  <c r="AE38" i="29"/>
  <c r="AS38" i="29"/>
  <c r="P38" i="29"/>
  <c r="BG38" i="29"/>
  <c r="Q38" i="29"/>
  <c r="P70" i="29"/>
  <c r="B70" i="29" s="1"/>
  <c r="W52" i="16"/>
  <c r="BO19" i="29"/>
  <c r="N120" i="16" s="1"/>
  <c r="M96" i="11" s="1" a="1"/>
  <c r="M96" i="11" s="1"/>
  <c r="BA19" i="29"/>
  <c r="N91" i="16" s="1"/>
  <c r="M67" i="11" s="1" a="1"/>
  <c r="M67" i="11" s="1"/>
  <c r="Y19" i="29"/>
  <c r="N33" i="16" s="1"/>
  <c r="M9" i="11" s="1" a="1"/>
  <c r="M9" i="11" s="1"/>
  <c r="AM19" i="29"/>
  <c r="N62" i="16" s="1"/>
  <c r="M38" i="11" s="1" a="1"/>
  <c r="M38" i="11" s="1"/>
  <c r="AE33" i="16"/>
  <c r="BB30" i="29"/>
  <c r="I102" i="16" s="1"/>
  <c r="M78" i="31" s="1" a="1"/>
  <c r="M78" i="31" s="1"/>
  <c r="BP30" i="29"/>
  <c r="I131" i="16" s="1"/>
  <c r="M107" i="31" s="1" a="1"/>
  <c r="M107" i="31" s="1"/>
  <c r="AN30" i="29"/>
  <c r="I73" i="16" s="1"/>
  <c r="M49" i="31" s="1" a="1"/>
  <c r="M49" i="31" s="1"/>
  <c r="Z30" i="29"/>
  <c r="I44" i="16" s="1"/>
  <c r="M20" i="31" s="1" a="1"/>
  <c r="M20" i="31" s="1"/>
  <c r="AF44" i="16"/>
  <c r="P44" i="29"/>
  <c r="B44" i="29" s="1"/>
  <c r="AW12" i="29"/>
  <c r="BK12" i="29"/>
  <c r="U12" i="29"/>
  <c r="G11" i="29"/>
  <c r="AI12" i="29"/>
  <c r="AA26" i="16"/>
  <c r="AX23" i="29"/>
  <c r="M95" i="16" s="1"/>
  <c r="M71" i="9" s="1" a="1"/>
  <c r="M71" i="9" s="1"/>
  <c r="AJ23" i="29"/>
  <c r="M66" i="16" s="1"/>
  <c r="M42" i="9" s="1" a="1"/>
  <c r="M42" i="9" s="1"/>
  <c r="V23" i="29"/>
  <c r="M37" i="16" s="1"/>
  <c r="M13" i="9" s="1" a="1"/>
  <c r="M13" i="9" s="1"/>
  <c r="BL23" i="29"/>
  <c r="M124" i="16" s="1"/>
  <c r="M100" i="9" s="1" a="1"/>
  <c r="M100" i="9" s="1"/>
  <c r="AB37" i="16"/>
  <c r="AY34" i="29"/>
  <c r="L106" i="16" s="1"/>
  <c r="M82" i="30" s="1" a="1"/>
  <c r="M82" i="30" s="1"/>
  <c r="BM34" i="29"/>
  <c r="L135" i="16" s="1"/>
  <c r="M111" i="30" s="1" a="1"/>
  <c r="M111" i="30" s="1"/>
  <c r="AK34" i="29"/>
  <c r="L77" i="16" s="1"/>
  <c r="M53" i="30" s="1" a="1"/>
  <c r="M53" i="30" s="1"/>
  <c r="W34" i="29"/>
  <c r="L48" i="16" s="1"/>
  <c r="M24" i="30" s="1" a="1"/>
  <c r="M24" i="30" s="1"/>
  <c r="AC48" i="16"/>
  <c r="AZ16" i="29"/>
  <c r="O88" i="16" s="1"/>
  <c r="M64" i="13" s="1" a="1"/>
  <c r="M64" i="13" s="1"/>
  <c r="H64" i="13" s="1"/>
  <c r="I64" i="13" s="1"/>
  <c r="AT16" i="29"/>
  <c r="E88" i="16" s="1"/>
  <c r="M64" i="2" s="1" a="1"/>
  <c r="M64" i="2" s="1"/>
  <c r="I64" i="22" s="1"/>
  <c r="AF16" i="29"/>
  <c r="E59" i="16" s="1"/>
  <c r="M35" i="2" s="1" a="1"/>
  <c r="M35" i="2" s="1"/>
  <c r="I35" i="22" s="1"/>
  <c r="BH16" i="29"/>
  <c r="E117" i="16" s="1"/>
  <c r="M93" i="2" s="1" a="1"/>
  <c r="M93" i="2" s="1"/>
  <c r="I93" i="22" s="1"/>
  <c r="BN16" i="29"/>
  <c r="O117" i="16" s="1"/>
  <c r="M93" i="13" s="1" a="1"/>
  <c r="M93" i="13" s="1"/>
  <c r="H93" i="13" s="1"/>
  <c r="I93" i="13" s="1"/>
  <c r="AL16" i="29"/>
  <c r="O59" i="16" s="1"/>
  <c r="M35" i="13" s="1" a="1"/>
  <c r="M35" i="13" s="1"/>
  <c r="H35" i="13" s="1"/>
  <c r="I35" i="13" s="1"/>
  <c r="R16" i="29"/>
  <c r="E30" i="16" s="1"/>
  <c r="M6" i="2" s="1" a="1"/>
  <c r="M6" i="2" s="1"/>
  <c r="I6" i="22" s="1"/>
  <c r="X16" i="29"/>
  <c r="O30" i="16" s="1"/>
  <c r="M6" i="13" s="1" a="1"/>
  <c r="M6" i="13" s="1"/>
  <c r="H6" i="13" s="1"/>
  <c r="I6" i="13" s="1"/>
  <c r="X30" i="16"/>
  <c r="BI27" i="29"/>
  <c r="F128" i="16" s="1"/>
  <c r="M104" i="8" s="1" a="1"/>
  <c r="M104" i="8" s="1"/>
  <c r="AU27" i="29"/>
  <c r="F99" i="16" s="1"/>
  <c r="M75" i="8" s="1" a="1"/>
  <c r="M75" i="8" s="1"/>
  <c r="AG27" i="29"/>
  <c r="F70" i="16" s="1"/>
  <c r="M46" i="8" s="1" a="1"/>
  <c r="M46" i="8" s="1"/>
  <c r="S27" i="29"/>
  <c r="F41" i="16" s="1"/>
  <c r="M17" i="8" s="1" a="1"/>
  <c r="M17" i="8" s="1"/>
  <c r="Y41" i="16"/>
  <c r="AH38" i="29"/>
  <c r="G81" i="16" s="1"/>
  <c r="M57" i="12" s="1" a="1"/>
  <c r="M57" i="12" s="1"/>
  <c r="BJ38" i="29"/>
  <c r="G139" i="16" s="1"/>
  <c r="M115" i="12" s="1" a="1"/>
  <c r="M115" i="12" s="1"/>
  <c r="AV38" i="29"/>
  <c r="G110" i="16" s="1"/>
  <c r="M86" i="12" s="1" a="1"/>
  <c r="M86" i="12" s="1"/>
  <c r="T38" i="29"/>
  <c r="G52" i="16" s="1"/>
  <c r="M28" i="12" s="1" a="1"/>
  <c r="M28" i="12" s="1"/>
  <c r="Z52" i="16"/>
  <c r="BQ20" i="29"/>
  <c r="J121" i="16" s="1"/>
  <c r="M97" i="32" s="1" a="1"/>
  <c r="M97" i="32" s="1"/>
  <c r="AO20" i="29"/>
  <c r="J63" i="16" s="1"/>
  <c r="M39" i="32" s="1" a="1"/>
  <c r="M39" i="32" s="1"/>
  <c r="AA20" i="29"/>
  <c r="J34" i="16" s="1"/>
  <c r="M10" i="32" s="1" a="1"/>
  <c r="M10" i="32" s="1"/>
  <c r="BC20" i="29"/>
  <c r="J92" i="16" s="1"/>
  <c r="M68" i="32" s="1" a="1"/>
  <c r="M68" i="32" s="1"/>
  <c r="AG34" i="16"/>
  <c r="AP31" i="29"/>
  <c r="K74" i="16" s="1"/>
  <c r="M50" i="36" s="1" a="1"/>
  <c r="M50" i="36" s="1"/>
  <c r="AB31" i="29"/>
  <c r="K45" i="16" s="1"/>
  <c r="M21" i="36" s="1" a="1"/>
  <c r="M21" i="36" s="1"/>
  <c r="BR31" i="29"/>
  <c r="K132" i="16" s="1"/>
  <c r="M108" i="36" s="1" a="1"/>
  <c r="M108" i="36" s="1"/>
  <c r="BD31" i="29"/>
  <c r="K103" i="16" s="1"/>
  <c r="M79" i="36" s="1" a="1"/>
  <c r="M79" i="36" s="1"/>
  <c r="AH45" i="16"/>
  <c r="AX14" i="29"/>
  <c r="M86" i="16" s="1"/>
  <c r="M62" i="9" s="1" a="1"/>
  <c r="M62" i="9" s="1"/>
  <c r="V14" i="29"/>
  <c r="M28" i="16" s="1"/>
  <c r="M4" i="9" s="1" a="1"/>
  <c r="M4" i="9" s="1"/>
  <c r="BL14" i="29"/>
  <c r="M115" i="16" s="1"/>
  <c r="M91" i="9" s="1" a="1"/>
  <c r="M91" i="9" s="1"/>
  <c r="AJ14" i="29"/>
  <c r="M57" i="16" s="1"/>
  <c r="M33" i="9" s="1" a="1"/>
  <c r="M33" i="9" s="1"/>
  <c r="AB28" i="16"/>
  <c r="AY25" i="29"/>
  <c r="L97" i="16" s="1"/>
  <c r="M73" i="30" s="1" a="1"/>
  <c r="M73" i="30" s="1"/>
  <c r="W25" i="29"/>
  <c r="L39" i="16" s="1"/>
  <c r="M15" i="30" s="1" a="1"/>
  <c r="M15" i="30" s="1"/>
  <c r="BM25" i="29"/>
  <c r="L126" i="16" s="1"/>
  <c r="M102" i="30" s="1" a="1"/>
  <c r="M102" i="30" s="1"/>
  <c r="AK25" i="29"/>
  <c r="L68" i="16" s="1"/>
  <c r="M44" i="30" s="1" a="1"/>
  <c r="M44" i="30" s="1"/>
  <c r="AC39" i="16"/>
  <c r="AZ36" i="29"/>
  <c r="O108" i="16" s="1"/>
  <c r="M84" i="13" s="1" a="1"/>
  <c r="M84" i="13" s="1"/>
  <c r="AL36" i="29"/>
  <c r="O79" i="16" s="1"/>
  <c r="M55" i="13" s="1" a="1"/>
  <c r="M55" i="13" s="1"/>
  <c r="BN36" i="29"/>
  <c r="O137" i="16" s="1"/>
  <c r="M113" i="13" s="1" a="1"/>
  <c r="M113" i="13" s="1"/>
  <c r="X36" i="29"/>
  <c r="O50" i="16" s="1"/>
  <c r="M26" i="13" s="1" a="1"/>
  <c r="M26" i="13" s="1"/>
  <c r="AD50" i="16"/>
  <c r="U19" i="29"/>
  <c r="H33" i="16" s="1"/>
  <c r="M9" i="34" s="1" a="1"/>
  <c r="M9" i="34" s="1"/>
  <c r="H9" i="34" s="1"/>
  <c r="I9" i="34" s="1"/>
  <c r="BH19" i="29"/>
  <c r="E120" i="16" s="1"/>
  <c r="M96" i="2" s="1" a="1"/>
  <c r="M96" i="2" s="1"/>
  <c r="I96" i="22" s="1"/>
  <c r="AT19" i="29"/>
  <c r="E91" i="16" s="1"/>
  <c r="M67" i="2" s="1" a="1"/>
  <c r="M67" i="2" s="1"/>
  <c r="I67" i="22" s="1"/>
  <c r="BK19" i="29"/>
  <c r="H120" i="16" s="1"/>
  <c r="M96" i="34" s="1" a="1"/>
  <c r="M96" i="34" s="1"/>
  <c r="H96" i="34" s="1"/>
  <c r="I96" i="34" s="1"/>
  <c r="J96" i="34" s="1"/>
  <c r="K96" i="34" s="1"/>
  <c r="L96" i="34" s="1"/>
  <c r="AF19" i="29"/>
  <c r="E62" i="16" s="1"/>
  <c r="M38" i="2" s="1" a="1"/>
  <c r="M38" i="2" s="1"/>
  <c r="I38" i="22" s="1"/>
  <c r="R19" i="29"/>
  <c r="E33" i="16" s="1"/>
  <c r="M9" i="2" s="1" a="1"/>
  <c r="M9" i="2" s="1"/>
  <c r="I9" i="22" s="1"/>
  <c r="AW19" i="29"/>
  <c r="H91" i="16" s="1"/>
  <c r="M67" i="34" s="1" a="1"/>
  <c r="M67" i="34" s="1"/>
  <c r="H67" i="34" s="1"/>
  <c r="I67" i="34" s="1"/>
  <c r="AI19" i="29"/>
  <c r="H62" i="16" s="1"/>
  <c r="M38" i="34" s="1" a="1"/>
  <c r="M38" i="34" s="1"/>
  <c r="H38" i="34" s="1"/>
  <c r="I38" i="34" s="1"/>
  <c r="X33" i="16"/>
  <c r="AG30" i="29"/>
  <c r="F73" i="16" s="1"/>
  <c r="M49" i="8" s="1" a="1"/>
  <c r="M49" i="8" s="1"/>
  <c r="AU30" i="29"/>
  <c r="F102" i="16" s="1"/>
  <c r="M78" i="8" s="1" a="1"/>
  <c r="M78" i="8" s="1"/>
  <c r="S30" i="29"/>
  <c r="F44" i="16" s="1"/>
  <c r="M20" i="8" s="1" a="1"/>
  <c r="M20" i="8" s="1"/>
  <c r="BI30" i="29"/>
  <c r="F131" i="16" s="1"/>
  <c r="M107" i="8" s="1" a="1"/>
  <c r="M107" i="8" s="1"/>
  <c r="Y44" i="16"/>
  <c r="BB12" i="29"/>
  <c r="I84" i="16" s="1"/>
  <c r="BP12" i="29"/>
  <c r="I113" i="16" s="1"/>
  <c r="AN12" i="29"/>
  <c r="L11" i="29"/>
  <c r="Z12" i="29"/>
  <c r="AF26" i="16"/>
  <c r="BQ23" i="29"/>
  <c r="J124" i="16" s="1"/>
  <c r="M100" i="32" s="1" a="1"/>
  <c r="M100" i="32" s="1"/>
  <c r="AO23" i="29"/>
  <c r="J66" i="16" s="1"/>
  <c r="M42" i="32" s="1" a="1"/>
  <c r="M42" i="32" s="1"/>
  <c r="AA23" i="29"/>
  <c r="J37" i="16" s="1"/>
  <c r="M13" i="32" s="1" a="1"/>
  <c r="M13" i="32" s="1"/>
  <c r="BC23" i="29"/>
  <c r="J95" i="16" s="1"/>
  <c r="M71" i="32" s="1" a="1"/>
  <c r="M71" i="32" s="1"/>
  <c r="AG37" i="16"/>
  <c r="BR34" i="29"/>
  <c r="K135" i="16" s="1"/>
  <c r="M111" i="36" s="1" a="1"/>
  <c r="M111" i="36" s="1"/>
  <c r="BD34" i="29"/>
  <c r="K106" i="16" s="1"/>
  <c r="M82" i="36" s="1" a="1"/>
  <c r="M82" i="36" s="1"/>
  <c r="AP34" i="29"/>
  <c r="K77" i="16" s="1"/>
  <c r="M53" i="36" s="1" a="1"/>
  <c r="M53" i="36" s="1"/>
  <c r="AB34" i="29"/>
  <c r="K48" i="16" s="1"/>
  <c r="M24" i="36" s="1" a="1"/>
  <c r="M24" i="36" s="1"/>
  <c r="AH48" i="16"/>
  <c r="AX17" i="29"/>
  <c r="M89" i="16" s="1"/>
  <c r="M65" i="9" s="1" a="1"/>
  <c r="M65" i="9" s="1"/>
  <c r="V17" i="29"/>
  <c r="M31" i="16" s="1"/>
  <c r="M7" i="9" s="1" a="1"/>
  <c r="M7" i="9" s="1"/>
  <c r="AJ17" i="29"/>
  <c r="M60" i="16" s="1"/>
  <c r="M36" i="9" s="1" a="1"/>
  <c r="M36" i="9" s="1"/>
  <c r="BL17" i="29"/>
  <c r="M118" i="16" s="1"/>
  <c r="M94" i="9" s="1" a="1"/>
  <c r="M94" i="9" s="1"/>
  <c r="AB31" i="16"/>
  <c r="AY28" i="29"/>
  <c r="L100" i="16" s="1"/>
  <c r="M76" i="30" s="1" a="1"/>
  <c r="M76" i="30" s="1"/>
  <c r="BM28" i="29"/>
  <c r="L129" i="16" s="1"/>
  <c r="M105" i="30" s="1" a="1"/>
  <c r="M105" i="30" s="1"/>
  <c r="AK28" i="29"/>
  <c r="L71" i="16" s="1"/>
  <c r="M47" i="30" s="1" a="1"/>
  <c r="M47" i="30" s="1"/>
  <c r="W28" i="29"/>
  <c r="L42" i="16" s="1"/>
  <c r="M18" i="30" s="1" a="1"/>
  <c r="M18" i="30" s="1"/>
  <c r="AC42" i="16"/>
  <c r="AL39" i="29"/>
  <c r="O82" i="16" s="1"/>
  <c r="M58" i="13" s="1" a="1"/>
  <c r="M58" i="13" s="1"/>
  <c r="AZ39" i="29"/>
  <c r="O111" i="16" s="1"/>
  <c r="M87" i="13" s="1" a="1"/>
  <c r="M87" i="13" s="1"/>
  <c r="BN39" i="29"/>
  <c r="O140" i="16" s="1"/>
  <c r="M116" i="13" s="1" a="1"/>
  <c r="M116" i="13" s="1"/>
  <c r="X39" i="29"/>
  <c r="O53" i="16" s="1"/>
  <c r="M29" i="13" s="1" a="1"/>
  <c r="M29" i="13" s="1"/>
  <c r="AD53" i="16"/>
  <c r="AI20" i="29"/>
  <c r="H63" i="16" s="1"/>
  <c r="M39" i="34" s="1" a="1"/>
  <c r="M39" i="34" s="1"/>
  <c r="AW20" i="29"/>
  <c r="H92" i="16" s="1"/>
  <c r="M68" i="34" s="1" a="1"/>
  <c r="M68" i="34" s="1"/>
  <c r="BK20" i="29"/>
  <c r="H121" i="16" s="1"/>
  <c r="M97" i="34" s="1" a="1"/>
  <c r="M97" i="34" s="1"/>
  <c r="U20" i="29"/>
  <c r="H34" i="16" s="1"/>
  <c r="M10" i="34" s="1" a="1"/>
  <c r="M10" i="34" s="1"/>
  <c r="AA34" i="16"/>
  <c r="BL31" i="29"/>
  <c r="M132" i="16" s="1"/>
  <c r="M108" i="9" s="1" a="1"/>
  <c r="M108" i="9" s="1"/>
  <c r="V31" i="29"/>
  <c r="M45" i="16" s="1"/>
  <c r="M21" i="9" s="1" a="1"/>
  <c r="M21" i="9" s="1"/>
  <c r="AX31" i="29"/>
  <c r="M103" i="16" s="1"/>
  <c r="M79" i="9" s="1" a="1"/>
  <c r="M79" i="9" s="1"/>
  <c r="AJ31" i="29"/>
  <c r="M74" i="16" s="1"/>
  <c r="M50" i="9" s="1" a="1"/>
  <c r="M50" i="9" s="1"/>
  <c r="AB45" i="16"/>
  <c r="P13" i="29"/>
  <c r="P45" i="29"/>
  <c r="B45" i="29" s="1"/>
  <c r="BG13" i="29"/>
  <c r="Q13" i="29"/>
  <c r="AS13" i="29"/>
  <c r="AE13" i="29"/>
  <c r="C11" i="29"/>
  <c r="B11" i="29" s="1"/>
  <c r="W27" i="16"/>
  <c r="BR24" i="29"/>
  <c r="K125" i="16" s="1"/>
  <c r="M101" i="36" s="1" a="1"/>
  <c r="M101" i="36" s="1"/>
  <c r="H101" i="36" s="1"/>
  <c r="I101" i="36" s="1"/>
  <c r="J101" i="36" s="1"/>
  <c r="K101" i="36" s="1"/>
  <c r="L101" i="36" s="1"/>
  <c r="BD24" i="29"/>
  <c r="K96" i="16" s="1"/>
  <c r="M72" i="36" s="1" a="1"/>
  <c r="M72" i="36" s="1"/>
  <c r="H72" i="36" s="1"/>
  <c r="I72" i="36" s="1"/>
  <c r="AT24" i="29"/>
  <c r="E96" i="16" s="1"/>
  <c r="M72" i="2" s="1" a="1"/>
  <c r="M72" i="2" s="1"/>
  <c r="I72" i="22" s="1"/>
  <c r="BH24" i="29"/>
  <c r="E125" i="16" s="1"/>
  <c r="M101" i="2" s="1" a="1"/>
  <c r="M101" i="2" s="1"/>
  <c r="I101" i="22" s="1"/>
  <c r="AB24" i="29"/>
  <c r="K38" i="16" s="1"/>
  <c r="M14" i="36" s="1" a="1"/>
  <c r="M14" i="36" s="1"/>
  <c r="H14" i="36" s="1"/>
  <c r="I14" i="36" s="1"/>
  <c r="R24" i="29"/>
  <c r="E38" i="16" s="1"/>
  <c r="M14" i="2" s="1" a="1"/>
  <c r="M14" i="2" s="1"/>
  <c r="I14" i="22" s="1"/>
  <c r="AF24" i="29"/>
  <c r="E67" i="16" s="1"/>
  <c r="M43" i="2" s="1" a="1"/>
  <c r="M43" i="2" s="1"/>
  <c r="I43" i="22" s="1"/>
  <c r="AP24" i="29"/>
  <c r="K67" i="16" s="1"/>
  <c r="M43" i="36" s="1" a="1"/>
  <c r="M43" i="36" s="1"/>
  <c r="H43" i="36" s="1"/>
  <c r="I43" i="36" s="1"/>
  <c r="X38" i="16"/>
  <c r="BI35" i="29"/>
  <c r="F136" i="16" s="1"/>
  <c r="M112" i="8" s="1" a="1"/>
  <c r="M112" i="8" s="1"/>
  <c r="AU35" i="29"/>
  <c r="F107" i="16" s="1"/>
  <c r="M83" i="8" s="1" a="1"/>
  <c r="M83" i="8" s="1"/>
  <c r="S35" i="29"/>
  <c r="F49" i="16" s="1"/>
  <c r="M25" i="8" s="1" a="1"/>
  <c r="M25" i="8" s="1"/>
  <c r="AG35" i="29"/>
  <c r="F78" i="16" s="1"/>
  <c r="M54" i="8" s="1" a="1"/>
  <c r="M54" i="8" s="1"/>
  <c r="Y49" i="16"/>
  <c r="BC16" i="29"/>
  <c r="J88" i="16" s="1"/>
  <c r="M64" i="32" s="1" a="1"/>
  <c r="M64" i="32" s="1"/>
  <c r="BQ16" i="29"/>
  <c r="J117" i="16" s="1"/>
  <c r="M93" i="32" s="1" a="1"/>
  <c r="M93" i="32" s="1"/>
  <c r="AA16" i="29"/>
  <c r="J30" i="16" s="1"/>
  <c r="M6" i="32" s="1" a="1"/>
  <c r="M6" i="32" s="1"/>
  <c r="AO16" i="29"/>
  <c r="J59" i="16" s="1"/>
  <c r="M35" i="32" s="1" a="1"/>
  <c r="M35" i="32" s="1"/>
  <c r="AG30" i="16"/>
  <c r="BR27" i="29"/>
  <c r="K128" i="16" s="1"/>
  <c r="M104" i="36" s="1" a="1"/>
  <c r="M104" i="36" s="1"/>
  <c r="BD27" i="29"/>
  <c r="K99" i="16" s="1"/>
  <c r="M75" i="36" s="1" a="1"/>
  <c r="M75" i="36" s="1"/>
  <c r="AP27" i="29"/>
  <c r="K70" i="16" s="1"/>
  <c r="M46" i="36" s="1" a="1"/>
  <c r="M46" i="36" s="1"/>
  <c r="AB27" i="29"/>
  <c r="K41" i="16" s="1"/>
  <c r="M17" i="36" s="1" a="1"/>
  <c r="M17" i="36" s="1"/>
  <c r="AH41" i="16"/>
  <c r="AC38" i="29"/>
  <c r="AI52" i="16"/>
  <c r="AZ20" i="29"/>
  <c r="O92" i="16" s="1"/>
  <c r="M68" i="13" s="1" a="1"/>
  <c r="M68" i="13" s="1"/>
  <c r="X20" i="29"/>
  <c r="O34" i="16" s="1"/>
  <c r="M10" i="13" s="1" a="1"/>
  <c r="M10" i="13" s="1"/>
  <c r="AL20" i="29"/>
  <c r="O63" i="16" s="1"/>
  <c r="M39" i="13" s="1" a="1"/>
  <c r="M39" i="13" s="1"/>
  <c r="BN20" i="29"/>
  <c r="O121" i="16" s="1"/>
  <c r="M97" i="13" s="1" a="1"/>
  <c r="M97" i="13" s="1"/>
  <c r="AD34" i="16"/>
  <c r="BO31" i="29"/>
  <c r="N132" i="16" s="1"/>
  <c r="M108" i="11" s="1" a="1"/>
  <c r="M108" i="11" s="1"/>
  <c r="AM31" i="29"/>
  <c r="N74" i="16" s="1"/>
  <c r="M50" i="11" s="1" a="1"/>
  <c r="M50" i="11" s="1"/>
  <c r="BA31" i="29"/>
  <c r="N103" i="16" s="1"/>
  <c r="M79" i="11" s="1" a="1"/>
  <c r="M79" i="11" s="1"/>
  <c r="Y31" i="29"/>
  <c r="N45" i="16" s="1"/>
  <c r="M21" i="11" s="1" a="1"/>
  <c r="M21" i="11" s="1"/>
  <c r="AE45" i="16"/>
  <c r="T13" i="29"/>
  <c r="G27" i="16" s="1"/>
  <c r="M3" i="12" s="1" a="1"/>
  <c r="M3" i="12" s="1"/>
  <c r="AV13" i="29"/>
  <c r="G85" i="16" s="1"/>
  <c r="M61" i="12" s="1" a="1"/>
  <c r="M61" i="12" s="1"/>
  <c r="AH13" i="29"/>
  <c r="G56" i="16" s="1"/>
  <c r="M32" i="12" s="1" a="1"/>
  <c r="M32" i="12" s="1"/>
  <c r="BJ13" i="29"/>
  <c r="G114" i="16" s="1"/>
  <c r="M90" i="12" s="1" a="1"/>
  <c r="M90" i="12" s="1"/>
  <c r="Z27" i="16"/>
  <c r="BK24" i="29"/>
  <c r="H125" i="16" s="1"/>
  <c r="M101" i="34" s="1" a="1"/>
  <c r="M101" i="34" s="1"/>
  <c r="AW24" i="29"/>
  <c r="H96" i="16" s="1"/>
  <c r="M72" i="34" s="1" a="1"/>
  <c r="M72" i="34" s="1"/>
  <c r="AI24" i="29"/>
  <c r="H67" i="16" s="1"/>
  <c r="M43" i="34" s="1" a="1"/>
  <c r="M43" i="34" s="1"/>
  <c r="U24" i="29"/>
  <c r="H38" i="16" s="1"/>
  <c r="M14" i="34" s="1" a="1"/>
  <c r="M14" i="34" s="1"/>
  <c r="AA38" i="16"/>
  <c r="AX35" i="29"/>
  <c r="M107" i="16" s="1"/>
  <c r="M83" i="9" s="1" a="1"/>
  <c r="M83" i="9" s="1"/>
  <c r="V35" i="29"/>
  <c r="M49" i="16" s="1"/>
  <c r="M25" i="9" s="1" a="1"/>
  <c r="M25" i="9" s="1"/>
  <c r="BL35" i="29"/>
  <c r="M136" i="16" s="1"/>
  <c r="M112" i="9" s="1" a="1"/>
  <c r="M112" i="9" s="1"/>
  <c r="AJ35" i="29"/>
  <c r="M78" i="16" s="1"/>
  <c r="M54" i="9" s="1" a="1"/>
  <c r="M54" i="9" s="1"/>
  <c r="AB49" i="16"/>
  <c r="P49" i="29"/>
  <c r="B49" i="29" s="1"/>
  <c r="P17" i="29"/>
  <c r="BG17" i="29"/>
  <c r="AS17" i="29"/>
  <c r="AE17" i="29"/>
  <c r="Q17" i="29"/>
  <c r="W31" i="16"/>
  <c r="AZ28" i="29"/>
  <c r="O100" i="16" s="1"/>
  <c r="M76" i="13" s="1" a="1"/>
  <c r="M76" i="13" s="1"/>
  <c r="H76" i="13" s="1"/>
  <c r="I76" i="13" s="1"/>
  <c r="AT28" i="29"/>
  <c r="E100" i="16" s="1"/>
  <c r="M76" i="2" s="1" a="1"/>
  <c r="M76" i="2" s="1"/>
  <c r="I76" i="22" s="1"/>
  <c r="BH28" i="29"/>
  <c r="E129" i="16" s="1"/>
  <c r="M105" i="2" s="1" a="1"/>
  <c r="M105" i="2" s="1"/>
  <c r="I105" i="22" s="1"/>
  <c r="AL28" i="29"/>
  <c r="O71" i="16" s="1"/>
  <c r="M47" i="13" s="1" a="1"/>
  <c r="M47" i="13" s="1"/>
  <c r="H47" i="13" s="1"/>
  <c r="I47" i="13" s="1"/>
  <c r="BN28" i="29"/>
  <c r="O129" i="16" s="1"/>
  <c r="M105" i="13" s="1" a="1"/>
  <c r="M105" i="13" s="1"/>
  <c r="H105" i="13" s="1"/>
  <c r="I105" i="13" s="1"/>
  <c r="AF28" i="29"/>
  <c r="E71" i="16" s="1"/>
  <c r="M47" i="2" s="1" a="1"/>
  <c r="M47" i="2" s="1"/>
  <c r="I47" i="22" s="1"/>
  <c r="X28" i="29"/>
  <c r="O42" i="16" s="1"/>
  <c r="M18" i="13" s="1" a="1"/>
  <c r="M18" i="13" s="1"/>
  <c r="H18" i="13" s="1"/>
  <c r="I18" i="13" s="1"/>
  <c r="R28" i="29"/>
  <c r="E42" i="16" s="1"/>
  <c r="M18" i="2" s="1" a="1"/>
  <c r="M18" i="2" s="1"/>
  <c r="I18" i="22" s="1"/>
  <c r="X42" i="16"/>
  <c r="BI39" i="29"/>
  <c r="F140" i="16" s="1"/>
  <c r="M116" i="8" s="1" a="1"/>
  <c r="M116" i="8" s="1"/>
  <c r="AG39" i="29"/>
  <c r="F82" i="16" s="1"/>
  <c r="M58" i="8" s="1" a="1"/>
  <c r="M58" i="8" s="1"/>
  <c r="AU39" i="29"/>
  <c r="F111" i="16" s="1"/>
  <c r="M87" i="8" s="1" a="1"/>
  <c r="M87" i="8" s="1"/>
  <c r="S39" i="29"/>
  <c r="F53" i="16" s="1"/>
  <c r="M29" i="8" s="1" a="1"/>
  <c r="M29" i="8" s="1"/>
  <c r="Y53" i="16"/>
  <c r="BB21" i="29"/>
  <c r="I93" i="16" s="1"/>
  <c r="M69" i="31" s="1" a="1"/>
  <c r="M69" i="31" s="1"/>
  <c r="BP21" i="29"/>
  <c r="I122" i="16" s="1"/>
  <c r="M98" i="31" s="1" a="1"/>
  <c r="M98" i="31" s="1"/>
  <c r="Z21" i="29"/>
  <c r="I35" i="16" s="1"/>
  <c r="M11" i="31" s="1" a="1"/>
  <c r="M11" i="31" s="1"/>
  <c r="AN21" i="29"/>
  <c r="I64" i="16" s="1"/>
  <c r="M40" i="31" s="1" a="1"/>
  <c r="M40" i="31" s="1"/>
  <c r="AF35" i="16"/>
  <c r="BQ32" i="29"/>
  <c r="J133" i="16" s="1"/>
  <c r="M109" i="32" s="1" a="1"/>
  <c r="M109" i="32" s="1"/>
  <c r="BC32" i="29"/>
  <c r="J104" i="16" s="1"/>
  <c r="M80" i="32" s="1" a="1"/>
  <c r="M80" i="32" s="1"/>
  <c r="AO32" i="29"/>
  <c r="J75" i="16" s="1"/>
  <c r="M51" i="32" s="1" a="1"/>
  <c r="M51" i="32" s="1"/>
  <c r="AA32" i="29"/>
  <c r="J46" i="16" s="1"/>
  <c r="M22" i="32" s="1" a="1"/>
  <c r="M22" i="32" s="1"/>
  <c r="AG46" i="16"/>
  <c r="BK15" i="29"/>
  <c r="H116" i="16" s="1"/>
  <c r="M92" i="34" s="1" a="1"/>
  <c r="M92" i="34" s="1"/>
  <c r="AW15" i="29"/>
  <c r="H87" i="16" s="1"/>
  <c r="M63" i="34" s="1" a="1"/>
  <c r="M63" i="34" s="1"/>
  <c r="U15" i="29"/>
  <c r="H29" i="16" s="1"/>
  <c r="M5" i="34" s="1" a="1"/>
  <c r="M5" i="34" s="1"/>
  <c r="AI15" i="29"/>
  <c r="H58" i="16" s="1"/>
  <c r="M34" i="34" s="1" a="1"/>
  <c r="M34" i="34" s="1"/>
  <c r="AA29" i="16"/>
  <c r="AX26" i="29"/>
  <c r="M98" i="16" s="1"/>
  <c r="M74" i="9" s="1" a="1"/>
  <c r="M74" i="9" s="1"/>
  <c r="BL26" i="29"/>
  <c r="M127" i="16" s="1"/>
  <c r="M103" i="9" s="1" a="1"/>
  <c r="M103" i="9" s="1"/>
  <c r="AJ26" i="29"/>
  <c r="M69" i="16" s="1"/>
  <c r="M45" i="9" s="1" a="1"/>
  <c r="M45" i="9" s="1"/>
  <c r="V26" i="29"/>
  <c r="M40" i="16" s="1"/>
  <c r="M16" i="9" s="1" a="1"/>
  <c r="M16" i="9" s="1"/>
  <c r="AB40" i="16"/>
  <c r="AY37" i="29"/>
  <c r="L109" i="16" s="1"/>
  <c r="M85" i="30" s="1" a="1"/>
  <c r="M85" i="30" s="1"/>
  <c r="AK37" i="29"/>
  <c r="L80" i="16" s="1"/>
  <c r="M56" i="30" s="1" a="1"/>
  <c r="M56" i="30" s="1"/>
  <c r="W37" i="29"/>
  <c r="L51" i="16" s="1"/>
  <c r="M27" i="30" s="1" a="1"/>
  <c r="M27" i="30" s="1"/>
  <c r="BM37" i="29"/>
  <c r="L138" i="16" s="1"/>
  <c r="M114" i="30" s="1" a="1"/>
  <c r="M114" i="30" s="1"/>
  <c r="AC51" i="16"/>
  <c r="BG20" i="29"/>
  <c r="P52" i="29"/>
  <c r="B52" i="29" s="1"/>
  <c r="P20" i="29"/>
  <c r="AS20" i="29"/>
  <c r="AE20" i="29"/>
  <c r="Q20" i="29"/>
  <c r="W34" i="16"/>
  <c r="AT31" i="29"/>
  <c r="E103" i="16" s="1"/>
  <c r="M79" i="2" s="1" a="1"/>
  <c r="M79" i="2" s="1"/>
  <c r="I79" i="22" s="1"/>
  <c r="BH31" i="29"/>
  <c r="E132" i="16" s="1"/>
  <c r="M108" i="2" s="1" a="1"/>
  <c r="M108" i="2" s="1"/>
  <c r="I108" i="22" s="1"/>
  <c r="AI31" i="29"/>
  <c r="H74" i="16" s="1"/>
  <c r="M50" i="34" s="1" a="1"/>
  <c r="M50" i="34" s="1"/>
  <c r="H50" i="34" s="1"/>
  <c r="I50" i="34" s="1"/>
  <c r="R31" i="29"/>
  <c r="E45" i="16" s="1"/>
  <c r="M21" i="2" s="1" a="1"/>
  <c r="M21" i="2" s="1"/>
  <c r="I21" i="22" s="1"/>
  <c r="U31" i="29"/>
  <c r="H45" i="16" s="1"/>
  <c r="M21" i="34" s="1" a="1"/>
  <c r="M21" i="34" s="1"/>
  <c r="H21" i="34" s="1"/>
  <c r="I21" i="34" s="1"/>
  <c r="J21" i="34" s="1"/>
  <c r="K21" i="34" s="1"/>
  <c r="L21" i="34" s="1"/>
  <c r="BK31" i="29"/>
  <c r="H132" i="16" s="1"/>
  <c r="M108" i="34" s="1" a="1"/>
  <c r="M108" i="34" s="1"/>
  <c r="H108" i="34" s="1"/>
  <c r="I108" i="34" s="1"/>
  <c r="AF31" i="29"/>
  <c r="E74" i="16" s="1"/>
  <c r="M50" i="2" s="1" a="1"/>
  <c r="M50" i="2" s="1"/>
  <c r="I50" i="22" s="1"/>
  <c r="AW31" i="29"/>
  <c r="H103" i="16" s="1"/>
  <c r="M79" i="34" s="1" a="1"/>
  <c r="M79" i="34" s="1"/>
  <c r="H79" i="34" s="1"/>
  <c r="I79" i="34" s="1"/>
  <c r="X45" i="16"/>
  <c r="BO13" i="29"/>
  <c r="N114" i="16" s="1"/>
  <c r="M90" i="11" s="1" a="1"/>
  <c r="M90" i="11" s="1"/>
  <c r="BA13" i="29"/>
  <c r="N85" i="16" s="1"/>
  <c r="M61" i="11" s="1" a="1"/>
  <c r="M61" i="11" s="1"/>
  <c r="AM13" i="29"/>
  <c r="N56" i="16" s="1"/>
  <c r="M32" i="11" s="1" a="1"/>
  <c r="M32" i="11" s="1"/>
  <c r="Y13" i="29"/>
  <c r="N27" i="16" s="1"/>
  <c r="M3" i="11" s="1" a="1"/>
  <c r="M3" i="11" s="1"/>
  <c r="AE27" i="16"/>
  <c r="BB24" i="29"/>
  <c r="I96" i="16" s="1"/>
  <c r="M72" i="31" s="1" a="1"/>
  <c r="M72" i="31" s="1"/>
  <c r="BP24" i="29"/>
  <c r="I125" i="16" s="1"/>
  <c r="M101" i="31" s="1" a="1"/>
  <c r="M101" i="31" s="1"/>
  <c r="Z24" i="29"/>
  <c r="I38" i="16" s="1"/>
  <c r="M14" i="31" s="1" a="1"/>
  <c r="M14" i="31" s="1"/>
  <c r="AN24" i="29"/>
  <c r="I67" i="16" s="1"/>
  <c r="M43" i="31" s="1" a="1"/>
  <c r="M43" i="31" s="1"/>
  <c r="AF38" i="16"/>
  <c r="BQ35" i="29"/>
  <c r="J136" i="16" s="1"/>
  <c r="M112" i="32" s="1" a="1"/>
  <c r="M112" i="32" s="1"/>
  <c r="AO35" i="29"/>
  <c r="J78" i="16" s="1"/>
  <c r="M54" i="32" s="1" a="1"/>
  <c r="M54" i="32" s="1"/>
  <c r="AA35" i="29"/>
  <c r="J49" i="16" s="1"/>
  <c r="M25" i="32" s="1" a="1"/>
  <c r="M25" i="32" s="1"/>
  <c r="BC35" i="29"/>
  <c r="J107" i="16" s="1"/>
  <c r="M83" i="32" s="1" a="1"/>
  <c r="M83" i="32" s="1"/>
  <c r="AG49" i="16"/>
  <c r="BK18" i="29"/>
  <c r="H119" i="16" s="1"/>
  <c r="M95" i="34" s="1" a="1"/>
  <c r="M95" i="34" s="1"/>
  <c r="AW18" i="29"/>
  <c r="H90" i="16" s="1"/>
  <c r="M66" i="34" s="1" a="1"/>
  <c r="M66" i="34" s="1"/>
  <c r="AI18" i="29"/>
  <c r="H61" i="16" s="1"/>
  <c r="M37" i="34" s="1" a="1"/>
  <c r="M37" i="34" s="1"/>
  <c r="U18" i="29"/>
  <c r="H32" i="16" s="1"/>
  <c r="M8" i="34" s="1" a="1"/>
  <c r="M8" i="34" s="1"/>
  <c r="AA32" i="16"/>
  <c r="AX29" i="29"/>
  <c r="M101" i="16" s="1"/>
  <c r="M77" i="9" s="1" a="1"/>
  <c r="M77" i="9" s="1"/>
  <c r="AJ29" i="29"/>
  <c r="M72" i="16" s="1"/>
  <c r="M48" i="9" s="1" a="1"/>
  <c r="M48" i="9" s="1"/>
  <c r="V29" i="29"/>
  <c r="M43" i="16" s="1"/>
  <c r="M19" i="9" s="1" a="1"/>
  <c r="M19" i="9" s="1"/>
  <c r="BL29" i="29"/>
  <c r="M130" i="16" s="1"/>
  <c r="M106" i="9" s="1" a="1"/>
  <c r="M106" i="9" s="1"/>
  <c r="AB43" i="16"/>
  <c r="BM40" i="29"/>
  <c r="L141" i="16" s="1"/>
  <c r="M117" i="30" s="1" a="1"/>
  <c r="M117" i="30" s="1"/>
  <c r="AY40" i="29"/>
  <c r="L112" i="16" s="1"/>
  <c r="M88" i="30" s="1" a="1"/>
  <c r="M88" i="30" s="1"/>
  <c r="W40" i="29"/>
  <c r="L54" i="16" s="1"/>
  <c r="M30" i="30" s="1" a="1"/>
  <c r="M30" i="30" s="1"/>
  <c r="AK40" i="29"/>
  <c r="L83" i="16" s="1"/>
  <c r="M59" i="30" s="1" a="1"/>
  <c r="M59" i="30" s="1"/>
  <c r="AC54" i="16"/>
  <c r="AH21" i="29"/>
  <c r="G64" i="16" s="1"/>
  <c r="M40" i="12" s="1" a="1"/>
  <c r="M40" i="12" s="1"/>
  <c r="AV21" i="29"/>
  <c r="G93" i="16" s="1"/>
  <c r="M69" i="12" s="1" a="1"/>
  <c r="M69" i="12" s="1"/>
  <c r="BJ21" i="29"/>
  <c r="G122" i="16" s="1"/>
  <c r="M98" i="12" s="1" a="1"/>
  <c r="M98" i="12" s="1"/>
  <c r="T21" i="29"/>
  <c r="G35" i="16" s="1"/>
  <c r="M11" i="12" s="1" a="1"/>
  <c r="M11" i="12" s="1"/>
  <c r="Z35" i="16"/>
  <c r="AI32" i="29"/>
  <c r="H75" i="16" s="1"/>
  <c r="M51" i="34" s="1" a="1"/>
  <c r="M51" i="34" s="1"/>
  <c r="AW32" i="29"/>
  <c r="H104" i="16" s="1"/>
  <c r="M80" i="34" s="1" a="1"/>
  <c r="M80" i="34" s="1"/>
  <c r="BK32" i="29"/>
  <c r="H133" i="16" s="1"/>
  <c r="M109" i="34" s="1" a="1"/>
  <c r="M109" i="34" s="1"/>
  <c r="U32" i="29"/>
  <c r="H46" i="16" s="1"/>
  <c r="M22" i="34" s="1" a="1"/>
  <c r="M22" i="34" s="1"/>
  <c r="AA46" i="16"/>
  <c r="AC13" i="29"/>
  <c r="AI27" i="16"/>
  <c r="P25" i="29"/>
  <c r="P57" i="29"/>
  <c r="B57" i="29" s="1"/>
  <c r="AS25" i="29"/>
  <c r="Q25" i="29"/>
  <c r="BG25" i="29"/>
  <c r="AE25" i="29"/>
  <c r="W39" i="16"/>
  <c r="BR36" i="29"/>
  <c r="K137" i="16" s="1"/>
  <c r="M113" i="36" s="1" a="1"/>
  <c r="M113" i="36" s="1"/>
  <c r="H113" i="36" s="1"/>
  <c r="I113" i="36" s="1"/>
  <c r="BD36" i="29"/>
  <c r="K108" i="16" s="1"/>
  <c r="M84" i="36" s="1" a="1"/>
  <c r="M84" i="36" s="1"/>
  <c r="H84" i="36" s="1"/>
  <c r="I84" i="36" s="1"/>
  <c r="AP36" i="29"/>
  <c r="K79" i="16" s="1"/>
  <c r="M55" i="36" s="1" a="1"/>
  <c r="M55" i="36" s="1"/>
  <c r="H55" i="36" s="1"/>
  <c r="I55" i="36" s="1"/>
  <c r="BH36" i="29"/>
  <c r="E137" i="16" s="1"/>
  <c r="M113" i="2" s="1" a="1"/>
  <c r="M113" i="2" s="1"/>
  <c r="I113" i="22" s="1"/>
  <c r="R36" i="29"/>
  <c r="E50" i="16" s="1"/>
  <c r="M26" i="2" s="1" a="1"/>
  <c r="M26" i="2" s="1"/>
  <c r="I26" i="22" s="1"/>
  <c r="AB36" i="29"/>
  <c r="K50" i="16" s="1"/>
  <c r="M26" i="36" s="1" a="1"/>
  <c r="M26" i="36" s="1"/>
  <c r="H26" i="36" s="1"/>
  <c r="I26" i="36" s="1"/>
  <c r="AT36" i="29"/>
  <c r="E108" i="16" s="1"/>
  <c r="M84" i="2" s="1" a="1"/>
  <c r="M84" i="2" s="1"/>
  <c r="I84" i="22" s="1"/>
  <c r="AF36" i="29"/>
  <c r="E79" i="16" s="1"/>
  <c r="M55" i="2" s="1" a="1"/>
  <c r="M55" i="2" s="1"/>
  <c r="I55" i="22" s="1"/>
  <c r="X50" i="16"/>
  <c r="BP17" i="29"/>
  <c r="I118" i="16" s="1"/>
  <c r="M94" i="31" s="1" a="1"/>
  <c r="M94" i="31" s="1"/>
  <c r="Z17" i="29"/>
  <c r="I31" i="16" s="1"/>
  <c r="M7" i="31" s="1" a="1"/>
  <c r="M7" i="31" s="1"/>
  <c r="AN17" i="29"/>
  <c r="I60" i="16" s="1"/>
  <c r="M36" i="31" s="1" a="1"/>
  <c r="M36" i="31" s="1"/>
  <c r="BB17" i="29"/>
  <c r="I89" i="16" s="1"/>
  <c r="M65" i="31" s="1" a="1"/>
  <c r="M65" i="31" s="1"/>
  <c r="AF31" i="16"/>
  <c r="BC28" i="29"/>
  <c r="J100" i="16" s="1"/>
  <c r="M76" i="32" s="1" a="1"/>
  <c r="M76" i="32" s="1"/>
  <c r="BQ28" i="29"/>
  <c r="J129" i="16" s="1"/>
  <c r="M105" i="32" s="1" a="1"/>
  <c r="M105" i="32" s="1"/>
  <c r="AA28" i="29"/>
  <c r="J42" i="16" s="1"/>
  <c r="M18" i="32" s="1" a="1"/>
  <c r="M18" i="32" s="1"/>
  <c r="AO28" i="29"/>
  <c r="J71" i="16" s="1"/>
  <c r="M47" i="32" s="1" a="1"/>
  <c r="M47" i="32" s="1"/>
  <c r="AG42" i="16"/>
  <c r="BR39" i="29"/>
  <c r="K140" i="16" s="1"/>
  <c r="M116" i="36" s="1" a="1"/>
  <c r="M116" i="36" s="1"/>
  <c r="AP39" i="29"/>
  <c r="K82" i="16" s="1"/>
  <c r="M58" i="36" s="1" a="1"/>
  <c r="M58" i="36" s="1"/>
  <c r="AB39" i="29"/>
  <c r="K53" i="16" s="1"/>
  <c r="M29" i="36" s="1" a="1"/>
  <c r="M29" i="36" s="1"/>
  <c r="BD39" i="29"/>
  <c r="K111" i="16" s="1"/>
  <c r="M87" i="36" s="1" a="1"/>
  <c r="M87" i="36" s="1"/>
  <c r="AH53" i="16"/>
  <c r="AY21" i="29"/>
  <c r="L93" i="16" s="1"/>
  <c r="M69" i="30" s="1" a="1"/>
  <c r="M69" i="30" s="1"/>
  <c r="AK21" i="29"/>
  <c r="L64" i="16" s="1"/>
  <c r="M40" i="30" s="1" a="1"/>
  <c r="M40" i="30" s="1"/>
  <c r="BM21" i="29"/>
  <c r="L122" i="16" s="1"/>
  <c r="M98" i="30" s="1" a="1"/>
  <c r="M98" i="30" s="1"/>
  <c r="W21" i="29"/>
  <c r="L35" i="16" s="1"/>
  <c r="M11" i="30" s="1" a="1"/>
  <c r="M11" i="30" s="1"/>
  <c r="AC35" i="16"/>
  <c r="AZ32" i="29"/>
  <c r="O104" i="16" s="1"/>
  <c r="M80" i="13" s="1" a="1"/>
  <c r="M80" i="13" s="1"/>
  <c r="X32" i="29"/>
  <c r="O46" i="16" s="1"/>
  <c r="M22" i="13" s="1" a="1"/>
  <c r="M22" i="13" s="1"/>
  <c r="AL32" i="29"/>
  <c r="O75" i="16" s="1"/>
  <c r="M51" i="13" s="1" a="1"/>
  <c r="M51" i="13" s="1"/>
  <c r="BN32" i="29"/>
  <c r="O133" i="16" s="1"/>
  <c r="M109" i="13" s="1" a="1"/>
  <c r="M109" i="13" s="1"/>
  <c r="AD46" i="16"/>
  <c r="BI14" i="29"/>
  <c r="F115" i="16" s="1"/>
  <c r="M91" i="8" s="1" a="1"/>
  <c r="M91" i="8" s="1"/>
  <c r="AU14" i="29"/>
  <c r="F86" i="16" s="1"/>
  <c r="M62" i="8" s="1" a="1"/>
  <c r="M62" i="8" s="1"/>
  <c r="S14" i="29"/>
  <c r="F28" i="16" s="1"/>
  <c r="M4" i="8" s="1" a="1"/>
  <c r="M4" i="8" s="1"/>
  <c r="AG14" i="29"/>
  <c r="F57" i="16" s="1"/>
  <c r="M33" i="8" s="1" a="1"/>
  <c r="M33" i="8" s="1"/>
  <c r="Y28" i="16"/>
  <c r="BJ25" i="29"/>
  <c r="G126" i="16" s="1"/>
  <c r="M102" i="12" s="1" a="1"/>
  <c r="M102" i="12" s="1"/>
  <c r="AV25" i="29"/>
  <c r="G97" i="16" s="1"/>
  <c r="M73" i="12" s="1" a="1"/>
  <c r="M73" i="12" s="1"/>
  <c r="T25" i="29"/>
  <c r="G39" i="16" s="1"/>
  <c r="M15" i="12" s="1" a="1"/>
  <c r="M15" i="12" s="1"/>
  <c r="AH25" i="29"/>
  <c r="G68" i="16" s="1"/>
  <c r="M44" i="12" s="1" a="1"/>
  <c r="M44" i="12" s="1"/>
  <c r="Z39" i="16"/>
  <c r="BK36" i="29"/>
  <c r="H137" i="16" s="1"/>
  <c r="M113" i="34" s="1" a="1"/>
  <c r="M113" i="34" s="1"/>
  <c r="AW36" i="29"/>
  <c r="H108" i="16" s="1"/>
  <c r="M84" i="34" s="1" a="1"/>
  <c r="M84" i="34" s="1"/>
  <c r="U36" i="29"/>
  <c r="H50" i="16" s="1"/>
  <c r="M26" i="34" s="1" a="1"/>
  <c r="M26" i="34" s="1"/>
  <c r="AI36" i="29"/>
  <c r="H79" i="16" s="1"/>
  <c r="M55" i="34" s="1" a="1"/>
  <c r="M55" i="34" s="1"/>
  <c r="AA50" i="16"/>
  <c r="AC17" i="29"/>
  <c r="AI31" i="16"/>
  <c r="P61" i="29"/>
  <c r="B61" i="29" s="1"/>
  <c r="P29" i="29"/>
  <c r="BG29" i="29"/>
  <c r="Q29" i="29"/>
  <c r="AE29" i="29"/>
  <c r="AS29" i="29"/>
  <c r="W43" i="16"/>
  <c r="AZ40" i="29"/>
  <c r="O112" i="16" s="1"/>
  <c r="M88" i="13" s="1" a="1"/>
  <c r="M88" i="13" s="1"/>
  <c r="H88" i="13" s="1"/>
  <c r="I88" i="13" s="1"/>
  <c r="J88" i="13" s="1"/>
  <c r="K88" i="13" s="1"/>
  <c r="L88" i="13" s="1"/>
  <c r="BH40" i="29"/>
  <c r="E141" i="16" s="1"/>
  <c r="M117" i="2" s="1" a="1"/>
  <c r="M117" i="2" s="1"/>
  <c r="I117" i="22" s="1"/>
  <c r="AT40" i="29"/>
  <c r="E112" i="16" s="1"/>
  <c r="M88" i="2" s="1" a="1"/>
  <c r="M88" i="2" s="1"/>
  <c r="I88" i="22" s="1"/>
  <c r="AL40" i="29"/>
  <c r="O83" i="16" s="1"/>
  <c r="M59" i="13" s="1" a="1"/>
  <c r="M59" i="13" s="1"/>
  <c r="H59" i="13" s="1"/>
  <c r="I59" i="13" s="1"/>
  <c r="X40" i="29"/>
  <c r="O54" i="16" s="1"/>
  <c r="M30" i="13" s="1" a="1"/>
  <c r="M30" i="13" s="1"/>
  <c r="H30" i="13" s="1"/>
  <c r="I30" i="13" s="1"/>
  <c r="BN40" i="29"/>
  <c r="O141" i="16" s="1"/>
  <c r="M117" i="13" s="1" a="1"/>
  <c r="M117" i="13" s="1"/>
  <c r="H117" i="13" s="1"/>
  <c r="I117" i="13" s="1"/>
  <c r="AF40" i="29"/>
  <c r="E83" i="16" s="1"/>
  <c r="M59" i="2" s="1" a="1"/>
  <c r="M59" i="2" s="1"/>
  <c r="I59" i="22" s="1"/>
  <c r="R40" i="29"/>
  <c r="E54" i="16" s="1"/>
  <c r="M30" i="2" s="1" a="1"/>
  <c r="M30" i="2" s="1"/>
  <c r="I30" i="22" s="1"/>
  <c r="X54" i="16"/>
  <c r="BO22" i="29"/>
  <c r="N123" i="16" s="1"/>
  <c r="M99" i="11" s="1" a="1"/>
  <c r="M99" i="11" s="1"/>
  <c r="AM22" i="29"/>
  <c r="N65" i="16" s="1"/>
  <c r="M41" i="11" s="1" a="1"/>
  <c r="M41" i="11" s="1"/>
  <c r="BA22" i="29"/>
  <c r="N94" i="16" s="1"/>
  <c r="M70" i="11" s="1" a="1"/>
  <c r="M70" i="11" s="1"/>
  <c r="Y22" i="29"/>
  <c r="N36" i="16" s="1"/>
  <c r="M12" i="11" s="1" a="1"/>
  <c r="M12" i="11" s="1"/>
  <c r="AE36" i="16"/>
  <c r="BB33" i="29"/>
  <c r="I105" i="16" s="1"/>
  <c r="M81" i="31" s="1" a="1"/>
  <c r="M81" i="31" s="1"/>
  <c r="BP33" i="29"/>
  <c r="I134" i="16" s="1"/>
  <c r="M110" i="31" s="1" a="1"/>
  <c r="M110" i="31" s="1"/>
  <c r="AN33" i="29"/>
  <c r="I76" i="16" s="1"/>
  <c r="M52" i="31" s="1" a="1"/>
  <c r="M52" i="31" s="1"/>
  <c r="Z33" i="29"/>
  <c r="I47" i="16" s="1"/>
  <c r="M23" i="31" s="1" a="1"/>
  <c r="M23" i="31" s="1"/>
  <c r="AF47" i="16"/>
  <c r="AV16" i="29"/>
  <c r="G88" i="16" s="1"/>
  <c r="M64" i="12" s="1" a="1"/>
  <c r="M64" i="12" s="1"/>
  <c r="AH16" i="29"/>
  <c r="G59" i="16" s="1"/>
  <c r="M35" i="12" s="1" a="1"/>
  <c r="M35" i="12" s="1"/>
  <c r="BJ16" i="29"/>
  <c r="G117" i="16" s="1"/>
  <c r="M93" i="12" s="1" a="1"/>
  <c r="M93" i="12" s="1"/>
  <c r="T16" i="29"/>
  <c r="G30" i="16" s="1"/>
  <c r="M6" i="12" s="1" a="1"/>
  <c r="M6" i="12" s="1"/>
  <c r="Z30" i="16"/>
  <c r="BK27" i="29"/>
  <c r="H128" i="16" s="1"/>
  <c r="M104" i="34" s="1" a="1"/>
  <c r="M104" i="34" s="1"/>
  <c r="AI27" i="29"/>
  <c r="H70" i="16" s="1"/>
  <c r="M46" i="34" s="1" a="1"/>
  <c r="M46" i="34" s="1"/>
  <c r="U27" i="29"/>
  <c r="H41" i="16" s="1"/>
  <c r="M17" i="34" s="1" a="1"/>
  <c r="M17" i="34" s="1"/>
  <c r="AW27" i="29"/>
  <c r="H99" i="16" s="1"/>
  <c r="M75" i="34" s="1" a="1"/>
  <c r="M75" i="34" s="1"/>
  <c r="AA41" i="16"/>
  <c r="AX38" i="29"/>
  <c r="M110" i="16" s="1"/>
  <c r="M86" i="9" s="1" a="1"/>
  <c r="M86" i="9" s="1"/>
  <c r="AJ38" i="29"/>
  <c r="M81" i="16" s="1"/>
  <c r="M57" i="9" s="1" a="1"/>
  <c r="M57" i="9" s="1"/>
  <c r="BL38" i="29"/>
  <c r="M139" i="16" s="1"/>
  <c r="M115" i="9" s="1" a="1"/>
  <c r="M115" i="9" s="1"/>
  <c r="V38" i="29"/>
  <c r="M52" i="16" s="1"/>
  <c r="M28" i="9" s="1" a="1"/>
  <c r="M28" i="9" s="1"/>
  <c r="AB52" i="16"/>
  <c r="AC20" i="29"/>
  <c r="AI34" i="16"/>
  <c r="P32" i="29"/>
  <c r="AS32" i="29"/>
  <c r="AE32" i="29"/>
  <c r="BG32" i="29"/>
  <c r="Q32" i="29"/>
  <c r="P64" i="29"/>
  <c r="B64" i="29" s="1"/>
  <c r="W46" i="16"/>
  <c r="AZ14" i="29"/>
  <c r="O86" i="16" s="1"/>
  <c r="M62" i="13" s="1" a="1"/>
  <c r="M62" i="13" s="1"/>
  <c r="AL14" i="29"/>
  <c r="O57" i="16" s="1"/>
  <c r="M33" i="13" s="1" a="1"/>
  <c r="M33" i="13" s="1"/>
  <c r="BN14" i="29"/>
  <c r="O115" i="16" s="1"/>
  <c r="M91" i="13" s="1" a="1"/>
  <c r="M91" i="13" s="1"/>
  <c r="X14" i="29"/>
  <c r="O28" i="16" s="1"/>
  <c r="M4" i="13" s="1" a="1"/>
  <c r="M4" i="13" s="1"/>
  <c r="AD28" i="16"/>
  <c r="BO25" i="29"/>
  <c r="N126" i="16" s="1"/>
  <c r="M102" i="11" s="1" a="1"/>
  <c r="M102" i="11" s="1"/>
  <c r="BA25" i="29"/>
  <c r="N97" i="16" s="1"/>
  <c r="M73" i="11" s="1" a="1"/>
  <c r="M73" i="11" s="1"/>
  <c r="Y25" i="29"/>
  <c r="N39" i="16" s="1"/>
  <c r="M15" i="11" s="1" a="1"/>
  <c r="M15" i="11" s="1"/>
  <c r="AM25" i="29"/>
  <c r="N68" i="16" s="1"/>
  <c r="M44" i="11" s="1" a="1"/>
  <c r="M44" i="11" s="1"/>
  <c r="AE39" i="16"/>
  <c r="BB36" i="29"/>
  <c r="I108" i="16" s="1"/>
  <c r="M84" i="31" s="1" a="1"/>
  <c r="M84" i="31" s="1"/>
  <c r="BP36" i="29"/>
  <c r="I137" i="16" s="1"/>
  <c r="M113" i="31" s="1" a="1"/>
  <c r="M113" i="31" s="1"/>
  <c r="AN36" i="29"/>
  <c r="I79" i="16" s="1"/>
  <c r="M55" i="31" s="1" a="1"/>
  <c r="M55" i="31" s="1"/>
  <c r="Z36" i="29"/>
  <c r="I50" i="16" s="1"/>
  <c r="M26" i="31" s="1" a="1"/>
  <c r="M26" i="31" s="1"/>
  <c r="AF50" i="16"/>
  <c r="BJ19" i="29"/>
  <c r="G120" i="16" s="1"/>
  <c r="M96" i="12" s="1" a="1"/>
  <c r="M96" i="12" s="1"/>
  <c r="AV19" i="29"/>
  <c r="G91" i="16" s="1"/>
  <c r="M67" i="12" s="1" a="1"/>
  <c r="M67" i="12" s="1"/>
  <c r="AH19" i="29"/>
  <c r="G62" i="16" s="1"/>
  <c r="M38" i="12" s="1" a="1"/>
  <c r="M38" i="12" s="1"/>
  <c r="T19" i="29"/>
  <c r="G33" i="16" s="1"/>
  <c r="M9" i="12" s="1" a="1"/>
  <c r="M9" i="12" s="1"/>
  <c r="Z33" i="16"/>
  <c r="BK30" i="29"/>
  <c r="H131" i="16" s="1"/>
  <c r="M107" i="34" s="1" a="1"/>
  <c r="M107" i="34" s="1"/>
  <c r="AW30" i="29"/>
  <c r="H102" i="16" s="1"/>
  <c r="M78" i="34" s="1" a="1"/>
  <c r="M78" i="34" s="1"/>
  <c r="AI30" i="29"/>
  <c r="H73" i="16" s="1"/>
  <c r="M49" i="34" s="1" a="1"/>
  <c r="M49" i="34" s="1"/>
  <c r="U30" i="29"/>
  <c r="H44" i="16" s="1"/>
  <c r="M20" i="34" s="1" a="1"/>
  <c r="M20" i="34" s="1"/>
  <c r="AA44" i="16"/>
  <c r="AP278" i="28"/>
  <c r="AP294" i="28"/>
  <c r="AP290" i="28"/>
  <c r="AP303" i="28"/>
  <c r="AP302" i="28"/>
  <c r="AP289" i="28"/>
  <c r="AQ23" i="28"/>
  <c r="AQ283" i="28" s="1"/>
  <c r="AP286" i="28"/>
  <c r="AP305" i="28"/>
  <c r="AP301" i="28"/>
  <c r="AP298" i="28"/>
  <c r="AP285" i="28"/>
  <c r="AP284" i="28"/>
  <c r="AP281" i="28"/>
  <c r="AP297" i="28"/>
  <c r="AP296" i="28"/>
  <c r="AP293" i="28"/>
  <c r="AP280" i="28"/>
  <c r="AP307" i="28"/>
  <c r="AP304" i="28"/>
  <c r="AP292" i="28"/>
  <c r="AP279" i="28"/>
  <c r="AP288" i="28"/>
  <c r="AP287" i="28"/>
  <c r="AP291" i="28"/>
  <c r="AP300" i="28"/>
  <c r="AP299" i="28"/>
  <c r="AP308" i="28"/>
  <c r="AP283" i="28"/>
  <c r="AP182" i="28"/>
  <c r="AP169" i="28"/>
  <c r="AP156" i="28"/>
  <c r="AW385" i="28"/>
  <c r="AW377" i="28"/>
  <c r="AW382" i="28"/>
  <c r="AP172" i="28"/>
  <c r="AP159" i="28"/>
  <c r="AW397" i="28"/>
  <c r="AW381" i="28"/>
  <c r="AW395" i="28"/>
  <c r="AP184" i="28"/>
  <c r="AP171" i="28"/>
  <c r="AW384" i="28"/>
  <c r="AW393" i="28"/>
  <c r="J95" i="9"/>
  <c r="K95" i="9" s="1"/>
  <c r="L95" i="9" s="1"/>
  <c r="AW396" i="28"/>
  <c r="AQ18" i="28"/>
  <c r="AQ183" i="28" s="1"/>
  <c r="AP155" i="28"/>
  <c r="AP183" i="28"/>
  <c r="AW379" i="28"/>
  <c r="AW376" i="28"/>
  <c r="AP167" i="28"/>
  <c r="AP154" i="28"/>
  <c r="AW371" i="28"/>
  <c r="AW383" i="28"/>
  <c r="AW388" i="28"/>
  <c r="AP163" i="28"/>
  <c r="AP179" i="28"/>
  <c r="AP166" i="28"/>
  <c r="AW374" i="28"/>
  <c r="AW390" i="28"/>
  <c r="AW400" i="28"/>
  <c r="AP175" i="28"/>
  <c r="AP162" i="28"/>
  <c r="AP178" i="28"/>
  <c r="AW386" i="28"/>
  <c r="AW398" i="28"/>
  <c r="AW375" i="28"/>
  <c r="AP158" i="28"/>
  <c r="AP174" i="28"/>
  <c r="AP161" i="28"/>
  <c r="AW372" i="28"/>
  <c r="AW378" i="28"/>
  <c r="AW387" i="28"/>
  <c r="AP170" i="28"/>
  <c r="AP157" i="28"/>
  <c r="AW373" i="28"/>
  <c r="AW392" i="28"/>
  <c r="J19" i="30"/>
  <c r="K19" i="30" s="1"/>
  <c r="L19" i="30" s="1"/>
  <c r="I111" i="2"/>
  <c r="D111" i="22"/>
  <c r="J86" i="31"/>
  <c r="K86" i="31" s="1"/>
  <c r="L86" i="31" s="1"/>
  <c r="J87" i="11"/>
  <c r="K87" i="11" s="1"/>
  <c r="L87" i="11" s="1"/>
  <c r="F226" i="16"/>
  <c r="J14" i="36"/>
  <c r="K14" i="36" s="1"/>
  <c r="L14" i="36" s="1"/>
  <c r="J116" i="11"/>
  <c r="K116" i="11" s="1"/>
  <c r="L116" i="11" s="1"/>
  <c r="J81" i="8"/>
  <c r="K81" i="8" s="1"/>
  <c r="L81" i="8" s="1"/>
  <c r="J77" i="30"/>
  <c r="K77" i="30" s="1"/>
  <c r="L77" i="30" s="1"/>
  <c r="J94" i="30"/>
  <c r="K94" i="30" s="1"/>
  <c r="L94" i="30" s="1"/>
  <c r="G196" i="16"/>
  <c r="G213" i="16"/>
  <c r="I89" i="6"/>
  <c r="J89" i="6" s="1"/>
  <c r="I42" i="6"/>
  <c r="J42" i="6" s="1"/>
  <c r="J51" i="12"/>
  <c r="K51" i="12" s="1"/>
  <c r="L51" i="12" s="1"/>
  <c r="I100" i="6"/>
  <c r="I71" i="6"/>
  <c r="I83" i="6"/>
  <c r="J78" i="9"/>
  <c r="K78" i="9" s="1"/>
  <c r="L78" i="9" s="1"/>
  <c r="I54" i="6"/>
  <c r="J107" i="9"/>
  <c r="K107" i="9" s="1"/>
  <c r="L107" i="9" s="1"/>
  <c r="J66" i="9"/>
  <c r="K66" i="9" s="1"/>
  <c r="L66" i="9" s="1"/>
  <c r="I99" i="2"/>
  <c r="D99" i="22"/>
  <c r="I25" i="6"/>
  <c r="I60" i="6"/>
  <c r="I112" i="6"/>
  <c r="J67" i="34"/>
  <c r="K67" i="34" s="1"/>
  <c r="L67" i="34" s="1"/>
  <c r="I31" i="6"/>
  <c r="J31" i="6" s="1"/>
  <c r="I2" i="6"/>
  <c r="J35" i="13"/>
  <c r="K35" i="13" s="1"/>
  <c r="L35" i="13" s="1"/>
  <c r="J68" i="12"/>
  <c r="K68" i="12" s="1"/>
  <c r="L68" i="12" s="1"/>
  <c r="I13" i="6"/>
  <c r="J90" i="32"/>
  <c r="K90" i="32" s="1"/>
  <c r="L90" i="32" s="1"/>
  <c r="J106" i="30"/>
  <c r="K106" i="30" s="1"/>
  <c r="L106" i="30" s="1"/>
  <c r="P187" i="16"/>
  <c r="F197" i="16"/>
  <c r="G254" i="16"/>
  <c r="J28" i="31"/>
  <c r="K28" i="31" s="1"/>
  <c r="L28" i="31" s="1"/>
  <c r="J4" i="31"/>
  <c r="K4" i="31" s="1"/>
  <c r="L4" i="31" s="1"/>
  <c r="J63" i="11"/>
  <c r="K63" i="11" s="1"/>
  <c r="L63" i="11" s="1"/>
  <c r="J58" i="11"/>
  <c r="K58" i="11" s="1"/>
  <c r="L58" i="11" s="1"/>
  <c r="J47" i="13"/>
  <c r="K47" i="13" s="1"/>
  <c r="L47" i="13" s="1"/>
  <c r="I12" i="2"/>
  <c r="D12" i="22"/>
  <c r="J42" i="33"/>
  <c r="K42" i="33" s="1"/>
  <c r="L42" i="33" s="1"/>
  <c r="J52" i="8"/>
  <c r="K52" i="8" s="1"/>
  <c r="L52" i="8" s="1"/>
  <c r="J104" i="11"/>
  <c r="K104" i="11" s="1"/>
  <c r="L104" i="11" s="1"/>
  <c r="J75" i="11"/>
  <c r="K75" i="11" s="1"/>
  <c r="L75" i="11" s="1"/>
  <c r="J92" i="11"/>
  <c r="K92" i="11" s="1"/>
  <c r="L92" i="11" s="1"/>
  <c r="J16" i="31"/>
  <c r="K16" i="31" s="1"/>
  <c r="L16" i="31" s="1"/>
  <c r="J114" i="32"/>
  <c r="K114" i="32" s="1"/>
  <c r="L114" i="32" s="1"/>
  <c r="J109" i="12"/>
  <c r="K109" i="12" s="1"/>
  <c r="L109" i="12" s="1"/>
  <c r="J62" i="31"/>
  <c r="K62" i="31" s="1"/>
  <c r="L62" i="31" s="1"/>
  <c r="F156" i="16"/>
  <c r="G225" i="16"/>
  <c r="P257" i="16"/>
  <c r="F214" i="16"/>
  <c r="P228" i="16"/>
  <c r="F185" i="16"/>
  <c r="F168" i="16"/>
  <c r="G184" i="16"/>
  <c r="J6" i="13"/>
  <c r="K6" i="13" s="1"/>
  <c r="L6" i="13" s="1"/>
  <c r="J56" i="32"/>
  <c r="K56" i="32" s="1"/>
  <c r="L56" i="32" s="1"/>
  <c r="I70" i="2"/>
  <c r="D70" i="22"/>
  <c r="J91" i="31"/>
  <c r="K91" i="31" s="1"/>
  <c r="L91" i="31" s="1"/>
  <c r="J64" i="13"/>
  <c r="K64" i="13" s="1"/>
  <c r="L64" i="13" s="1"/>
  <c r="J65" i="30"/>
  <c r="K65" i="30" s="1"/>
  <c r="L65" i="30" s="1"/>
  <c r="J117" i="13"/>
  <c r="K117" i="13" s="1"/>
  <c r="L117" i="13" s="1"/>
  <c r="J36" i="30"/>
  <c r="K36" i="30" s="1"/>
  <c r="L36" i="30" s="1"/>
  <c r="J11" i="8"/>
  <c r="K11" i="8" s="1"/>
  <c r="L11" i="8" s="1"/>
  <c r="J33" i="31"/>
  <c r="K33" i="31" s="1"/>
  <c r="L33" i="31" s="1"/>
  <c r="J37" i="9"/>
  <c r="K37" i="9" s="1"/>
  <c r="L37" i="9" s="1"/>
  <c r="J80" i="12"/>
  <c r="K80" i="12" s="1"/>
  <c r="L80" i="12" s="1"/>
  <c r="J112" i="33"/>
  <c r="K112" i="33" s="1"/>
  <c r="L112" i="33" s="1"/>
  <c r="J115" i="31"/>
  <c r="K115" i="31" s="1"/>
  <c r="L115" i="31" s="1"/>
  <c r="J44" i="32"/>
  <c r="K44" i="32" s="1"/>
  <c r="L44" i="32" s="1"/>
  <c r="J46" i="11"/>
  <c r="K46" i="11" s="1"/>
  <c r="L46" i="11" s="1"/>
  <c r="J103" i="31"/>
  <c r="K103" i="31" s="1"/>
  <c r="L103" i="31" s="1"/>
  <c r="J57" i="31"/>
  <c r="K57" i="31" s="1"/>
  <c r="L57" i="31" s="1"/>
  <c r="J50" i="34"/>
  <c r="K50" i="34" s="1"/>
  <c r="L50" i="34" s="1"/>
  <c r="I82" i="2"/>
  <c r="D82" i="22"/>
  <c r="J69" i="8"/>
  <c r="K69" i="8" s="1"/>
  <c r="L69" i="8" s="1"/>
  <c r="J38" i="34"/>
  <c r="K38" i="34" s="1"/>
  <c r="L38" i="34" s="1"/>
  <c r="J100" i="6"/>
  <c r="J83" i="33"/>
  <c r="K83" i="33" s="1"/>
  <c r="L83" i="33" s="1"/>
  <c r="J105" i="13"/>
  <c r="K105" i="13" s="1"/>
  <c r="L105" i="13" s="1"/>
  <c r="J72" i="36"/>
  <c r="K72" i="36" s="1"/>
  <c r="L72" i="36" s="1"/>
  <c r="J48" i="30"/>
  <c r="K48" i="30" s="1"/>
  <c r="L48" i="30" s="1"/>
  <c r="J40" i="8"/>
  <c r="K40" i="8" s="1"/>
  <c r="L40" i="8" s="1"/>
  <c r="J23" i="8"/>
  <c r="K23" i="8" s="1"/>
  <c r="L23" i="8" s="1"/>
  <c r="J108" i="34"/>
  <c r="K108" i="34" s="1"/>
  <c r="L108" i="34" s="1"/>
  <c r="J39" i="12"/>
  <c r="K39" i="12" s="1"/>
  <c r="L39" i="12" s="1"/>
  <c r="J59" i="13"/>
  <c r="K59" i="13" s="1"/>
  <c r="L59" i="13" s="1"/>
  <c r="J43" i="36"/>
  <c r="K43" i="36" s="1"/>
  <c r="L43" i="36" s="1"/>
  <c r="I24" i="2"/>
  <c r="D24" i="22"/>
  <c r="J73" i="32"/>
  <c r="K73" i="32" s="1"/>
  <c r="L73" i="32" s="1"/>
  <c r="J32" i="32"/>
  <c r="K32" i="32" s="1"/>
  <c r="L32" i="32" s="1"/>
  <c r="J84" i="36"/>
  <c r="K84" i="36" s="1"/>
  <c r="L84" i="36" s="1"/>
  <c r="J60" i="36"/>
  <c r="K60" i="36" s="1"/>
  <c r="L60" i="36" s="1"/>
  <c r="J74" i="31"/>
  <c r="K74" i="31" s="1"/>
  <c r="L74" i="31" s="1"/>
  <c r="P199" i="16"/>
  <c r="P170" i="16"/>
  <c r="G155" i="16"/>
  <c r="F255" i="16"/>
  <c r="P158" i="16"/>
  <c r="P245" i="16"/>
  <c r="P216" i="16"/>
  <c r="G242" i="16"/>
  <c r="G167" i="16"/>
  <c r="F243" i="16"/>
  <c r="J9" i="34"/>
  <c r="K9" i="34" s="1"/>
  <c r="L9" i="34" s="1"/>
  <c r="AQ432" i="28"/>
  <c r="AQ424" i="28"/>
  <c r="AQ412" i="28"/>
  <c r="AQ429" i="28"/>
  <c r="AQ417" i="28"/>
  <c r="AQ405" i="28"/>
  <c r="AQ422" i="28"/>
  <c r="AQ410" i="28"/>
  <c r="AQ427" i="28"/>
  <c r="AQ415" i="28"/>
  <c r="AQ420" i="28"/>
  <c r="AQ408" i="28"/>
  <c r="AQ430" i="28"/>
  <c r="AQ418" i="28"/>
  <c r="AQ406" i="28"/>
  <c r="AQ423" i="28"/>
  <c r="AQ411" i="28"/>
  <c r="AQ428" i="28"/>
  <c r="AQ416" i="28"/>
  <c r="AQ426" i="28"/>
  <c r="AQ414" i="28"/>
  <c r="AQ402" i="28"/>
  <c r="AQ431" i="28"/>
  <c r="AQ419" i="28"/>
  <c r="AQ407" i="28"/>
  <c r="AQ421" i="28"/>
  <c r="AQ404" i="28"/>
  <c r="AQ425" i="28"/>
  <c r="AQ413" i="28"/>
  <c r="AQ403" i="28"/>
  <c r="AQ409" i="28"/>
  <c r="AR24" i="28"/>
  <c r="J54" i="33"/>
  <c r="K54" i="33" s="1"/>
  <c r="L54" i="33" s="1"/>
  <c r="J25" i="33"/>
  <c r="K25" i="33" s="1"/>
  <c r="L25" i="33" s="1"/>
  <c r="J8" i="9"/>
  <c r="K8" i="9" s="1"/>
  <c r="L8" i="9" s="1"/>
  <c r="J89" i="36"/>
  <c r="K89" i="36" s="1"/>
  <c r="L89" i="36" s="1"/>
  <c r="J27" i="32"/>
  <c r="K27" i="32" s="1"/>
  <c r="L27" i="32" s="1"/>
  <c r="J3" i="32"/>
  <c r="K3" i="32" s="1"/>
  <c r="L3" i="32" s="1"/>
  <c r="J10" i="12"/>
  <c r="K10" i="12" s="1"/>
  <c r="L10" i="12" s="1"/>
  <c r="J110" i="8"/>
  <c r="K110" i="8" s="1"/>
  <c r="L110" i="8" s="1"/>
  <c r="AI420" i="28"/>
  <c r="AI408" i="28"/>
  <c r="AI432" i="28"/>
  <c r="AI425" i="28"/>
  <c r="AI413" i="28"/>
  <c r="AI430" i="28"/>
  <c r="AI418" i="28"/>
  <c r="AI423" i="28"/>
  <c r="AI411" i="28"/>
  <c r="AI428" i="28"/>
  <c r="AI416" i="28"/>
  <c r="AI404" i="28"/>
  <c r="AI426" i="28"/>
  <c r="AI414" i="28"/>
  <c r="AI402" i="28"/>
  <c r="AI431" i="28"/>
  <c r="AI419" i="28"/>
  <c r="AI407" i="28"/>
  <c r="AI424" i="28"/>
  <c r="AI412" i="28"/>
  <c r="AI422" i="28"/>
  <c r="AI410" i="28"/>
  <c r="AI427" i="28"/>
  <c r="AI415" i="28"/>
  <c r="AI403" i="28"/>
  <c r="AI405" i="28"/>
  <c r="AI429" i="28"/>
  <c r="AI417" i="28"/>
  <c r="AI421" i="28"/>
  <c r="AI406" i="28"/>
  <c r="AI409" i="28"/>
  <c r="AJ24" i="28"/>
  <c r="AI181" i="28"/>
  <c r="AI169" i="28"/>
  <c r="AI157" i="28"/>
  <c r="AI174" i="28"/>
  <c r="AI162" i="28"/>
  <c r="AI179" i="28"/>
  <c r="AI167" i="28"/>
  <c r="AI155" i="28"/>
  <c r="AI184" i="28"/>
  <c r="AI172" i="28"/>
  <c r="AI160" i="28"/>
  <c r="AI177" i="28"/>
  <c r="AI165" i="28"/>
  <c r="AI182" i="28"/>
  <c r="AI170" i="28"/>
  <c r="AI158" i="28"/>
  <c r="AI175" i="28"/>
  <c r="AI163" i="28"/>
  <c r="AI180" i="28"/>
  <c r="AI168" i="28"/>
  <c r="AI156" i="28"/>
  <c r="AI173" i="28"/>
  <c r="AI161" i="28"/>
  <c r="AI178" i="28"/>
  <c r="AI166" i="28"/>
  <c r="AI154" i="28"/>
  <c r="AI183" i="28"/>
  <c r="AI171" i="28"/>
  <c r="AI159" i="28"/>
  <c r="AI176" i="28"/>
  <c r="AI164" i="28"/>
  <c r="AJ18" i="28"/>
  <c r="AN3" i="28"/>
  <c r="AQ80" i="28"/>
  <c r="AQ85" i="28"/>
  <c r="AQ73" i="28"/>
  <c r="AQ90" i="28"/>
  <c r="AQ78" i="28"/>
  <c r="AQ66" i="28"/>
  <c r="AQ83" i="28"/>
  <c r="AQ71" i="28"/>
  <c r="AQ88" i="28"/>
  <c r="AQ76" i="28"/>
  <c r="AQ81" i="28"/>
  <c r="AQ69" i="28"/>
  <c r="AQ86" i="28"/>
  <c r="AQ74" i="28"/>
  <c r="AQ62" i="28"/>
  <c r="AQ91" i="28"/>
  <c r="AQ79" i="28"/>
  <c r="AQ67" i="28"/>
  <c r="AQ84" i="28"/>
  <c r="AQ72" i="28"/>
  <c r="AQ89" i="28"/>
  <c r="AQ77" i="28"/>
  <c r="AQ82" i="28"/>
  <c r="AQ70" i="28"/>
  <c r="AQ87" i="28"/>
  <c r="AQ75" i="28"/>
  <c r="AQ63" i="28"/>
  <c r="AQ68" i="28"/>
  <c r="AR22" i="28"/>
  <c r="AQ65" i="28"/>
  <c r="AQ61" i="28"/>
  <c r="AQ64" i="28"/>
  <c r="AW307" i="28"/>
  <c r="AW308" i="28"/>
  <c r="AW290" i="28"/>
  <c r="AW278" i="28"/>
  <c r="AW305" i="28"/>
  <c r="AW302" i="28"/>
  <c r="AW295" i="28"/>
  <c r="AW283" i="28"/>
  <c r="AW300" i="28"/>
  <c r="AW288" i="28"/>
  <c r="AW293" i="28"/>
  <c r="AW281" i="28"/>
  <c r="AW304" i="28"/>
  <c r="AW298" i="28"/>
  <c r="AW286" i="28"/>
  <c r="AW291" i="28"/>
  <c r="AW279" i="28"/>
  <c r="AW296" i="28"/>
  <c r="AW284" i="28"/>
  <c r="AW301" i="28"/>
  <c r="AW289" i="28"/>
  <c r="AW303" i="28"/>
  <c r="AW294" i="28"/>
  <c r="AW282" i="28"/>
  <c r="AW299" i="28"/>
  <c r="AW287" i="28"/>
  <c r="AW306" i="28"/>
  <c r="AW292" i="28"/>
  <c r="AW280" i="28"/>
  <c r="AW297" i="28"/>
  <c r="AW285" i="28"/>
  <c r="AX23" i="28"/>
  <c r="J34" i="11"/>
  <c r="K34" i="11" s="1"/>
  <c r="L34" i="11" s="1"/>
  <c r="J79" i="34"/>
  <c r="K79" i="34" s="1"/>
  <c r="L79" i="34" s="1"/>
  <c r="AI292" i="28"/>
  <c r="AI280" i="28"/>
  <c r="AI305" i="28"/>
  <c r="AI297" i="28"/>
  <c r="AI285" i="28"/>
  <c r="AI302" i="28"/>
  <c r="AI290" i="28"/>
  <c r="AI278" i="28"/>
  <c r="AI295" i="28"/>
  <c r="AI283" i="28"/>
  <c r="AI300" i="28"/>
  <c r="AI288" i="28"/>
  <c r="AI308" i="28"/>
  <c r="AI304" i="28"/>
  <c r="AI293" i="28"/>
  <c r="AI281" i="28"/>
  <c r="AI298" i="28"/>
  <c r="AI286" i="28"/>
  <c r="AI307" i="28"/>
  <c r="AI291" i="28"/>
  <c r="AI279" i="28"/>
  <c r="AI296" i="28"/>
  <c r="AI284" i="28"/>
  <c r="AI303" i="28"/>
  <c r="AI301" i="28"/>
  <c r="AI289" i="28"/>
  <c r="AI306" i="28"/>
  <c r="AI294" i="28"/>
  <c r="AI282" i="28"/>
  <c r="AI299" i="28"/>
  <c r="AI287" i="28"/>
  <c r="AJ23" i="28"/>
  <c r="AQ272" i="28"/>
  <c r="AQ260" i="28"/>
  <c r="AQ248" i="28"/>
  <c r="AQ277" i="28"/>
  <c r="AQ265" i="28"/>
  <c r="AQ253" i="28"/>
  <c r="AQ270" i="28"/>
  <c r="AQ258" i="28"/>
  <c r="AQ275" i="28"/>
  <c r="AQ263" i="28"/>
  <c r="AQ251" i="28"/>
  <c r="AQ268" i="28"/>
  <c r="AQ256" i="28"/>
  <c r="AQ273" i="28"/>
  <c r="AQ261" i="28"/>
  <c r="AQ249" i="28"/>
  <c r="AQ266" i="28"/>
  <c r="AQ254" i="28"/>
  <c r="AQ271" i="28"/>
  <c r="AQ259" i="28"/>
  <c r="AQ247" i="28"/>
  <c r="AQ276" i="28"/>
  <c r="AQ264" i="28"/>
  <c r="AQ252" i="28"/>
  <c r="AQ269" i="28"/>
  <c r="AQ257" i="28"/>
  <c r="AQ274" i="28"/>
  <c r="AQ262" i="28"/>
  <c r="AQ250" i="28"/>
  <c r="AQ267" i="28"/>
  <c r="AQ255" i="28"/>
  <c r="AR21" i="28"/>
  <c r="AW3" i="28"/>
  <c r="AW2" i="28"/>
  <c r="BI4" i="28"/>
  <c r="AU3" i="28"/>
  <c r="J13" i="33"/>
  <c r="K13" i="33" s="1"/>
  <c r="L13" i="33" s="1"/>
  <c r="J5" i="11"/>
  <c r="K5" i="11" s="1"/>
  <c r="L5" i="11" s="1"/>
  <c r="AW86" i="28"/>
  <c r="AW74" i="28"/>
  <c r="AW91" i="28"/>
  <c r="AW79" i="28"/>
  <c r="AW67" i="28"/>
  <c r="AW84" i="28"/>
  <c r="AW72" i="28"/>
  <c r="AW89" i="28"/>
  <c r="AW77" i="28"/>
  <c r="AW82" i="28"/>
  <c r="AW70" i="28"/>
  <c r="AW87" i="28"/>
  <c r="AW75" i="28"/>
  <c r="AW80" i="28"/>
  <c r="AW68" i="28"/>
  <c r="AW85" i="28"/>
  <c r="AW73" i="28"/>
  <c r="AW90" i="28"/>
  <c r="AW78" i="28"/>
  <c r="AW83" i="28"/>
  <c r="AW71" i="28"/>
  <c r="AW88" i="28"/>
  <c r="AW76" i="28"/>
  <c r="AW81" i="28"/>
  <c r="AW69" i="28"/>
  <c r="AX22" i="28"/>
  <c r="AW62" i="28"/>
  <c r="AW65" i="28"/>
  <c r="AW64" i="28"/>
  <c r="AW61" i="28"/>
  <c r="AW66" i="28"/>
  <c r="AW63" i="28"/>
  <c r="BE246" i="28"/>
  <c r="BE234" i="28"/>
  <c r="BE239" i="28"/>
  <c r="BE244" i="28"/>
  <c r="BE237" i="28"/>
  <c r="BE242" i="28"/>
  <c r="BE240" i="28"/>
  <c r="BE228" i="28"/>
  <c r="BE245" i="28"/>
  <c r="BE238" i="28"/>
  <c r="BE243" i="28"/>
  <c r="BE231" i="28"/>
  <c r="BE236" i="28"/>
  <c r="BE241" i="28"/>
  <c r="BE229" i="28"/>
  <c r="BE219" i="28"/>
  <c r="BE224" i="28"/>
  <c r="BE217" i="28"/>
  <c r="BE222" i="28"/>
  <c r="BE220" i="28"/>
  <c r="BE225" i="28"/>
  <c r="BE235" i="28"/>
  <c r="BE227" i="28"/>
  <c r="BE218" i="28"/>
  <c r="BE233" i="28"/>
  <c r="BE232" i="28"/>
  <c r="BE230" i="28"/>
  <c r="BE223" i="28"/>
  <c r="BE216" i="28"/>
  <c r="BE221" i="28"/>
  <c r="BE226" i="28"/>
  <c r="BF20" i="28"/>
  <c r="AX399" i="28"/>
  <c r="AX387" i="28"/>
  <c r="AX375" i="28"/>
  <c r="AX392" i="28"/>
  <c r="AX380" i="28"/>
  <c r="AX395" i="28"/>
  <c r="AX393" i="28"/>
  <c r="AX381" i="28"/>
  <c r="AX398" i="28"/>
  <c r="AX386" i="28"/>
  <c r="AX374" i="28"/>
  <c r="AX401" i="28"/>
  <c r="AX389" i="28"/>
  <c r="AX394" i="28"/>
  <c r="AX382" i="28"/>
  <c r="AX396" i="28"/>
  <c r="AX390" i="28"/>
  <c r="AX383" i="28"/>
  <c r="AX379" i="28"/>
  <c r="AX400" i="28"/>
  <c r="AX388" i="28"/>
  <c r="AX384" i="28"/>
  <c r="AX376" i="28"/>
  <c r="AX397" i="28"/>
  <c r="AX391" i="28"/>
  <c r="AX385" i="28"/>
  <c r="AX373" i="28"/>
  <c r="AX372" i="28"/>
  <c r="AX377" i="28"/>
  <c r="AX371" i="28"/>
  <c r="AX378" i="28"/>
  <c r="AY13" i="28"/>
  <c r="BE270" i="28"/>
  <c r="BE258" i="28"/>
  <c r="BE275" i="28"/>
  <c r="BE263" i="28"/>
  <c r="BE251" i="28"/>
  <c r="BE268" i="28"/>
  <c r="BE256" i="28"/>
  <c r="BE273" i="28"/>
  <c r="BE261" i="28"/>
  <c r="BE249" i="28"/>
  <c r="BE266" i="28"/>
  <c r="BE254" i="28"/>
  <c r="BE271" i="28"/>
  <c r="BE259" i="28"/>
  <c r="BE247" i="28"/>
  <c r="BE276" i="28"/>
  <c r="BE264" i="28"/>
  <c r="BE252" i="28"/>
  <c r="BE269" i="28"/>
  <c r="BE257" i="28"/>
  <c r="BE274" i="28"/>
  <c r="BE262" i="28"/>
  <c r="BE250" i="28"/>
  <c r="BE267" i="28"/>
  <c r="BE255" i="28"/>
  <c r="BE272" i="28"/>
  <c r="BE260" i="28"/>
  <c r="BE248" i="28"/>
  <c r="BE277" i="28"/>
  <c r="BE265" i="28"/>
  <c r="BE253" i="28"/>
  <c r="BF21" i="28"/>
  <c r="J93" i="13"/>
  <c r="K93" i="13" s="1"/>
  <c r="L93" i="13" s="1"/>
  <c r="J29" i="11"/>
  <c r="K29" i="11" s="1"/>
  <c r="L29" i="11" s="1"/>
  <c r="J45" i="31"/>
  <c r="K45" i="31" s="1"/>
  <c r="L45" i="31" s="1"/>
  <c r="AI88" i="28"/>
  <c r="AI76" i="28"/>
  <c r="AI81" i="28"/>
  <c r="AI69" i="28"/>
  <c r="AI86" i="28"/>
  <c r="AI74" i="28"/>
  <c r="AI91" i="28"/>
  <c r="AI79" i="28"/>
  <c r="AI67" i="28"/>
  <c r="AI84" i="28"/>
  <c r="AI72" i="28"/>
  <c r="AI89" i="28"/>
  <c r="AI77" i="28"/>
  <c r="AI82" i="28"/>
  <c r="AI70" i="28"/>
  <c r="AI87" i="28"/>
  <c r="AI75" i="28"/>
  <c r="AI80" i="28"/>
  <c r="AI68" i="28"/>
  <c r="AI85" i="28"/>
  <c r="AI73" i="28"/>
  <c r="AI90" i="28"/>
  <c r="AI78" i="28"/>
  <c r="AI83" i="28"/>
  <c r="AI71" i="28"/>
  <c r="AJ22" i="28"/>
  <c r="AI66" i="28"/>
  <c r="AI62" i="28"/>
  <c r="AI65" i="28"/>
  <c r="AI61" i="28"/>
  <c r="AI64" i="28"/>
  <c r="AI63" i="28"/>
  <c r="AQ236" i="28"/>
  <c r="AQ241" i="28"/>
  <c r="AQ246" i="28"/>
  <c r="AQ239" i="28"/>
  <c r="AQ244" i="28"/>
  <c r="AQ237" i="28"/>
  <c r="AQ242" i="28"/>
  <c r="AQ230" i="28"/>
  <c r="AQ235" i="28"/>
  <c r="AQ240" i="28"/>
  <c r="AQ245" i="28"/>
  <c r="AQ233" i="28"/>
  <c r="AQ238" i="28"/>
  <c r="AQ243" i="28"/>
  <c r="AQ231" i="28"/>
  <c r="AQ221" i="28"/>
  <c r="AQ226" i="28"/>
  <c r="AQ219" i="28"/>
  <c r="AQ229" i="28"/>
  <c r="AQ224" i="28"/>
  <c r="AQ228" i="28"/>
  <c r="AQ217" i="28"/>
  <c r="AQ222" i="28"/>
  <c r="AQ234" i="28"/>
  <c r="AQ232" i="28"/>
  <c r="AQ220" i="28"/>
  <c r="AQ227" i="28"/>
  <c r="AQ225" i="28"/>
  <c r="AQ218" i="28"/>
  <c r="AQ223" i="28"/>
  <c r="AQ216" i="28"/>
  <c r="AR20" i="28"/>
  <c r="AJ401" i="28"/>
  <c r="AJ389" i="28"/>
  <c r="AJ377" i="28"/>
  <c r="AJ394" i="28"/>
  <c r="AJ382" i="28"/>
  <c r="AJ397" i="28"/>
  <c r="AJ395" i="28"/>
  <c r="AJ383" i="28"/>
  <c r="AJ371" i="28"/>
  <c r="AJ400" i="28"/>
  <c r="AJ388" i="28"/>
  <c r="AJ376" i="28"/>
  <c r="AJ391" i="28"/>
  <c r="AJ396" i="28"/>
  <c r="AJ384" i="28"/>
  <c r="AJ393" i="28"/>
  <c r="AJ379" i="28"/>
  <c r="AJ399" i="28"/>
  <c r="AJ380" i="28"/>
  <c r="AJ385" i="28"/>
  <c r="AJ373" i="28"/>
  <c r="AJ381" i="28"/>
  <c r="AJ386" i="28"/>
  <c r="AJ374" i="28"/>
  <c r="AJ392" i="28"/>
  <c r="AJ372" i="28"/>
  <c r="AJ398" i="28"/>
  <c r="AJ378" i="28"/>
  <c r="AJ387" i="28"/>
  <c r="AJ375" i="28"/>
  <c r="AJ390" i="28"/>
  <c r="AK13" i="28"/>
  <c r="AI4" i="28"/>
  <c r="AI2" i="28"/>
  <c r="J18" i="13"/>
  <c r="K18" i="13" s="1"/>
  <c r="L18" i="13" s="1"/>
  <c r="J17" i="11"/>
  <c r="K17" i="11" s="1"/>
  <c r="L17" i="11" s="1"/>
  <c r="I53" i="2"/>
  <c r="D53" i="22"/>
  <c r="AW266" i="28"/>
  <c r="AW254" i="28"/>
  <c r="AW271" i="28"/>
  <c r="AW259" i="28"/>
  <c r="AW247" i="28"/>
  <c r="AW276" i="28"/>
  <c r="AW264" i="28"/>
  <c r="AW252" i="28"/>
  <c r="AW269" i="28"/>
  <c r="AW257" i="28"/>
  <c r="AW274" i="28"/>
  <c r="AW262" i="28"/>
  <c r="AW250" i="28"/>
  <c r="AW267" i="28"/>
  <c r="AW255" i="28"/>
  <c r="AW272" i="28"/>
  <c r="AW260" i="28"/>
  <c r="AW248" i="28"/>
  <c r="AW277" i="28"/>
  <c r="AW265" i="28"/>
  <c r="AW253" i="28"/>
  <c r="AW270" i="28"/>
  <c r="AW258" i="28"/>
  <c r="AW275" i="28"/>
  <c r="AW263" i="28"/>
  <c r="AW251" i="28"/>
  <c r="AW268" i="28"/>
  <c r="AW256" i="28"/>
  <c r="AW273" i="28"/>
  <c r="AW261" i="28"/>
  <c r="AW249" i="28"/>
  <c r="AX21" i="28"/>
  <c r="BD393" i="28"/>
  <c r="BD381" i="28"/>
  <c r="BD398" i="28"/>
  <c r="BD386" i="28"/>
  <c r="BD374" i="28"/>
  <c r="BD401" i="28"/>
  <c r="BD399" i="28"/>
  <c r="BD387" i="28"/>
  <c r="BD375" i="28"/>
  <c r="BD392" i="28"/>
  <c r="BD380" i="28"/>
  <c r="BD395" i="28"/>
  <c r="BD400" i="28"/>
  <c r="BD388" i="28"/>
  <c r="BD376" i="28"/>
  <c r="BD384" i="28"/>
  <c r="BD372" i="28"/>
  <c r="BD391" i="28"/>
  <c r="BD397" i="28"/>
  <c r="BD385" i="28"/>
  <c r="BD377" i="28"/>
  <c r="BD373" i="28"/>
  <c r="BD371" i="28"/>
  <c r="BD389" i="28"/>
  <c r="BD378" i="28"/>
  <c r="BD396" i="28"/>
  <c r="BD394" i="28"/>
  <c r="BD382" i="28"/>
  <c r="BD390" i="28"/>
  <c r="BD383" i="28"/>
  <c r="BD379" i="28"/>
  <c r="BE13" i="28"/>
  <c r="BE207" i="28"/>
  <c r="BE195" i="28"/>
  <c r="BE212" i="28"/>
  <c r="BE200" i="28"/>
  <c r="BE188" i="28"/>
  <c r="BE205" i="28"/>
  <c r="BE193" i="28"/>
  <c r="BE210" i="28"/>
  <c r="BE198" i="28"/>
  <c r="BE186" i="28"/>
  <c r="BE215" i="28"/>
  <c r="BE203" i="28"/>
  <c r="BE191" i="28"/>
  <c r="BE208" i="28"/>
  <c r="BE196" i="28"/>
  <c r="BE213" i="28"/>
  <c r="BE201" i="28"/>
  <c r="BE189" i="28"/>
  <c r="BE206" i="28"/>
  <c r="BE194" i="28"/>
  <c r="BE211" i="28"/>
  <c r="BE199" i="28"/>
  <c r="BE187" i="28"/>
  <c r="BE204" i="28"/>
  <c r="BE192" i="28"/>
  <c r="BE209" i="28"/>
  <c r="BE197" i="28"/>
  <c r="BE185" i="28"/>
  <c r="BE214" i="28"/>
  <c r="BE202" i="28"/>
  <c r="BE190" i="28"/>
  <c r="BF19" i="28"/>
  <c r="AX330" i="28"/>
  <c r="AX318" i="28"/>
  <c r="AX335" i="28"/>
  <c r="AX323" i="28"/>
  <c r="AX328" i="28"/>
  <c r="AX316" i="28"/>
  <c r="AX333" i="28"/>
  <c r="AX321" i="28"/>
  <c r="AX338" i="28"/>
  <c r="AX326" i="28"/>
  <c r="AX331" i="28"/>
  <c r="AX336" i="28"/>
  <c r="AX324" i="28"/>
  <c r="AX312" i="28"/>
  <c r="AX329" i="28"/>
  <c r="AX317" i="28"/>
  <c r="AX334" i="28"/>
  <c r="AX322" i="28"/>
  <c r="AX339" i="28"/>
  <c r="AX327" i="28"/>
  <c r="AX315" i="28"/>
  <c r="AX332" i="28"/>
  <c r="AX320" i="28"/>
  <c r="AX337" i="28"/>
  <c r="AX325" i="28"/>
  <c r="AX313" i="28"/>
  <c r="AX310" i="28"/>
  <c r="AX319" i="28"/>
  <c r="AX309" i="28"/>
  <c r="AX311" i="28"/>
  <c r="AX314" i="28"/>
  <c r="AY12" i="28"/>
  <c r="J15" i="32"/>
  <c r="K15" i="32" s="1"/>
  <c r="L15" i="32" s="1"/>
  <c r="I41" i="2"/>
  <c r="D41" i="22"/>
  <c r="AI268" i="28"/>
  <c r="AI256" i="28"/>
  <c r="AI273" i="28"/>
  <c r="AI261" i="28"/>
  <c r="AI249" i="28"/>
  <c r="AI266" i="28"/>
  <c r="AI254" i="28"/>
  <c r="AI271" i="28"/>
  <c r="AI259" i="28"/>
  <c r="AI247" i="28"/>
  <c r="AI276" i="28"/>
  <c r="AI264" i="28"/>
  <c r="AI252" i="28"/>
  <c r="AI269" i="28"/>
  <c r="AI257" i="28"/>
  <c r="AI274" i="28"/>
  <c r="AI262" i="28"/>
  <c r="AI250" i="28"/>
  <c r="AI267" i="28"/>
  <c r="AI255" i="28"/>
  <c r="AI272" i="28"/>
  <c r="AI260" i="28"/>
  <c r="AI248" i="28"/>
  <c r="AI277" i="28"/>
  <c r="AI265" i="28"/>
  <c r="AI253" i="28"/>
  <c r="AI270" i="28"/>
  <c r="AI258" i="28"/>
  <c r="AI275" i="28"/>
  <c r="AI263" i="28"/>
  <c r="AI251" i="28"/>
  <c r="AJ21" i="28"/>
  <c r="AP395" i="28"/>
  <c r="AP383" i="28"/>
  <c r="AP371" i="28"/>
  <c r="AP400" i="28"/>
  <c r="AP388" i="28"/>
  <c r="AP376" i="28"/>
  <c r="AP401" i="28"/>
  <c r="AP389" i="28"/>
  <c r="AP377" i="28"/>
  <c r="AP394" i="28"/>
  <c r="AP382" i="28"/>
  <c r="AP397" i="28"/>
  <c r="AP390" i="28"/>
  <c r="AP378" i="28"/>
  <c r="AP391" i="28"/>
  <c r="AP380" i="28"/>
  <c r="AP399" i="28"/>
  <c r="AP385" i="28"/>
  <c r="AP373" i="28"/>
  <c r="AP381" i="28"/>
  <c r="AP372" i="28"/>
  <c r="AP386" i="28"/>
  <c r="AP374" i="28"/>
  <c r="AP398" i="28"/>
  <c r="AP396" i="28"/>
  <c r="AP392" i="28"/>
  <c r="AP387" i="28"/>
  <c r="AP375" i="28"/>
  <c r="AP393" i="28"/>
  <c r="AP379" i="28"/>
  <c r="AP384" i="28"/>
  <c r="AQ13" i="28"/>
  <c r="AN4" i="28"/>
  <c r="AQ209" i="28"/>
  <c r="AQ197" i="28"/>
  <c r="AQ185" i="28"/>
  <c r="AQ214" i="28"/>
  <c r="AQ202" i="28"/>
  <c r="AQ190" i="28"/>
  <c r="AQ207" i="28"/>
  <c r="AQ195" i="28"/>
  <c r="AQ212" i="28"/>
  <c r="AQ200" i="28"/>
  <c r="AQ188" i="28"/>
  <c r="AQ205" i="28"/>
  <c r="AQ193" i="28"/>
  <c r="AQ210" i="28"/>
  <c r="AQ198" i="28"/>
  <c r="AQ186" i="28"/>
  <c r="AQ215" i="28"/>
  <c r="AQ203" i="28"/>
  <c r="AQ191" i="28"/>
  <c r="AQ208" i="28"/>
  <c r="AQ196" i="28"/>
  <c r="AQ213" i="28"/>
  <c r="AQ201" i="28"/>
  <c r="AQ189" i="28"/>
  <c r="AQ206" i="28"/>
  <c r="AQ194" i="28"/>
  <c r="AQ211" i="28"/>
  <c r="AQ199" i="28"/>
  <c r="AQ187" i="28"/>
  <c r="AQ204" i="28"/>
  <c r="AQ192" i="28"/>
  <c r="AR19" i="28"/>
  <c r="AJ332" i="28"/>
  <c r="AJ320" i="28"/>
  <c r="AJ337" i="28"/>
  <c r="AJ325" i="28"/>
  <c r="AJ313" i="28"/>
  <c r="AJ330" i="28"/>
  <c r="AJ318" i="28"/>
  <c r="AJ335" i="28"/>
  <c r="AJ323" i="28"/>
  <c r="AJ328" i="28"/>
  <c r="AJ333" i="28"/>
  <c r="AJ338" i="28"/>
  <c r="AJ326" i="28"/>
  <c r="AJ314" i="28"/>
  <c r="AJ331" i="28"/>
  <c r="AJ319" i="28"/>
  <c r="AJ336" i="28"/>
  <c r="AJ324" i="28"/>
  <c r="AJ329" i="28"/>
  <c r="AJ317" i="28"/>
  <c r="AJ334" i="28"/>
  <c r="AJ322" i="28"/>
  <c r="AJ339" i="28"/>
  <c r="AJ327" i="28"/>
  <c r="AJ315" i="28"/>
  <c r="AJ321" i="28"/>
  <c r="AJ316" i="28"/>
  <c r="AJ310" i="28"/>
  <c r="AJ309" i="28"/>
  <c r="AJ312" i="28"/>
  <c r="AJ311" i="28"/>
  <c r="AK12" i="28"/>
  <c r="BI3" i="28"/>
  <c r="J100" i="33"/>
  <c r="K100" i="33" s="1"/>
  <c r="L100" i="33" s="1"/>
  <c r="J49" i="9"/>
  <c r="K49" i="9" s="1"/>
  <c r="L49" i="9" s="1"/>
  <c r="J71" i="33"/>
  <c r="K71" i="33" s="1"/>
  <c r="L71" i="33" s="1"/>
  <c r="J97" i="12"/>
  <c r="K97" i="12" s="1"/>
  <c r="L97" i="12" s="1"/>
  <c r="J61" i="32"/>
  <c r="K61" i="32" s="1"/>
  <c r="L61" i="32" s="1"/>
  <c r="AW242" i="28"/>
  <c r="AW230" i="28"/>
  <c r="AW235" i="28"/>
  <c r="AW240" i="28"/>
  <c r="AW245" i="28"/>
  <c r="AW238" i="28"/>
  <c r="AW243" i="28"/>
  <c r="AW236" i="28"/>
  <c r="AW241" i="28"/>
  <c r="AW246" i="28"/>
  <c r="AW239" i="28"/>
  <c r="AW244" i="28"/>
  <c r="AW237" i="28"/>
  <c r="AW229" i="28"/>
  <c r="AW220" i="28"/>
  <c r="AW233" i="28"/>
  <c r="AW232" i="28"/>
  <c r="AW231" i="28"/>
  <c r="AW227" i="28"/>
  <c r="AW225" i="28"/>
  <c r="AW218" i="28"/>
  <c r="AW234" i="28"/>
  <c r="AW223" i="28"/>
  <c r="AW216" i="28"/>
  <c r="AW221" i="28"/>
  <c r="AW226" i="28"/>
  <c r="AW219" i="28"/>
  <c r="AW224" i="28"/>
  <c r="AW217" i="28"/>
  <c r="AW228" i="28"/>
  <c r="AW222" i="28"/>
  <c r="AX20" i="28"/>
  <c r="BD336" i="28"/>
  <c r="BD324" i="28"/>
  <c r="BD329" i="28"/>
  <c r="BD317" i="28"/>
  <c r="BD334" i="28"/>
  <c r="BD322" i="28"/>
  <c r="BD339" i="28"/>
  <c r="BD327" i="28"/>
  <c r="BD315" i="28"/>
  <c r="BD332" i="28"/>
  <c r="BD320" i="28"/>
  <c r="BD337" i="28"/>
  <c r="BD325" i="28"/>
  <c r="BD330" i="28"/>
  <c r="BD318" i="28"/>
  <c r="BD335" i="28"/>
  <c r="BD323" i="28"/>
  <c r="BD328" i="28"/>
  <c r="BD333" i="28"/>
  <c r="BD321" i="28"/>
  <c r="BD338" i="28"/>
  <c r="BD326" i="28"/>
  <c r="BD314" i="28"/>
  <c r="BD331" i="28"/>
  <c r="BD319" i="28"/>
  <c r="BD312" i="28"/>
  <c r="BD313" i="28"/>
  <c r="BD311" i="28"/>
  <c r="BD316" i="28"/>
  <c r="BD310" i="28"/>
  <c r="BD309" i="28"/>
  <c r="BE12" i="28"/>
  <c r="BB4" i="28"/>
  <c r="BE422" i="28"/>
  <c r="BE410" i="28"/>
  <c r="BE427" i="28"/>
  <c r="BE415" i="28"/>
  <c r="BE403" i="28"/>
  <c r="BE420" i="28"/>
  <c r="BE408" i="28"/>
  <c r="BE425" i="28"/>
  <c r="BE413" i="28"/>
  <c r="BE430" i="28"/>
  <c r="BE418" i="28"/>
  <c r="BE406" i="28"/>
  <c r="BE432" i="28"/>
  <c r="BE428" i="28"/>
  <c r="BE416" i="28"/>
  <c r="BE404" i="28"/>
  <c r="BE421" i="28"/>
  <c r="BE409" i="28"/>
  <c r="BE426" i="28"/>
  <c r="BE414" i="28"/>
  <c r="BE431" i="28"/>
  <c r="BE424" i="28"/>
  <c r="BE412" i="28"/>
  <c r="BE429" i="28"/>
  <c r="BE417" i="28"/>
  <c r="BE405" i="28"/>
  <c r="BE423" i="28"/>
  <c r="BE411" i="28"/>
  <c r="BE402" i="28"/>
  <c r="BE407" i="28"/>
  <c r="BE419" i="28"/>
  <c r="BF24" i="28"/>
  <c r="BE183" i="28"/>
  <c r="BE171" i="28"/>
  <c r="BE159" i="28"/>
  <c r="BE176" i="28"/>
  <c r="BE164" i="28"/>
  <c r="BE181" i="28"/>
  <c r="BE169" i="28"/>
  <c r="BE157" i="28"/>
  <c r="BE174" i="28"/>
  <c r="BE162" i="28"/>
  <c r="BE179" i="28"/>
  <c r="BE167" i="28"/>
  <c r="BE155" i="28"/>
  <c r="BE184" i="28"/>
  <c r="BE172" i="28"/>
  <c r="BE160" i="28"/>
  <c r="BE177" i="28"/>
  <c r="BE165" i="28"/>
  <c r="BE182" i="28"/>
  <c r="BE170" i="28"/>
  <c r="BE158" i="28"/>
  <c r="BE175" i="28"/>
  <c r="BE163" i="28"/>
  <c r="BE180" i="28"/>
  <c r="BE168" i="28"/>
  <c r="BE156" i="28"/>
  <c r="BE173" i="28"/>
  <c r="BE161" i="28"/>
  <c r="BE178" i="28"/>
  <c r="BE166" i="28"/>
  <c r="BE154" i="28"/>
  <c r="BF18" i="28"/>
  <c r="AX115" i="28"/>
  <c r="AX103" i="28"/>
  <c r="AX120" i="28"/>
  <c r="AX108" i="28"/>
  <c r="AX96" i="28"/>
  <c r="AX113" i="28"/>
  <c r="AX101" i="28"/>
  <c r="AX118" i="28"/>
  <c r="AX106" i="28"/>
  <c r="AX94" i="28"/>
  <c r="AX111" i="28"/>
  <c r="AX99" i="28"/>
  <c r="AX116" i="28"/>
  <c r="AX104" i="28"/>
  <c r="AX92" i="28"/>
  <c r="AX121" i="28"/>
  <c r="AX109" i="28"/>
  <c r="AX97" i="28"/>
  <c r="AX114" i="28"/>
  <c r="AX102" i="28"/>
  <c r="AX119" i="28"/>
  <c r="AX107" i="28"/>
  <c r="AX95" i="28"/>
  <c r="AX112" i="28"/>
  <c r="AX100" i="28"/>
  <c r="AX117" i="28"/>
  <c r="AX105" i="28"/>
  <c r="AX93" i="28"/>
  <c r="AX122" i="28"/>
  <c r="AX110" i="28"/>
  <c r="AX98" i="28"/>
  <c r="AY11" i="28"/>
  <c r="BI2" i="28"/>
  <c r="AI244" i="28"/>
  <c r="AI232" i="28"/>
  <c r="AI237" i="28"/>
  <c r="AI242" i="28"/>
  <c r="AI240" i="28"/>
  <c r="AI245" i="28"/>
  <c r="AI238" i="28"/>
  <c r="AI243" i="28"/>
  <c r="AI236" i="28"/>
  <c r="AI241" i="28"/>
  <c r="AI229" i="28"/>
  <c r="AI246" i="28"/>
  <c r="AI239" i="28"/>
  <c r="AI234" i="28"/>
  <c r="AI231" i="28"/>
  <c r="AI217" i="28"/>
  <c r="AI233" i="28"/>
  <c r="AI222" i="28"/>
  <c r="AI227" i="28"/>
  <c r="AI220" i="28"/>
  <c r="AI225" i="28"/>
  <c r="AI235" i="28"/>
  <c r="AI218" i="28"/>
  <c r="AI223" i="28"/>
  <c r="AI216" i="28"/>
  <c r="AI221" i="28"/>
  <c r="AI226" i="28"/>
  <c r="AI228" i="28"/>
  <c r="AI219" i="28"/>
  <c r="AI230" i="28"/>
  <c r="AI224" i="28"/>
  <c r="AJ20" i="28"/>
  <c r="J7" i="30"/>
  <c r="K7" i="30" s="1"/>
  <c r="L7" i="30" s="1"/>
  <c r="J102" i="32"/>
  <c r="K102" i="32" s="1"/>
  <c r="L102" i="32" s="1"/>
  <c r="AW215" i="28"/>
  <c r="AW203" i="28"/>
  <c r="AW191" i="28"/>
  <c r="AW208" i="28"/>
  <c r="AW196" i="28"/>
  <c r="AW213" i="28"/>
  <c r="AW201" i="28"/>
  <c r="AW189" i="28"/>
  <c r="AW206" i="28"/>
  <c r="AW194" i="28"/>
  <c r="AW211" i="28"/>
  <c r="AW199" i="28"/>
  <c r="AW187" i="28"/>
  <c r="AW204" i="28"/>
  <c r="AW192" i="28"/>
  <c r="AW209" i="28"/>
  <c r="AW197" i="28"/>
  <c r="AW185" i="28"/>
  <c r="AW214" i="28"/>
  <c r="AW202" i="28"/>
  <c r="AW190" i="28"/>
  <c r="AW207" i="28"/>
  <c r="AW195" i="28"/>
  <c r="AW212" i="28"/>
  <c r="AW200" i="28"/>
  <c r="AW188" i="28"/>
  <c r="AW205" i="28"/>
  <c r="AW193" i="28"/>
  <c r="AW210" i="28"/>
  <c r="AW198" i="28"/>
  <c r="AW186" i="28"/>
  <c r="AX19" i="28"/>
  <c r="BD121" i="28"/>
  <c r="BD109" i="28"/>
  <c r="BD97" i="28"/>
  <c r="BD114" i="28"/>
  <c r="BD102" i="28"/>
  <c r="BD119" i="28"/>
  <c r="BD107" i="28"/>
  <c r="BD95" i="28"/>
  <c r="BD112" i="28"/>
  <c r="BD100" i="28"/>
  <c r="BD117" i="28"/>
  <c r="BD105" i="28"/>
  <c r="BD93" i="28"/>
  <c r="BD122" i="28"/>
  <c r="BD110" i="28"/>
  <c r="BD98" i="28"/>
  <c r="BD115" i="28"/>
  <c r="BD103" i="28"/>
  <c r="BD120" i="28"/>
  <c r="BD108" i="28"/>
  <c r="BD96" i="28"/>
  <c r="BD113" i="28"/>
  <c r="BD101" i="28"/>
  <c r="BD118" i="28"/>
  <c r="BD106" i="28"/>
  <c r="BD94" i="28"/>
  <c r="BD111" i="28"/>
  <c r="BD99" i="28"/>
  <c r="BD116" i="28"/>
  <c r="BD104" i="28"/>
  <c r="BD92" i="28"/>
  <c r="BE11" i="28"/>
  <c r="BB2" i="28"/>
  <c r="BE294" i="28"/>
  <c r="BE282" i="28"/>
  <c r="BE307" i="28"/>
  <c r="BE303" i="28"/>
  <c r="BE299" i="28"/>
  <c r="BE287" i="28"/>
  <c r="BE292" i="28"/>
  <c r="BE280" i="28"/>
  <c r="BE297" i="28"/>
  <c r="BE285" i="28"/>
  <c r="BE306" i="28"/>
  <c r="BE290" i="28"/>
  <c r="BE278" i="28"/>
  <c r="BE302" i="28"/>
  <c r="BE295" i="28"/>
  <c r="BE283" i="28"/>
  <c r="BE305" i="28"/>
  <c r="BE300" i="28"/>
  <c r="BE288" i="28"/>
  <c r="BE293" i="28"/>
  <c r="BE281" i="28"/>
  <c r="BE298" i="28"/>
  <c r="BE286" i="28"/>
  <c r="BE304" i="28"/>
  <c r="BE291" i="28"/>
  <c r="BE279" i="28"/>
  <c r="BE296" i="28"/>
  <c r="BE284" i="28"/>
  <c r="BE308" i="28"/>
  <c r="BE301" i="28"/>
  <c r="BE289" i="28"/>
  <c r="BF23" i="28"/>
  <c r="AU2" i="28"/>
  <c r="AP338" i="28"/>
  <c r="AP326" i="28"/>
  <c r="AP314" i="28"/>
  <c r="AP331" i="28"/>
  <c r="AP319" i="28"/>
  <c r="AP336" i="28"/>
  <c r="AP324" i="28"/>
  <c r="AP329" i="28"/>
  <c r="AP317" i="28"/>
  <c r="AP334" i="28"/>
  <c r="AP322" i="28"/>
  <c r="AP339" i="28"/>
  <c r="AP327" i="28"/>
  <c r="AP332" i="28"/>
  <c r="AP320" i="28"/>
  <c r="AP337" i="28"/>
  <c r="AP325" i="28"/>
  <c r="AP330" i="28"/>
  <c r="AP318" i="28"/>
  <c r="AP335" i="28"/>
  <c r="AP323" i="28"/>
  <c r="AP328" i="28"/>
  <c r="AP316" i="28"/>
  <c r="AP333" i="28"/>
  <c r="AP321" i="28"/>
  <c r="AP309" i="28"/>
  <c r="AP315" i="28"/>
  <c r="AP313" i="28"/>
  <c r="AP312" i="28"/>
  <c r="AP311" i="28"/>
  <c r="AP310" i="28"/>
  <c r="AQ12" i="28"/>
  <c r="AQ173" i="28"/>
  <c r="AQ178" i="28"/>
  <c r="AQ166" i="28"/>
  <c r="AQ154" i="28"/>
  <c r="AQ171" i="28"/>
  <c r="AQ176" i="28"/>
  <c r="AQ164" i="28"/>
  <c r="AQ181" i="28"/>
  <c r="AQ169" i="28"/>
  <c r="AQ157" i="28"/>
  <c r="AQ174" i="28"/>
  <c r="AQ162" i="28"/>
  <c r="AQ167" i="28"/>
  <c r="AQ184" i="28"/>
  <c r="AQ172" i="28"/>
  <c r="AQ177" i="28"/>
  <c r="AQ165" i="28"/>
  <c r="AQ182" i="28"/>
  <c r="AQ170" i="28"/>
  <c r="AQ158" i="28"/>
  <c r="AQ175" i="28"/>
  <c r="AQ163" i="28"/>
  <c r="AQ180" i="28"/>
  <c r="AR18" i="28"/>
  <c r="J85" i="32"/>
  <c r="K85" i="32" s="1"/>
  <c r="L85" i="32" s="1"/>
  <c r="AI205" i="28"/>
  <c r="AI193" i="28"/>
  <c r="AI210" i="28"/>
  <c r="AI198" i="28"/>
  <c r="AI186" i="28"/>
  <c r="AI215" i="28"/>
  <c r="AI203" i="28"/>
  <c r="AI191" i="28"/>
  <c r="AI208" i="28"/>
  <c r="AI196" i="28"/>
  <c r="AI213" i="28"/>
  <c r="AI201" i="28"/>
  <c r="AI189" i="28"/>
  <c r="AI206" i="28"/>
  <c r="AI194" i="28"/>
  <c r="AI211" i="28"/>
  <c r="AI199" i="28"/>
  <c r="AI187" i="28"/>
  <c r="AI204" i="28"/>
  <c r="AI192" i="28"/>
  <c r="AI209" i="28"/>
  <c r="AI197" i="28"/>
  <c r="AI185" i="28"/>
  <c r="AI214" i="28"/>
  <c r="AI202" i="28"/>
  <c r="AI190" i="28"/>
  <c r="AI207" i="28"/>
  <c r="AI195" i="28"/>
  <c r="AI212" i="28"/>
  <c r="AI200" i="28"/>
  <c r="AI188" i="28"/>
  <c r="AJ19" i="28"/>
  <c r="AP111" i="28"/>
  <c r="AP99" i="28"/>
  <c r="AP116" i="28"/>
  <c r="AP104" i="28"/>
  <c r="AP92" i="28"/>
  <c r="AP121" i="28"/>
  <c r="AP109" i="28"/>
  <c r="AP97" i="28"/>
  <c r="AP114" i="28"/>
  <c r="AP102" i="28"/>
  <c r="AP119" i="28"/>
  <c r="AP107" i="28"/>
  <c r="AP95" i="28"/>
  <c r="AP112" i="28"/>
  <c r="AP100" i="28"/>
  <c r="AP117" i="28"/>
  <c r="AP105" i="28"/>
  <c r="AP93" i="28"/>
  <c r="AP122" i="28"/>
  <c r="AP110" i="28"/>
  <c r="AP98" i="28"/>
  <c r="AP115" i="28"/>
  <c r="AP103" i="28"/>
  <c r="AP120" i="28"/>
  <c r="AP108" i="28"/>
  <c r="AP96" i="28"/>
  <c r="AP113" i="28"/>
  <c r="AP101" i="28"/>
  <c r="AP118" i="28"/>
  <c r="AP106" i="28"/>
  <c r="AP94" i="28"/>
  <c r="AQ11" i="28"/>
  <c r="BB3" i="28"/>
  <c r="AQ304" i="28"/>
  <c r="AI3" i="28"/>
  <c r="AJ117" i="28"/>
  <c r="AJ105" i="28"/>
  <c r="AJ93" i="28"/>
  <c r="AJ122" i="28"/>
  <c r="AJ110" i="28"/>
  <c r="AJ98" i="28"/>
  <c r="AJ115" i="28"/>
  <c r="AJ103" i="28"/>
  <c r="AJ120" i="28"/>
  <c r="AJ108" i="28"/>
  <c r="AJ96" i="28"/>
  <c r="AJ113" i="28"/>
  <c r="AJ101" i="28"/>
  <c r="AJ118" i="28"/>
  <c r="AJ106" i="28"/>
  <c r="AJ94" i="28"/>
  <c r="AJ111" i="28"/>
  <c r="AJ99" i="28"/>
  <c r="AJ116" i="28"/>
  <c r="AJ104" i="28"/>
  <c r="AJ92" i="28"/>
  <c r="AJ121" i="28"/>
  <c r="AJ109" i="28"/>
  <c r="AJ97" i="28"/>
  <c r="AJ114" i="28"/>
  <c r="AJ102" i="28"/>
  <c r="AJ119" i="28"/>
  <c r="AJ107" i="28"/>
  <c r="AJ95" i="28"/>
  <c r="AJ112" i="28"/>
  <c r="AJ100" i="28"/>
  <c r="AK11" i="28"/>
  <c r="J30" i="13"/>
  <c r="K30" i="13" s="1"/>
  <c r="L30" i="13" s="1"/>
  <c r="J20" i="9"/>
  <c r="K20" i="9" s="1"/>
  <c r="L20" i="9" s="1"/>
  <c r="J22" i="12"/>
  <c r="K22" i="12" s="1"/>
  <c r="L22" i="12" s="1"/>
  <c r="J98" i="8"/>
  <c r="K98" i="8" s="1"/>
  <c r="L98" i="8" s="1"/>
  <c r="J60" i="6"/>
  <c r="AW430" i="28"/>
  <c r="AW418" i="28"/>
  <c r="AW406" i="28"/>
  <c r="AW432" i="28"/>
  <c r="AW423" i="28"/>
  <c r="AW411" i="28"/>
  <c r="AW428" i="28"/>
  <c r="AW416" i="28"/>
  <c r="AW421" i="28"/>
  <c r="AW409" i="28"/>
  <c r="AW426" i="28"/>
  <c r="AW414" i="28"/>
  <c r="AW402" i="28"/>
  <c r="AW424" i="28"/>
  <c r="AW412" i="28"/>
  <c r="AW429" i="28"/>
  <c r="AW417" i="28"/>
  <c r="AW405" i="28"/>
  <c r="AW422" i="28"/>
  <c r="AW420" i="28"/>
  <c r="AW408" i="28"/>
  <c r="AW425" i="28"/>
  <c r="AW413" i="28"/>
  <c r="AW410" i="28"/>
  <c r="AW403" i="28"/>
  <c r="AW427" i="28"/>
  <c r="AW415" i="28"/>
  <c r="AW407" i="28"/>
  <c r="AW431" i="28"/>
  <c r="AW419" i="28"/>
  <c r="AW404" i="28"/>
  <c r="AX24" i="28"/>
  <c r="AW179" i="28"/>
  <c r="AW167" i="28"/>
  <c r="AW155" i="28"/>
  <c r="AW184" i="28"/>
  <c r="AW172" i="28"/>
  <c r="AW160" i="28"/>
  <c r="AW177" i="28"/>
  <c r="AW165" i="28"/>
  <c r="AW182" i="28"/>
  <c r="AW170" i="28"/>
  <c r="AW158" i="28"/>
  <c r="AW175" i="28"/>
  <c r="AW163" i="28"/>
  <c r="AW180" i="28"/>
  <c r="AW168" i="28"/>
  <c r="AW156" i="28"/>
  <c r="AW173" i="28"/>
  <c r="AW161" i="28"/>
  <c r="AW178" i="28"/>
  <c r="AW166" i="28"/>
  <c r="AW154" i="28"/>
  <c r="AW183" i="28"/>
  <c r="AW171" i="28"/>
  <c r="AW159" i="28"/>
  <c r="AW176" i="28"/>
  <c r="AW164" i="28"/>
  <c r="AW181" i="28"/>
  <c r="AW169" i="28"/>
  <c r="AW157" i="28"/>
  <c r="AW174" i="28"/>
  <c r="AW162" i="28"/>
  <c r="AX18" i="28"/>
  <c r="AN2" i="28"/>
  <c r="BE90" i="28"/>
  <c r="BE78" i="28"/>
  <c r="BE83" i="28"/>
  <c r="BE71" i="28"/>
  <c r="BE88" i="28"/>
  <c r="BE76" i="28"/>
  <c r="BE64" i="28"/>
  <c r="BE81" i="28"/>
  <c r="BE69" i="28"/>
  <c r="BE86" i="28"/>
  <c r="BE74" i="28"/>
  <c r="BE91" i="28"/>
  <c r="BE79" i="28"/>
  <c r="BE67" i="28"/>
  <c r="BE84" i="28"/>
  <c r="BE72" i="28"/>
  <c r="BE89" i="28"/>
  <c r="BE77" i="28"/>
  <c r="BE82" i="28"/>
  <c r="BE70" i="28"/>
  <c r="BE87" i="28"/>
  <c r="BE75" i="28"/>
  <c r="BE80" i="28"/>
  <c r="BE68" i="28"/>
  <c r="BE85" i="28"/>
  <c r="BE73" i="28"/>
  <c r="BE61" i="28"/>
  <c r="BE63" i="28"/>
  <c r="BE66" i="28"/>
  <c r="BF22" i="28"/>
  <c r="BE62" i="28"/>
  <c r="BE65" i="28"/>
  <c r="AU4" i="28"/>
  <c r="K246" i="16" a="1"/>
  <c r="M194" i="16" a="1"/>
  <c r="J201" i="16" a="1"/>
  <c r="I219" i="16" a="1"/>
  <c r="K229" i="16" a="1"/>
  <c r="H154" i="16" a="1"/>
  <c r="O175" i="16" a="1"/>
  <c r="D228" i="16" a="1"/>
  <c r="I248" i="16" a="1"/>
  <c r="H183" i="16" a="1"/>
  <c r="O204" i="16" a="1"/>
  <c r="D205" i="16" a="1"/>
  <c r="K159" i="16" a="1"/>
  <c r="E256" i="16" a="1"/>
  <c r="D176" i="16" a="1"/>
  <c r="H166" i="16" a="1"/>
  <c r="O262" i="16" a="1"/>
  <c r="M211" i="16" a="1"/>
  <c r="N232" i="16" a="1"/>
  <c r="O250" i="16" a="1"/>
  <c r="D257" i="16" a="1"/>
  <c r="N261" i="16" a="1"/>
  <c r="M252" i="16" a="1"/>
  <c r="I161" i="16" a="1"/>
  <c r="N150" i="16" a="1"/>
  <c r="L251" i="16" a="1"/>
  <c r="I149" i="16" a="1"/>
  <c r="J247" i="16" a="1"/>
  <c r="D234" i="16" a="1"/>
  <c r="E157" i="16" a="1"/>
  <c r="J148" i="16" a="1"/>
  <c r="I207" i="16" a="1"/>
  <c r="I178" i="16" a="1"/>
  <c r="L239" i="16" a="1"/>
  <c r="N249" i="16" a="1"/>
  <c r="J172" i="16" a="1"/>
  <c r="I202" i="16" a="1"/>
  <c r="H253" i="16" a="1"/>
  <c r="D199" i="16" a="1"/>
  <c r="E215" i="16" a="1"/>
  <c r="L164" i="16" a="1"/>
  <c r="J206" i="16" a="1"/>
  <c r="J235" i="16" a="1"/>
  <c r="M165" i="16" a="1"/>
  <c r="O180" i="16" a="1"/>
  <c r="J177" i="16" a="1"/>
  <c r="O233" i="16" a="1"/>
  <c r="D158" i="16" a="1"/>
  <c r="E169" i="16" a="1"/>
  <c r="J259" i="16" a="1"/>
  <c r="L193" i="16" a="1"/>
  <c r="E227" i="16" a="1"/>
  <c r="K234" i="16" a="1"/>
  <c r="O238" i="16" a="1"/>
  <c r="H224" i="16" a="1"/>
  <c r="N237" i="16" a="1"/>
  <c r="D245" i="16" a="1"/>
  <c r="E244" i="16" a="1"/>
  <c r="J230" i="16" a="1"/>
  <c r="M240" i="16" a="1"/>
  <c r="D216" i="16" a="1"/>
  <c r="N203" i="16" a="1"/>
  <c r="M153" i="16" a="1"/>
  <c r="J189" i="16" a="1"/>
  <c r="L210" i="16" a="1"/>
  <c r="O221" i="16" a="1"/>
  <c r="K205" i="16" a="1"/>
  <c r="J218" i="16" a="1"/>
  <c r="D147" i="16" a="1"/>
  <c r="O209" i="16" a="1"/>
  <c r="I236" i="16" a="1"/>
  <c r="K258" i="16" a="1"/>
  <c r="H212" i="16" a="1"/>
  <c r="E198" i="16" a="1"/>
  <c r="N174" i="16" a="1"/>
  <c r="N208" i="16" a="1"/>
  <c r="O151" i="16" a="1"/>
  <c r="E186" i="16" a="1"/>
  <c r="I260" i="16" a="1"/>
  <c r="J160" i="16" a="1"/>
  <c r="K217" i="16" a="1"/>
  <c r="N220" i="16" a="1"/>
  <c r="N162" i="16" a="1"/>
  <c r="L152" i="16" a="1"/>
  <c r="I190" i="16" a="1"/>
  <c r="H195" i="16" a="1"/>
  <c r="D170" i="16" a="1"/>
  <c r="M182" i="16" a="1"/>
  <c r="O163" i="16" a="1"/>
  <c r="H241" i="16" a="1"/>
  <c r="O192" i="16" a="1"/>
  <c r="I173" i="16" a="1"/>
  <c r="M223" i="16" a="1"/>
  <c r="K188" i="16" a="1"/>
  <c r="L222" i="16" a="1"/>
  <c r="K200" i="16" a="1"/>
  <c r="D187" i="16" a="1"/>
  <c r="I231" i="16" a="1"/>
  <c r="K171" i="16" a="1"/>
  <c r="N179" i="16" a="1"/>
  <c r="L181" i="16" a="1"/>
  <c r="N191" i="16" a="1"/>
  <c r="AQ156" i="28" l="1"/>
  <c r="AQ179" i="28"/>
  <c r="AQ161" i="28"/>
  <c r="AQ301" i="28"/>
  <c r="AQ279" i="28"/>
  <c r="AQ308" i="28"/>
  <c r="AQ278" i="28"/>
  <c r="AQ305" i="28"/>
  <c r="AQ287" i="28"/>
  <c r="AQ303" i="28"/>
  <c r="AW4" i="28"/>
  <c r="AQ306" i="28"/>
  <c r="AQ282" i="28"/>
  <c r="AR23" i="28"/>
  <c r="AQ295" i="28"/>
  <c r="AQ294" i="28"/>
  <c r="AQ160" i="28"/>
  <c r="AQ159" i="28"/>
  <c r="AQ291" i="28"/>
  <c r="AQ290" i="28"/>
  <c r="AQ289" i="28"/>
  <c r="AQ286" i="28"/>
  <c r="AQ285" i="28"/>
  <c r="AQ284" i="28"/>
  <c r="AQ298" i="28"/>
  <c r="AQ297" i="28"/>
  <c r="AQ296" i="28"/>
  <c r="AQ281" i="28"/>
  <c r="AQ307" i="28"/>
  <c r="AQ280" i="28"/>
  <c r="AQ293" i="28"/>
  <c r="AQ292" i="28"/>
  <c r="AQ302" i="28"/>
  <c r="AQ288" i="28"/>
  <c r="AQ299" i="28"/>
  <c r="AQ300" i="28"/>
  <c r="K171" i="16"/>
  <c r="O175" i="16"/>
  <c r="K200" i="16"/>
  <c r="H195" i="16"/>
  <c r="K258" i="16"/>
  <c r="H224" i="16"/>
  <c r="O221" i="16"/>
  <c r="O233" i="16"/>
  <c r="H253" i="16"/>
  <c r="J247" i="16"/>
  <c r="I260" i="16"/>
  <c r="M211" i="16"/>
  <c r="O262" i="16"/>
  <c r="H154" i="16"/>
  <c r="L222" i="16"/>
  <c r="I190" i="16"/>
  <c r="O151" i="16"/>
  <c r="J218" i="16"/>
  <c r="L193" i="16"/>
  <c r="J177" i="16"/>
  <c r="I202" i="16"/>
  <c r="I149" i="16"/>
  <c r="N232" i="16"/>
  <c r="M182" i="16"/>
  <c r="O204" i="16"/>
  <c r="K229" i="16"/>
  <c r="K188" i="16"/>
  <c r="L152" i="16"/>
  <c r="I236" i="16"/>
  <c r="N203" i="16"/>
  <c r="M240" i="16"/>
  <c r="O180" i="16"/>
  <c r="J172" i="16"/>
  <c r="L251" i="16"/>
  <c r="J148" i="16"/>
  <c r="L181" i="16"/>
  <c r="I231" i="16"/>
  <c r="I219" i="16"/>
  <c r="M223" i="16"/>
  <c r="N162" i="16"/>
  <c r="N237" i="16"/>
  <c r="O238" i="16"/>
  <c r="L210" i="16"/>
  <c r="M165" i="16"/>
  <c r="N249" i="16"/>
  <c r="N150" i="16"/>
  <c r="O163" i="16"/>
  <c r="K159" i="16"/>
  <c r="H183" i="16"/>
  <c r="J201" i="16"/>
  <c r="I173" i="16"/>
  <c r="N220" i="16"/>
  <c r="N208" i="16"/>
  <c r="H212" i="16"/>
  <c r="J259" i="16"/>
  <c r="J235" i="16"/>
  <c r="L239" i="16"/>
  <c r="I161" i="16"/>
  <c r="N191" i="16"/>
  <c r="O250" i="16"/>
  <c r="I248" i="16"/>
  <c r="M194" i="16"/>
  <c r="O192" i="16"/>
  <c r="K217" i="16"/>
  <c r="O209" i="16"/>
  <c r="K205" i="16"/>
  <c r="J230" i="16"/>
  <c r="J206" i="16"/>
  <c r="I178" i="16"/>
  <c r="M252" i="16"/>
  <c r="M153" i="16"/>
  <c r="N179" i="16"/>
  <c r="H166" i="16"/>
  <c r="K246" i="16"/>
  <c r="H241" i="16"/>
  <c r="J160" i="16"/>
  <c r="N174" i="16"/>
  <c r="K234" i="16"/>
  <c r="J189" i="16"/>
  <c r="L164" i="16"/>
  <c r="I207" i="16"/>
  <c r="N261" i="16"/>
  <c r="G78" i="34"/>
  <c r="H78" i="34" s="1"/>
  <c r="I78" i="34" s="1"/>
  <c r="G20" i="34"/>
  <c r="H20" i="34" s="1"/>
  <c r="I20" i="34" s="1"/>
  <c r="G107" i="34"/>
  <c r="H107" i="34" s="1"/>
  <c r="I107" i="34" s="1"/>
  <c r="G49" i="34"/>
  <c r="H49" i="34" s="1"/>
  <c r="I49" i="34" s="1"/>
  <c r="D130" i="16"/>
  <c r="G22" i="6"/>
  <c r="G51" i="6"/>
  <c r="G80" i="6"/>
  <c r="G109" i="6"/>
  <c r="G81" i="31"/>
  <c r="H81" i="31" s="1"/>
  <c r="I81" i="31" s="1"/>
  <c r="G110" i="31"/>
  <c r="H110" i="31" s="1"/>
  <c r="I110" i="31" s="1"/>
  <c r="G23" i="31"/>
  <c r="H23" i="31" s="1"/>
  <c r="I23" i="31" s="1"/>
  <c r="G52" i="31"/>
  <c r="H52" i="31" s="1"/>
  <c r="I52" i="31" s="1"/>
  <c r="G69" i="30"/>
  <c r="H69" i="30" s="1"/>
  <c r="I69" i="30" s="1"/>
  <c r="G98" i="30"/>
  <c r="H98" i="30" s="1"/>
  <c r="I98" i="30" s="1"/>
  <c r="G11" i="30"/>
  <c r="H11" i="30" s="1"/>
  <c r="I11" i="30" s="1"/>
  <c r="G40" i="30"/>
  <c r="H40" i="30" s="1"/>
  <c r="I40" i="30" s="1"/>
  <c r="G73" i="11"/>
  <c r="H73" i="11" s="1"/>
  <c r="I73" i="11" s="1"/>
  <c r="G102" i="11"/>
  <c r="H102" i="11" s="1"/>
  <c r="I102" i="11" s="1"/>
  <c r="G44" i="11"/>
  <c r="H44" i="11" s="1"/>
  <c r="I44" i="11" s="1"/>
  <c r="G15" i="11"/>
  <c r="H15" i="11" s="1"/>
  <c r="I15" i="11" s="1"/>
  <c r="AD32" i="29"/>
  <c r="AD64" i="29"/>
  <c r="C64" i="29" s="1"/>
  <c r="D46" i="16"/>
  <c r="G75" i="34"/>
  <c r="H75" i="34" s="1"/>
  <c r="I75" i="34" s="1"/>
  <c r="G104" i="34"/>
  <c r="H104" i="34" s="1"/>
  <c r="I104" i="34" s="1"/>
  <c r="G17" i="34"/>
  <c r="H17" i="34" s="1"/>
  <c r="I17" i="34" s="1"/>
  <c r="G46" i="34"/>
  <c r="H46" i="34" s="1"/>
  <c r="I46" i="34" s="1"/>
  <c r="G36" i="33"/>
  <c r="G65" i="33"/>
  <c r="G94" i="33"/>
  <c r="G7" i="33"/>
  <c r="G4" i="8"/>
  <c r="H4" i="8" s="1"/>
  <c r="I4" i="8" s="1"/>
  <c r="G33" i="8"/>
  <c r="H33" i="8" s="1"/>
  <c r="I33" i="8" s="1"/>
  <c r="G62" i="8"/>
  <c r="H62" i="8" s="1"/>
  <c r="I62" i="8" s="1"/>
  <c r="G91" i="8"/>
  <c r="H91" i="8" s="1"/>
  <c r="I91" i="8" s="1"/>
  <c r="J55" i="36"/>
  <c r="K55" i="36" s="1"/>
  <c r="L55" i="36" s="1"/>
  <c r="G38" i="12"/>
  <c r="H38" i="12" s="1"/>
  <c r="I38" i="12" s="1"/>
  <c r="G67" i="12"/>
  <c r="H67" i="12" s="1"/>
  <c r="I67" i="12" s="1"/>
  <c r="G96" i="12"/>
  <c r="H96" i="12" s="1"/>
  <c r="I96" i="12" s="1"/>
  <c r="G9" i="12"/>
  <c r="H9" i="12" s="1"/>
  <c r="I9" i="12" s="1"/>
  <c r="AR64" i="29"/>
  <c r="D64" i="29" s="1"/>
  <c r="D75" i="16"/>
  <c r="G26" i="34"/>
  <c r="H26" i="34" s="1"/>
  <c r="I26" i="34" s="1"/>
  <c r="G84" i="34"/>
  <c r="H84" i="34" s="1"/>
  <c r="I84" i="34" s="1"/>
  <c r="G113" i="34"/>
  <c r="H113" i="34" s="1"/>
  <c r="I113" i="34" s="1"/>
  <c r="G55" i="34"/>
  <c r="H55" i="34" s="1"/>
  <c r="I55" i="34" s="1"/>
  <c r="J26" i="36"/>
  <c r="K26" i="36" s="1"/>
  <c r="L26" i="36" s="1"/>
  <c r="G62" i="13"/>
  <c r="H62" i="13" s="1"/>
  <c r="I62" i="13" s="1"/>
  <c r="G33" i="13"/>
  <c r="H33" i="13" s="1"/>
  <c r="I33" i="13" s="1"/>
  <c r="G4" i="13"/>
  <c r="H4" i="13" s="1"/>
  <c r="I4" i="13" s="1"/>
  <c r="G91" i="13"/>
  <c r="H91" i="13" s="1"/>
  <c r="I91" i="13" s="1"/>
  <c r="G39" i="33"/>
  <c r="G68" i="33"/>
  <c r="G97" i="33"/>
  <c r="G10" i="33"/>
  <c r="G6" i="12"/>
  <c r="H6" i="12" s="1"/>
  <c r="I6" i="12" s="1"/>
  <c r="G35" i="12"/>
  <c r="H35" i="12" s="1"/>
  <c r="I35" i="12" s="1"/>
  <c r="G64" i="12"/>
  <c r="H64" i="12" s="1"/>
  <c r="I64" i="12" s="1"/>
  <c r="G93" i="12"/>
  <c r="H93" i="12" s="1"/>
  <c r="I93" i="12" s="1"/>
  <c r="G106" i="6"/>
  <c r="G48" i="6"/>
  <c r="G77" i="6"/>
  <c r="G19" i="6"/>
  <c r="G29" i="8"/>
  <c r="H29" i="8" s="1"/>
  <c r="I29" i="8" s="1"/>
  <c r="G58" i="8"/>
  <c r="H58" i="8" s="1"/>
  <c r="I58" i="8" s="1"/>
  <c r="G87" i="8"/>
  <c r="H87" i="8" s="1"/>
  <c r="I87" i="8" s="1"/>
  <c r="G116" i="8"/>
  <c r="H116" i="8" s="1"/>
  <c r="I116" i="8" s="1"/>
  <c r="G32" i="33"/>
  <c r="G61" i="33"/>
  <c r="G90" i="33"/>
  <c r="G3" i="33"/>
  <c r="G59" i="30"/>
  <c r="H59" i="30" s="1"/>
  <c r="I59" i="30" s="1"/>
  <c r="G88" i="30"/>
  <c r="H88" i="30" s="1"/>
  <c r="I88" i="30" s="1"/>
  <c r="G117" i="30"/>
  <c r="H117" i="30" s="1"/>
  <c r="I117" i="30" s="1"/>
  <c r="G30" i="30"/>
  <c r="H30" i="30" s="1"/>
  <c r="I30" i="30" s="1"/>
  <c r="BI5" i="28"/>
  <c r="G22" i="34"/>
  <c r="H22" i="34" s="1"/>
  <c r="I22" i="34" s="1"/>
  <c r="G51" i="34"/>
  <c r="H51" i="34" s="1"/>
  <c r="I51" i="34" s="1"/>
  <c r="G80" i="34"/>
  <c r="H80" i="34" s="1"/>
  <c r="I80" i="34" s="1"/>
  <c r="G109" i="34"/>
  <c r="H109" i="34" s="1"/>
  <c r="I109" i="34" s="1"/>
  <c r="J2" i="6"/>
  <c r="J113" i="36"/>
  <c r="K113" i="36" s="1"/>
  <c r="L113" i="36" s="1"/>
  <c r="D104" i="16"/>
  <c r="G70" i="11"/>
  <c r="H70" i="11" s="1"/>
  <c r="I70" i="11" s="1"/>
  <c r="G12" i="11"/>
  <c r="H12" i="11" s="1"/>
  <c r="I12" i="11" s="1"/>
  <c r="G99" i="11"/>
  <c r="H99" i="11" s="1"/>
  <c r="I99" i="11" s="1"/>
  <c r="G41" i="11"/>
  <c r="H41" i="11" s="1"/>
  <c r="I41" i="11" s="1"/>
  <c r="G80" i="13"/>
  <c r="H80" i="13" s="1"/>
  <c r="I80" i="13" s="1"/>
  <c r="G109" i="13"/>
  <c r="H109" i="13" s="1"/>
  <c r="I109" i="13" s="1"/>
  <c r="G51" i="13"/>
  <c r="H51" i="13" s="1"/>
  <c r="I51" i="13" s="1"/>
  <c r="G22" i="13"/>
  <c r="H22" i="13" s="1"/>
  <c r="I22" i="13" s="1"/>
  <c r="D126" i="16"/>
  <c r="G98" i="12"/>
  <c r="H98" i="12" s="1"/>
  <c r="I98" i="12" s="1"/>
  <c r="G11" i="12"/>
  <c r="H11" i="12" s="1"/>
  <c r="I11" i="12" s="1"/>
  <c r="G69" i="12"/>
  <c r="H69" i="12" s="1"/>
  <c r="I69" i="12" s="1"/>
  <c r="G40" i="12"/>
  <c r="H40" i="12" s="1"/>
  <c r="I40" i="12" s="1"/>
  <c r="AQ168" i="28"/>
  <c r="AQ155" i="28"/>
  <c r="G84" i="31"/>
  <c r="H84" i="31" s="1"/>
  <c r="I84" i="31" s="1"/>
  <c r="G113" i="31"/>
  <c r="H113" i="31" s="1"/>
  <c r="I113" i="31" s="1"/>
  <c r="G26" i="31"/>
  <c r="H26" i="31" s="1"/>
  <c r="I26" i="31" s="1"/>
  <c r="G55" i="31"/>
  <c r="H55" i="31" s="1"/>
  <c r="I55" i="31" s="1"/>
  <c r="G115" i="9"/>
  <c r="H115" i="9" s="1"/>
  <c r="I115" i="9" s="1"/>
  <c r="G28" i="9"/>
  <c r="H28" i="9" s="1"/>
  <c r="I28" i="9" s="1"/>
  <c r="G57" i="9"/>
  <c r="H57" i="9" s="1"/>
  <c r="I57" i="9" s="1"/>
  <c r="G86" i="9"/>
  <c r="H86" i="9" s="1"/>
  <c r="I86" i="9" s="1"/>
  <c r="AR61" i="29"/>
  <c r="D61" i="29" s="1"/>
  <c r="D72" i="16"/>
  <c r="G15" i="12"/>
  <c r="H15" i="12" s="1"/>
  <c r="I15" i="12" s="1"/>
  <c r="G44" i="12"/>
  <c r="H44" i="12" s="1"/>
  <c r="I44" i="12" s="1"/>
  <c r="G73" i="12"/>
  <c r="H73" i="12" s="1"/>
  <c r="I73" i="12" s="1"/>
  <c r="G102" i="12"/>
  <c r="H102" i="12" s="1"/>
  <c r="I102" i="12" s="1"/>
  <c r="D97" i="16"/>
  <c r="G79" i="11"/>
  <c r="H79" i="11" s="1"/>
  <c r="I79" i="11" s="1"/>
  <c r="G50" i="11"/>
  <c r="H50" i="11" s="1"/>
  <c r="I50" i="11" s="1"/>
  <c r="G108" i="11"/>
  <c r="H108" i="11" s="1"/>
  <c r="I108" i="11" s="1"/>
  <c r="G21" i="11"/>
  <c r="H21" i="11" s="1"/>
  <c r="I21" i="11" s="1"/>
  <c r="G17" i="36"/>
  <c r="H17" i="36" s="1"/>
  <c r="I17" i="36" s="1"/>
  <c r="G104" i="36"/>
  <c r="H104" i="36" s="1"/>
  <c r="I104" i="36" s="1"/>
  <c r="G46" i="36"/>
  <c r="H46" i="36" s="1"/>
  <c r="I46" i="36" s="1"/>
  <c r="G75" i="36"/>
  <c r="H75" i="36" s="1"/>
  <c r="I75" i="36" s="1"/>
  <c r="G90" i="6"/>
  <c r="G3" i="6"/>
  <c r="G61" i="6"/>
  <c r="G32" i="6"/>
  <c r="J76" i="13"/>
  <c r="K76" i="13" s="1"/>
  <c r="L76" i="13" s="1"/>
  <c r="AD17" i="29"/>
  <c r="AD49" i="29"/>
  <c r="C49" i="29" s="1"/>
  <c r="D31" i="16"/>
  <c r="AD52" i="29"/>
  <c r="C52" i="29" s="1"/>
  <c r="AD20" i="29"/>
  <c r="D34" i="16"/>
  <c r="G87" i="36"/>
  <c r="H87" i="36" s="1"/>
  <c r="I87" i="36" s="1"/>
  <c r="G116" i="36"/>
  <c r="H116" i="36" s="1"/>
  <c r="I116" i="36" s="1"/>
  <c r="G29" i="36"/>
  <c r="H29" i="36" s="1"/>
  <c r="I29" i="36" s="1"/>
  <c r="G58" i="36"/>
  <c r="H58" i="36" s="1"/>
  <c r="I58" i="36" s="1"/>
  <c r="G102" i="6"/>
  <c r="G15" i="6"/>
  <c r="G44" i="6"/>
  <c r="G73" i="6"/>
  <c r="G48" i="9"/>
  <c r="H48" i="9" s="1"/>
  <c r="I48" i="9" s="1"/>
  <c r="G19" i="9"/>
  <c r="H19" i="9" s="1"/>
  <c r="I19" i="9" s="1"/>
  <c r="G77" i="9"/>
  <c r="H77" i="9" s="1"/>
  <c r="I77" i="9" s="1"/>
  <c r="G106" i="9"/>
  <c r="H106" i="9" s="1"/>
  <c r="I106" i="9" s="1"/>
  <c r="G117" i="2"/>
  <c r="G30" i="2"/>
  <c r="G59" i="2"/>
  <c r="G88" i="2"/>
  <c r="AD29" i="29"/>
  <c r="AD61" i="29"/>
  <c r="C61" i="29" s="1"/>
  <c r="D43" i="16"/>
  <c r="G18" i="32"/>
  <c r="H18" i="32" s="1"/>
  <c r="I18" i="32" s="1"/>
  <c r="G47" i="32"/>
  <c r="H47" i="32" s="1"/>
  <c r="I47" i="32" s="1"/>
  <c r="G76" i="32"/>
  <c r="H76" i="32" s="1"/>
  <c r="I76" i="32" s="1"/>
  <c r="G105" i="32"/>
  <c r="H105" i="32" s="1"/>
  <c r="I105" i="32" s="1"/>
  <c r="G105" i="2"/>
  <c r="G18" i="2"/>
  <c r="G47" i="2"/>
  <c r="G76" i="2"/>
  <c r="D89" i="16"/>
  <c r="G68" i="13"/>
  <c r="H68" i="13" s="1"/>
  <c r="I68" i="13" s="1"/>
  <c r="G97" i="13"/>
  <c r="H97" i="13" s="1"/>
  <c r="I97" i="13" s="1"/>
  <c r="G39" i="13"/>
  <c r="H39" i="13" s="1"/>
  <c r="I39" i="13" s="1"/>
  <c r="G10" i="13"/>
  <c r="H10" i="13" s="1"/>
  <c r="I10" i="13" s="1"/>
  <c r="G6" i="32"/>
  <c r="H6" i="32" s="1"/>
  <c r="I6" i="32" s="1"/>
  <c r="G35" i="32"/>
  <c r="H35" i="32" s="1"/>
  <c r="I35" i="32" s="1"/>
  <c r="G64" i="32"/>
  <c r="H64" i="32" s="1"/>
  <c r="I64" i="32" s="1"/>
  <c r="G93" i="32"/>
  <c r="H93" i="32" s="1"/>
  <c r="I93" i="32" s="1"/>
  <c r="BG11" i="29"/>
  <c r="D114" i="16"/>
  <c r="AR52" i="29"/>
  <c r="D52" i="29" s="1"/>
  <c r="D63" i="16"/>
  <c r="D121" i="16"/>
  <c r="G39" i="34"/>
  <c r="H39" i="34" s="1"/>
  <c r="I39" i="34" s="1"/>
  <c r="G68" i="34"/>
  <c r="H68" i="34" s="1"/>
  <c r="I68" i="34" s="1"/>
  <c r="G97" i="34"/>
  <c r="H97" i="34" s="1"/>
  <c r="I97" i="34" s="1"/>
  <c r="G10" i="34"/>
  <c r="H10" i="34" s="1"/>
  <c r="I10" i="34" s="1"/>
  <c r="G49" i="8"/>
  <c r="H49" i="8" s="1"/>
  <c r="I49" i="8" s="1"/>
  <c r="G78" i="8"/>
  <c r="H78" i="8" s="1"/>
  <c r="I78" i="8" s="1"/>
  <c r="G20" i="8"/>
  <c r="H20" i="8" s="1"/>
  <c r="I20" i="8" s="1"/>
  <c r="G107" i="8"/>
  <c r="H107" i="8" s="1"/>
  <c r="I107" i="8" s="1"/>
  <c r="G91" i="9"/>
  <c r="H91" i="9" s="1"/>
  <c r="I91" i="9" s="1"/>
  <c r="G4" i="9"/>
  <c r="H4" i="9" s="1"/>
  <c r="I4" i="9" s="1"/>
  <c r="G33" i="9"/>
  <c r="H33" i="9" s="1"/>
  <c r="I33" i="9" s="1"/>
  <c r="G62" i="9"/>
  <c r="H62" i="9" s="1"/>
  <c r="I62" i="9" s="1"/>
  <c r="BK11" i="29"/>
  <c r="H113" i="16"/>
  <c r="G78" i="30"/>
  <c r="H78" i="30" s="1"/>
  <c r="I78" i="30" s="1"/>
  <c r="G107" i="30"/>
  <c r="H107" i="30" s="1"/>
  <c r="I107" i="30" s="1"/>
  <c r="G20" i="30"/>
  <c r="H20" i="30" s="1"/>
  <c r="I20" i="30" s="1"/>
  <c r="G49" i="30"/>
  <c r="H49" i="30" s="1"/>
  <c r="I49" i="30" s="1"/>
  <c r="G52" i="13"/>
  <c r="H52" i="13" s="1"/>
  <c r="I52" i="13" s="1"/>
  <c r="G110" i="13"/>
  <c r="H110" i="13" s="1"/>
  <c r="I110" i="13" s="1"/>
  <c r="G81" i="13"/>
  <c r="H81" i="13" s="1"/>
  <c r="I81" i="13" s="1"/>
  <c r="G23" i="13"/>
  <c r="H23" i="13" s="1"/>
  <c r="I23" i="13" s="1"/>
  <c r="D98" i="16"/>
  <c r="G41" i="12"/>
  <c r="H41" i="12" s="1"/>
  <c r="I41" i="12" s="1"/>
  <c r="G70" i="12"/>
  <c r="H70" i="12" s="1"/>
  <c r="I70" i="12" s="1"/>
  <c r="G99" i="12"/>
  <c r="H99" i="12" s="1"/>
  <c r="I99" i="12" s="1"/>
  <c r="G12" i="12"/>
  <c r="H12" i="12" s="1"/>
  <c r="I12" i="12" s="1"/>
  <c r="AD33" i="29"/>
  <c r="AD65" i="29"/>
  <c r="C65" i="29" s="1"/>
  <c r="D47" i="16"/>
  <c r="AL11" i="29"/>
  <c r="O55" i="16"/>
  <c r="G55" i="9"/>
  <c r="H55" i="9" s="1"/>
  <c r="I55" i="9" s="1"/>
  <c r="G84" i="9"/>
  <c r="H84" i="9" s="1"/>
  <c r="I84" i="9" s="1"/>
  <c r="G113" i="9"/>
  <c r="H113" i="9" s="1"/>
  <c r="I113" i="9" s="1"/>
  <c r="G26" i="9"/>
  <c r="H26" i="9" s="1"/>
  <c r="I26" i="9" s="1"/>
  <c r="G35" i="34"/>
  <c r="H35" i="34" s="1"/>
  <c r="I35" i="34" s="1"/>
  <c r="G93" i="34"/>
  <c r="H93" i="34" s="1"/>
  <c r="I93" i="34" s="1"/>
  <c r="G64" i="34"/>
  <c r="H64" i="34" s="1"/>
  <c r="I64" i="34" s="1"/>
  <c r="G6" i="34"/>
  <c r="H6" i="34" s="1"/>
  <c r="I6" i="34" s="1"/>
  <c r="G83" i="30"/>
  <c r="H83" i="30" s="1"/>
  <c r="I83" i="30" s="1"/>
  <c r="G112" i="30"/>
  <c r="H112" i="30" s="1"/>
  <c r="I112" i="30" s="1"/>
  <c r="G25" i="30"/>
  <c r="H25" i="30" s="1"/>
  <c r="I25" i="30" s="1"/>
  <c r="G54" i="30"/>
  <c r="H54" i="30" s="1"/>
  <c r="I54" i="30" s="1"/>
  <c r="G56" i="13"/>
  <c r="H56" i="13" s="1"/>
  <c r="I56" i="13" s="1"/>
  <c r="G85" i="13"/>
  <c r="H85" i="13" s="1"/>
  <c r="I85" i="13" s="1"/>
  <c r="G114" i="13"/>
  <c r="H114" i="13" s="1"/>
  <c r="I114" i="13" s="1"/>
  <c r="G27" i="13"/>
  <c r="H27" i="13" s="1"/>
  <c r="I27" i="13" s="1"/>
  <c r="G49" i="32"/>
  <c r="H49" i="32" s="1"/>
  <c r="I49" i="32" s="1"/>
  <c r="G78" i="32"/>
  <c r="H78" i="32" s="1"/>
  <c r="I78" i="32" s="1"/>
  <c r="G20" i="32"/>
  <c r="H20" i="32" s="1"/>
  <c r="I20" i="32" s="1"/>
  <c r="G107" i="32"/>
  <c r="H107" i="32" s="1"/>
  <c r="I107" i="32" s="1"/>
  <c r="D128" i="16"/>
  <c r="AQ31" i="29"/>
  <c r="P45" i="16"/>
  <c r="M21" i="33" s="1" a="1"/>
  <c r="M21" i="33" s="1"/>
  <c r="G45" i="2"/>
  <c r="G74" i="2"/>
  <c r="G103" i="2"/>
  <c r="G16" i="2"/>
  <c r="AR47" i="29"/>
  <c r="D47" i="29" s="1"/>
  <c r="D58" i="16"/>
  <c r="G37" i="13"/>
  <c r="H37" i="13" s="1"/>
  <c r="I37" i="13" s="1"/>
  <c r="G95" i="13"/>
  <c r="H95" i="13" s="1"/>
  <c r="I95" i="13" s="1"/>
  <c r="G8" i="13"/>
  <c r="H8" i="13" s="1"/>
  <c r="I8" i="13" s="1"/>
  <c r="G66" i="13"/>
  <c r="H66" i="13" s="1"/>
  <c r="I66" i="13" s="1"/>
  <c r="G4" i="32"/>
  <c r="H4" i="32" s="1"/>
  <c r="I4" i="32" s="1"/>
  <c r="G33" i="32"/>
  <c r="H33" i="32" s="1"/>
  <c r="I33" i="32" s="1"/>
  <c r="G62" i="32"/>
  <c r="H62" i="32" s="1"/>
  <c r="I62" i="32" s="1"/>
  <c r="G91" i="32"/>
  <c r="H91" i="32" s="1"/>
  <c r="I91" i="32" s="1"/>
  <c r="G94" i="11"/>
  <c r="H94" i="11" s="1"/>
  <c r="I94" i="11" s="1"/>
  <c r="G65" i="11"/>
  <c r="H65" i="11" s="1"/>
  <c r="I65" i="11" s="1"/>
  <c r="G36" i="11"/>
  <c r="H36" i="11" s="1"/>
  <c r="I36" i="11" s="1"/>
  <c r="G7" i="11"/>
  <c r="H7" i="11" s="1"/>
  <c r="I7" i="11" s="1"/>
  <c r="G14" i="33"/>
  <c r="G43" i="33"/>
  <c r="G72" i="33"/>
  <c r="G101" i="33"/>
  <c r="Y11" i="29"/>
  <c r="N26" i="16"/>
  <c r="M2" i="11" s="1" a="1"/>
  <c r="M2" i="11" s="1"/>
  <c r="G67" i="6"/>
  <c r="G9" i="6"/>
  <c r="G96" i="6"/>
  <c r="G38" i="6"/>
  <c r="G15" i="9"/>
  <c r="H15" i="9" s="1"/>
  <c r="I15" i="9" s="1"/>
  <c r="G44" i="9"/>
  <c r="H44" i="9" s="1"/>
  <c r="I44" i="9" s="1"/>
  <c r="G73" i="9"/>
  <c r="H73" i="9" s="1"/>
  <c r="I73" i="9" s="1"/>
  <c r="G102" i="9"/>
  <c r="H102" i="9" s="1"/>
  <c r="I102" i="9" s="1"/>
  <c r="G6" i="33"/>
  <c r="G35" i="33"/>
  <c r="G64" i="33"/>
  <c r="G93" i="33"/>
  <c r="G52" i="36"/>
  <c r="H52" i="36" s="1"/>
  <c r="I52" i="36" s="1"/>
  <c r="G110" i="36"/>
  <c r="H110" i="36" s="1"/>
  <c r="I110" i="36" s="1"/>
  <c r="G81" i="36"/>
  <c r="H81" i="36" s="1"/>
  <c r="I81" i="36" s="1"/>
  <c r="G23" i="36"/>
  <c r="H23" i="36" s="1"/>
  <c r="I23" i="36" s="1"/>
  <c r="AD16" i="29"/>
  <c r="AD48" i="29"/>
  <c r="C48" i="29" s="1"/>
  <c r="D30" i="16"/>
  <c r="H66" i="16"/>
  <c r="M42" i="34" s="1" a="1"/>
  <c r="M42" i="34" s="1"/>
  <c r="I42" i="23" s="1"/>
  <c r="AR55" i="29"/>
  <c r="D55" i="29" s="1"/>
  <c r="E66" i="16"/>
  <c r="AR23" i="29"/>
  <c r="D109" i="16"/>
  <c r="AQ13" i="29"/>
  <c r="AR13" i="29" s="1"/>
  <c r="P27" i="16"/>
  <c r="M3" i="33" s="1" a="1"/>
  <c r="M3" i="33" s="1"/>
  <c r="G32" i="11"/>
  <c r="H32" i="11" s="1"/>
  <c r="I32" i="11" s="1"/>
  <c r="G61" i="11"/>
  <c r="H61" i="11" s="1"/>
  <c r="I61" i="11" s="1"/>
  <c r="G90" i="11"/>
  <c r="H90" i="11" s="1"/>
  <c r="I90" i="11" s="1"/>
  <c r="G3" i="11"/>
  <c r="H3" i="11" s="1"/>
  <c r="I3" i="11" s="1"/>
  <c r="G51" i="32"/>
  <c r="H51" i="32" s="1"/>
  <c r="I51" i="32" s="1"/>
  <c r="G80" i="32"/>
  <c r="H80" i="32" s="1"/>
  <c r="I80" i="32" s="1"/>
  <c r="G109" i="32"/>
  <c r="H109" i="32" s="1"/>
  <c r="I109" i="32" s="1"/>
  <c r="G22" i="32"/>
  <c r="H22" i="32" s="1"/>
  <c r="I22" i="32" s="1"/>
  <c r="G36" i="6"/>
  <c r="G65" i="6"/>
  <c r="G7" i="6"/>
  <c r="G94" i="6"/>
  <c r="G14" i="34"/>
  <c r="H14" i="34" s="1"/>
  <c r="I14" i="34" s="1"/>
  <c r="G72" i="34"/>
  <c r="H72" i="34" s="1"/>
  <c r="I72" i="34" s="1"/>
  <c r="G101" i="34"/>
  <c r="H101" i="34" s="1"/>
  <c r="I101" i="34" s="1"/>
  <c r="G43" i="34"/>
  <c r="H43" i="34" s="1"/>
  <c r="I43" i="34" s="1"/>
  <c r="AR45" i="29"/>
  <c r="D45" i="29" s="1"/>
  <c r="D56" i="16"/>
  <c r="AE11" i="29"/>
  <c r="G42" i="32"/>
  <c r="H42" i="32" s="1"/>
  <c r="I42" i="32" s="1"/>
  <c r="G71" i="32"/>
  <c r="H71" i="32" s="1"/>
  <c r="I71" i="32" s="1"/>
  <c r="G100" i="32"/>
  <c r="H100" i="32" s="1"/>
  <c r="I100" i="32" s="1"/>
  <c r="G13" i="32"/>
  <c r="H13" i="32" s="1"/>
  <c r="I13" i="32" s="1"/>
  <c r="G93" i="2"/>
  <c r="G6" i="2"/>
  <c r="G35" i="2"/>
  <c r="G64" i="2"/>
  <c r="AW11" i="29"/>
  <c r="H84" i="16"/>
  <c r="G28" i="6"/>
  <c r="G57" i="6"/>
  <c r="G115" i="6"/>
  <c r="G86" i="6"/>
  <c r="G31" i="2"/>
  <c r="G60" i="2"/>
  <c r="G89" i="2"/>
  <c r="G2" i="2"/>
  <c r="G52" i="33"/>
  <c r="G81" i="33"/>
  <c r="G110" i="33"/>
  <c r="G23" i="33"/>
  <c r="G48" i="12"/>
  <c r="H48" i="12" s="1"/>
  <c r="I48" i="12" s="1"/>
  <c r="G19" i="12"/>
  <c r="H19" i="12" s="1"/>
  <c r="I19" i="12" s="1"/>
  <c r="G77" i="12"/>
  <c r="H77" i="12" s="1"/>
  <c r="I77" i="12" s="1"/>
  <c r="G106" i="12"/>
  <c r="H106" i="12" s="1"/>
  <c r="I106" i="12" s="1"/>
  <c r="G27" i="2"/>
  <c r="G56" i="2"/>
  <c r="G85" i="2"/>
  <c r="G114" i="2"/>
  <c r="D127" i="16"/>
  <c r="G103" i="11"/>
  <c r="H103" i="11" s="1"/>
  <c r="I103" i="11" s="1"/>
  <c r="G74" i="11"/>
  <c r="H74" i="11" s="1"/>
  <c r="I74" i="11" s="1"/>
  <c r="G16" i="11"/>
  <c r="H16" i="11" s="1"/>
  <c r="I16" i="11" s="1"/>
  <c r="G45" i="11"/>
  <c r="H45" i="11" s="1"/>
  <c r="I45" i="11" s="1"/>
  <c r="AR65" i="29"/>
  <c r="D65" i="29" s="1"/>
  <c r="D76" i="16"/>
  <c r="G18" i="34"/>
  <c r="H18" i="34" s="1"/>
  <c r="I18" i="34" s="1"/>
  <c r="G47" i="34"/>
  <c r="H47" i="34" s="1"/>
  <c r="I47" i="34" s="1"/>
  <c r="G105" i="34"/>
  <c r="H105" i="34" s="1"/>
  <c r="I105" i="34" s="1"/>
  <c r="G76" i="34"/>
  <c r="H76" i="34" s="1"/>
  <c r="I76" i="34" s="1"/>
  <c r="G87" i="33"/>
  <c r="G116" i="33"/>
  <c r="G29" i="33"/>
  <c r="G58" i="33"/>
  <c r="G84" i="8"/>
  <c r="H84" i="8" s="1"/>
  <c r="I84" i="8" s="1"/>
  <c r="G113" i="8"/>
  <c r="H113" i="8" s="1"/>
  <c r="I113" i="8" s="1"/>
  <c r="G26" i="8"/>
  <c r="H26" i="8" s="1"/>
  <c r="I26" i="8" s="1"/>
  <c r="G55" i="8"/>
  <c r="H55" i="8" s="1"/>
  <c r="I55" i="8" s="1"/>
  <c r="G76" i="11"/>
  <c r="H76" i="11" s="1"/>
  <c r="I76" i="11" s="1"/>
  <c r="G18" i="11"/>
  <c r="H18" i="11" s="1"/>
  <c r="I18" i="11" s="1"/>
  <c r="G105" i="11"/>
  <c r="H105" i="11" s="1"/>
  <c r="I105" i="11" s="1"/>
  <c r="G47" i="11"/>
  <c r="H47" i="11" s="1"/>
  <c r="I47" i="11" s="1"/>
  <c r="G116" i="6"/>
  <c r="G29" i="6"/>
  <c r="G58" i="6"/>
  <c r="G87" i="6"/>
  <c r="G3" i="2"/>
  <c r="G32" i="2"/>
  <c r="G61" i="2"/>
  <c r="G90" i="2"/>
  <c r="G104" i="31"/>
  <c r="H104" i="31" s="1"/>
  <c r="I104" i="31" s="1"/>
  <c r="G46" i="31"/>
  <c r="H46" i="31" s="1"/>
  <c r="I46" i="31" s="1"/>
  <c r="G17" i="31"/>
  <c r="H17" i="31" s="1"/>
  <c r="I17" i="31" s="1"/>
  <c r="G75" i="31"/>
  <c r="H75" i="31" s="1"/>
  <c r="I75" i="31" s="1"/>
  <c r="G29" i="12"/>
  <c r="H29" i="12" s="1"/>
  <c r="I29" i="12" s="1"/>
  <c r="G58" i="12"/>
  <c r="H58" i="12" s="1"/>
  <c r="I58" i="12" s="1"/>
  <c r="G87" i="12"/>
  <c r="H87" i="12" s="1"/>
  <c r="I87" i="12" s="1"/>
  <c r="G116" i="12"/>
  <c r="H116" i="12" s="1"/>
  <c r="I116" i="12" s="1"/>
  <c r="G71" i="30"/>
  <c r="H71" i="30" s="1"/>
  <c r="I71" i="30" s="1"/>
  <c r="G100" i="30"/>
  <c r="H100" i="30" s="1"/>
  <c r="I100" i="30" s="1"/>
  <c r="G13" i="30"/>
  <c r="H13" i="30" s="1"/>
  <c r="I13" i="30" s="1"/>
  <c r="G42" i="30"/>
  <c r="H42" i="30" s="1"/>
  <c r="I42" i="30" s="1"/>
  <c r="G67" i="30"/>
  <c r="H67" i="30" s="1"/>
  <c r="I67" i="30" s="1"/>
  <c r="G96" i="30"/>
  <c r="H96" i="30" s="1"/>
  <c r="I96" i="30" s="1"/>
  <c r="G9" i="30"/>
  <c r="H9" i="30" s="1"/>
  <c r="I9" i="30" s="1"/>
  <c r="G38" i="30"/>
  <c r="H38" i="30" s="1"/>
  <c r="I38" i="30" s="1"/>
  <c r="G44" i="13"/>
  <c r="H44" i="13" s="1"/>
  <c r="I44" i="13" s="1"/>
  <c r="G73" i="13"/>
  <c r="H73" i="13" s="1"/>
  <c r="I73" i="13" s="1"/>
  <c r="G102" i="13"/>
  <c r="H102" i="13" s="1"/>
  <c r="I102" i="13" s="1"/>
  <c r="G15" i="13"/>
  <c r="H15" i="13" s="1"/>
  <c r="I15" i="13" s="1"/>
  <c r="G68" i="36"/>
  <c r="H68" i="36" s="1"/>
  <c r="I68" i="36" s="1"/>
  <c r="G10" i="36"/>
  <c r="H10" i="36" s="1"/>
  <c r="I10" i="36" s="1"/>
  <c r="G97" i="36"/>
  <c r="H97" i="36" s="1"/>
  <c r="I97" i="36" s="1"/>
  <c r="G39" i="36"/>
  <c r="H39" i="36" s="1"/>
  <c r="I39" i="36" s="1"/>
  <c r="D87" i="16"/>
  <c r="G99" i="33"/>
  <c r="G12" i="33"/>
  <c r="G41" i="33"/>
  <c r="G70" i="33"/>
  <c r="G66" i="12"/>
  <c r="H66" i="12" s="1"/>
  <c r="I66" i="12" s="1"/>
  <c r="G8" i="12"/>
  <c r="H8" i="12" s="1"/>
  <c r="I8" i="12" s="1"/>
  <c r="G95" i="12"/>
  <c r="H95" i="12" s="1"/>
  <c r="I95" i="12" s="1"/>
  <c r="G37" i="12"/>
  <c r="H37" i="12" s="1"/>
  <c r="I37" i="12" s="1"/>
  <c r="D103" i="16"/>
  <c r="D141" i="16"/>
  <c r="AQ24" i="29"/>
  <c r="P38" i="16"/>
  <c r="M14" i="33" s="1" a="1"/>
  <c r="M14" i="33" s="1"/>
  <c r="G12" i="6"/>
  <c r="G99" i="6"/>
  <c r="G41" i="6"/>
  <c r="G70" i="6"/>
  <c r="G18" i="9"/>
  <c r="H18" i="9" s="1"/>
  <c r="I18" i="9" s="1"/>
  <c r="G47" i="9"/>
  <c r="H47" i="9" s="1"/>
  <c r="I47" i="9" s="1"/>
  <c r="G76" i="9"/>
  <c r="H76" i="9" s="1"/>
  <c r="I76" i="9" s="1"/>
  <c r="G105" i="9"/>
  <c r="H105" i="9" s="1"/>
  <c r="I105" i="9" s="1"/>
  <c r="AD51" i="29"/>
  <c r="C51" i="29" s="1"/>
  <c r="AD19" i="29"/>
  <c r="D33" i="16"/>
  <c r="AQ16" i="29"/>
  <c r="P30" i="16"/>
  <c r="M6" i="33" s="1" a="1"/>
  <c r="M6" i="33" s="1"/>
  <c r="G3" i="8"/>
  <c r="H3" i="8" s="1"/>
  <c r="I3" i="8" s="1"/>
  <c r="G32" i="8"/>
  <c r="H32" i="8" s="1"/>
  <c r="I32" i="8" s="1"/>
  <c r="G61" i="8"/>
  <c r="H61" i="8" s="1"/>
  <c r="I61" i="8" s="1"/>
  <c r="G90" i="8"/>
  <c r="H90" i="8" s="1"/>
  <c r="I90" i="8" s="1"/>
  <c r="G101" i="6"/>
  <c r="G14" i="6"/>
  <c r="G43" i="6"/>
  <c r="G72" i="6"/>
  <c r="G38" i="32"/>
  <c r="H38" i="32" s="1"/>
  <c r="I38" i="32" s="1"/>
  <c r="G67" i="32"/>
  <c r="H67" i="32" s="1"/>
  <c r="I67" i="32" s="1"/>
  <c r="G96" i="32"/>
  <c r="H96" i="32" s="1"/>
  <c r="I96" i="32" s="1"/>
  <c r="G9" i="32"/>
  <c r="H9" i="32" s="1"/>
  <c r="I9" i="32" s="1"/>
  <c r="D117" i="16"/>
  <c r="G38" i="13"/>
  <c r="H38" i="13" s="1"/>
  <c r="I38" i="13" s="1"/>
  <c r="G9" i="13"/>
  <c r="H9" i="13" s="1"/>
  <c r="I9" i="13" s="1"/>
  <c r="G96" i="13"/>
  <c r="H96" i="13" s="1"/>
  <c r="I96" i="13" s="1"/>
  <c r="G67" i="13"/>
  <c r="H67" i="13" s="1"/>
  <c r="I67" i="13" s="1"/>
  <c r="G34" i="32"/>
  <c r="H34" i="32" s="1"/>
  <c r="I34" i="32" s="1"/>
  <c r="G63" i="32"/>
  <c r="H63" i="32" s="1"/>
  <c r="I63" i="32" s="1"/>
  <c r="G92" i="32"/>
  <c r="H92" i="32" s="1"/>
  <c r="I92" i="32" s="1"/>
  <c r="G5" i="32"/>
  <c r="H5" i="32" s="1"/>
  <c r="I5" i="32" s="1"/>
  <c r="E37" i="16"/>
  <c r="AD23" i="29"/>
  <c r="G5" i="30"/>
  <c r="H5" i="30" s="1"/>
  <c r="I5" i="30" s="1"/>
  <c r="G63" i="30"/>
  <c r="H63" i="30" s="1"/>
  <c r="I63" i="30" s="1"/>
  <c r="G92" i="30"/>
  <c r="H92" i="30" s="1"/>
  <c r="I92" i="30" s="1"/>
  <c r="G34" i="30"/>
  <c r="H34" i="30" s="1"/>
  <c r="I34" i="30" s="1"/>
  <c r="G87" i="34"/>
  <c r="H87" i="34" s="1"/>
  <c r="I87" i="34" s="1"/>
  <c r="G116" i="34"/>
  <c r="H116" i="34" s="1"/>
  <c r="I116" i="34" s="1"/>
  <c r="G29" i="34"/>
  <c r="H29" i="34" s="1"/>
  <c r="I29" i="34" s="1"/>
  <c r="G58" i="34"/>
  <c r="H58" i="34" s="1"/>
  <c r="I58" i="34" s="1"/>
  <c r="G5" i="2"/>
  <c r="G34" i="2"/>
  <c r="G63" i="2"/>
  <c r="G92" i="2"/>
  <c r="G77" i="31"/>
  <c r="H77" i="31" s="1"/>
  <c r="I77" i="31" s="1"/>
  <c r="G106" i="31"/>
  <c r="H106" i="31" s="1"/>
  <c r="I106" i="31" s="1"/>
  <c r="G48" i="31"/>
  <c r="H48" i="31" s="1"/>
  <c r="I48" i="31" s="1"/>
  <c r="G19" i="31"/>
  <c r="H19" i="31" s="1"/>
  <c r="I19" i="31" s="1"/>
  <c r="AR69" i="29"/>
  <c r="D69" i="29" s="1"/>
  <c r="D80" i="16"/>
  <c r="G110" i="12"/>
  <c r="H110" i="12" s="1"/>
  <c r="I110" i="12" s="1"/>
  <c r="G23" i="12"/>
  <c r="H23" i="12" s="1"/>
  <c r="I23" i="12" s="1"/>
  <c r="G81" i="12"/>
  <c r="H81" i="12" s="1"/>
  <c r="I81" i="12" s="1"/>
  <c r="G52" i="12"/>
  <c r="H52" i="12" s="1"/>
  <c r="I52" i="12" s="1"/>
  <c r="G43" i="2"/>
  <c r="G72" i="2"/>
  <c r="G101" i="2"/>
  <c r="G14" i="2"/>
  <c r="D85" i="16"/>
  <c r="AS11" i="29"/>
  <c r="G113" i="13"/>
  <c r="H113" i="13" s="1"/>
  <c r="I113" i="13" s="1"/>
  <c r="G84" i="13"/>
  <c r="H84" i="13" s="1"/>
  <c r="I84" i="13" s="1"/>
  <c r="G55" i="13"/>
  <c r="H55" i="13" s="1"/>
  <c r="I55" i="13" s="1"/>
  <c r="G26" i="13"/>
  <c r="H26" i="13" s="1"/>
  <c r="I26" i="13" s="1"/>
  <c r="AQ33" i="29"/>
  <c r="AR33" i="29" s="1"/>
  <c r="P47" i="16"/>
  <c r="M23" i="33" s="1" a="1"/>
  <c r="M23" i="33" s="1"/>
  <c r="G49" i="33"/>
  <c r="G78" i="33"/>
  <c r="G20" i="33"/>
  <c r="G107" i="33"/>
  <c r="G74" i="12"/>
  <c r="H74" i="12" s="1"/>
  <c r="I74" i="12" s="1"/>
  <c r="G103" i="12"/>
  <c r="H103" i="12" s="1"/>
  <c r="I103" i="12" s="1"/>
  <c r="G16" i="12"/>
  <c r="H16" i="12" s="1"/>
  <c r="I16" i="12" s="1"/>
  <c r="G45" i="12"/>
  <c r="H45" i="12" s="1"/>
  <c r="I45" i="12" s="1"/>
  <c r="M60" i="13" a="1"/>
  <c r="M60" i="13" s="1"/>
  <c r="V7" i="16"/>
  <c r="AQ39" i="29"/>
  <c r="P53" i="16"/>
  <c r="M29" i="33" s="1" a="1"/>
  <c r="M29" i="33" s="1"/>
  <c r="G51" i="2"/>
  <c r="G80" i="2"/>
  <c r="G109" i="2"/>
  <c r="G22" i="2"/>
  <c r="G57" i="30"/>
  <c r="H57" i="30" s="1"/>
  <c r="I57" i="30" s="1"/>
  <c r="G86" i="30"/>
  <c r="H86" i="30" s="1"/>
  <c r="I86" i="30" s="1"/>
  <c r="G115" i="30"/>
  <c r="H115" i="30" s="1"/>
  <c r="I115" i="30" s="1"/>
  <c r="G28" i="30"/>
  <c r="H28" i="30" s="1"/>
  <c r="I28" i="30" s="1"/>
  <c r="AR71" i="29"/>
  <c r="D71" i="29" s="1"/>
  <c r="AR39" i="29"/>
  <c r="D82" i="16"/>
  <c r="G108" i="8"/>
  <c r="H108" i="8" s="1"/>
  <c r="I108" i="8" s="1"/>
  <c r="G21" i="8"/>
  <c r="H21" i="8" s="1"/>
  <c r="I21" i="8" s="1"/>
  <c r="G50" i="8"/>
  <c r="H50" i="8" s="1"/>
  <c r="I50" i="8" s="1"/>
  <c r="G79" i="8"/>
  <c r="H79" i="8" s="1"/>
  <c r="I79" i="8" s="1"/>
  <c r="G63" i="33"/>
  <c r="G92" i="33"/>
  <c r="G34" i="33"/>
  <c r="G5" i="33"/>
  <c r="G60" i="8"/>
  <c r="G89" i="8"/>
  <c r="G2" i="8"/>
  <c r="G31" i="8"/>
  <c r="G41" i="13"/>
  <c r="H41" i="13" s="1"/>
  <c r="I41" i="13" s="1"/>
  <c r="G70" i="13"/>
  <c r="H70" i="13" s="1"/>
  <c r="I70" i="13" s="1"/>
  <c r="G99" i="13"/>
  <c r="H99" i="13" s="1"/>
  <c r="I99" i="13" s="1"/>
  <c r="G12" i="13"/>
  <c r="H12" i="13" s="1"/>
  <c r="I12" i="13" s="1"/>
  <c r="G37" i="32"/>
  <c r="H37" i="32" s="1"/>
  <c r="I37" i="32" s="1"/>
  <c r="G66" i="32"/>
  <c r="H66" i="32" s="1"/>
  <c r="I66" i="32" s="1"/>
  <c r="G8" i="32"/>
  <c r="H8" i="32" s="1"/>
  <c r="I8" i="32" s="1"/>
  <c r="G95" i="32"/>
  <c r="H95" i="32" s="1"/>
  <c r="I95" i="32" s="1"/>
  <c r="G117" i="31"/>
  <c r="H117" i="31" s="1"/>
  <c r="I117" i="31" s="1"/>
  <c r="G59" i="31"/>
  <c r="H59" i="31" s="1"/>
  <c r="I59" i="31" s="1"/>
  <c r="G30" i="31"/>
  <c r="H30" i="31" s="1"/>
  <c r="I30" i="31" s="1"/>
  <c r="G88" i="31"/>
  <c r="H88" i="31" s="1"/>
  <c r="I88" i="31" s="1"/>
  <c r="AQ22" i="29"/>
  <c r="P36" i="16"/>
  <c r="M12" i="33" s="1" a="1"/>
  <c r="M12" i="33" s="1"/>
  <c r="D132" i="16"/>
  <c r="G98" i="11"/>
  <c r="H98" i="11" s="1"/>
  <c r="I98" i="11" s="1"/>
  <c r="G40" i="11"/>
  <c r="H40" i="11" s="1"/>
  <c r="I40" i="11" s="1"/>
  <c r="G11" i="11"/>
  <c r="H11" i="11" s="1"/>
  <c r="I11" i="11" s="1"/>
  <c r="G69" i="11"/>
  <c r="H69" i="11" s="1"/>
  <c r="I69" i="11" s="1"/>
  <c r="G18" i="33"/>
  <c r="G47" i="33"/>
  <c r="G76" i="33"/>
  <c r="G105" i="33"/>
  <c r="G15" i="8"/>
  <c r="H15" i="8" s="1"/>
  <c r="I15" i="8" s="1"/>
  <c r="G44" i="8"/>
  <c r="H44" i="8" s="1"/>
  <c r="I44" i="8" s="1"/>
  <c r="G73" i="8"/>
  <c r="H73" i="8" s="1"/>
  <c r="I73" i="8" s="1"/>
  <c r="G102" i="8"/>
  <c r="H102" i="8" s="1"/>
  <c r="I102" i="8" s="1"/>
  <c r="G58" i="32"/>
  <c r="H58" i="32" s="1"/>
  <c r="I58" i="32" s="1"/>
  <c r="G87" i="32"/>
  <c r="H87" i="32" s="1"/>
  <c r="I87" i="32" s="1"/>
  <c r="G116" i="32"/>
  <c r="H116" i="32" s="1"/>
  <c r="I116" i="32" s="1"/>
  <c r="G29" i="32"/>
  <c r="H29" i="32" s="1"/>
  <c r="I29" i="32" s="1"/>
  <c r="G90" i="36"/>
  <c r="H90" i="36" s="1"/>
  <c r="I90" i="36" s="1"/>
  <c r="G32" i="36"/>
  <c r="H32" i="36" s="1"/>
  <c r="I32" i="36" s="1"/>
  <c r="G61" i="36"/>
  <c r="H61" i="36" s="1"/>
  <c r="I61" i="36" s="1"/>
  <c r="G3" i="36"/>
  <c r="H3" i="36" s="1"/>
  <c r="I3" i="36" s="1"/>
  <c r="AR22" i="29"/>
  <c r="AR54" i="29"/>
  <c r="D54" i="29" s="1"/>
  <c r="D65" i="16"/>
  <c r="AM11" i="29"/>
  <c r="N55" i="16"/>
  <c r="M31" i="11" s="1" a="1"/>
  <c r="M31" i="11" s="1"/>
  <c r="G54" i="34"/>
  <c r="G83" i="34"/>
  <c r="G112" i="34"/>
  <c r="G25" i="34"/>
  <c r="G93" i="31"/>
  <c r="H93" i="31" s="1"/>
  <c r="I93" i="31" s="1"/>
  <c r="G6" i="31"/>
  <c r="H6" i="31" s="1"/>
  <c r="I6" i="31" s="1"/>
  <c r="G64" i="31"/>
  <c r="H64" i="31" s="1"/>
  <c r="I64" i="31" s="1"/>
  <c r="G35" i="31"/>
  <c r="H35" i="31" s="1"/>
  <c r="I35" i="31" s="1"/>
  <c r="AR56" i="29"/>
  <c r="D56" i="29" s="1"/>
  <c r="AR24" i="29"/>
  <c r="D67" i="16"/>
  <c r="G17" i="30"/>
  <c r="H17" i="30" s="1"/>
  <c r="I17" i="30" s="1"/>
  <c r="G75" i="30"/>
  <c r="H75" i="30" s="1"/>
  <c r="I75" i="30" s="1"/>
  <c r="G104" i="30"/>
  <c r="H104" i="30" s="1"/>
  <c r="I104" i="30" s="1"/>
  <c r="G46" i="30"/>
  <c r="H46" i="30" s="1"/>
  <c r="I46" i="30" s="1"/>
  <c r="G31" i="12"/>
  <c r="G60" i="12"/>
  <c r="G89" i="12"/>
  <c r="G2" i="12"/>
  <c r="BT23" i="29"/>
  <c r="E124" i="16"/>
  <c r="G60" i="30"/>
  <c r="G89" i="30"/>
  <c r="G2" i="30"/>
  <c r="G31" i="30"/>
  <c r="D138" i="16"/>
  <c r="D133" i="16"/>
  <c r="AQ17" i="29"/>
  <c r="AR17" i="29" s="1"/>
  <c r="P31" i="16"/>
  <c r="M7" i="33" s="1" a="1"/>
  <c r="M7" i="33" s="1"/>
  <c r="G65" i="31"/>
  <c r="H65" i="31" s="1"/>
  <c r="I65" i="31" s="1"/>
  <c r="G7" i="31"/>
  <c r="H7" i="31" s="1"/>
  <c r="I7" i="31" s="1"/>
  <c r="G94" i="31"/>
  <c r="H94" i="31" s="1"/>
  <c r="I94" i="31" s="1"/>
  <c r="G36" i="31"/>
  <c r="H36" i="31" s="1"/>
  <c r="I36" i="31" s="1"/>
  <c r="G54" i="32"/>
  <c r="H54" i="32" s="1"/>
  <c r="I54" i="32" s="1"/>
  <c r="G83" i="32"/>
  <c r="H83" i="32" s="1"/>
  <c r="I83" i="32" s="1"/>
  <c r="G112" i="32"/>
  <c r="H112" i="32" s="1"/>
  <c r="I112" i="32" s="1"/>
  <c r="G25" i="32"/>
  <c r="H25" i="32" s="1"/>
  <c r="I25" i="32" s="1"/>
  <c r="G10" i="6"/>
  <c r="G97" i="6"/>
  <c r="G39" i="6"/>
  <c r="G68" i="6"/>
  <c r="G103" i="9"/>
  <c r="H103" i="9" s="1"/>
  <c r="I103" i="9" s="1"/>
  <c r="G16" i="9"/>
  <c r="H16" i="9" s="1"/>
  <c r="I16" i="9" s="1"/>
  <c r="G45" i="9"/>
  <c r="H45" i="9" s="1"/>
  <c r="I45" i="9" s="1"/>
  <c r="G74" i="9"/>
  <c r="H74" i="9" s="1"/>
  <c r="I74" i="9" s="1"/>
  <c r="AR49" i="29"/>
  <c r="D49" i="29" s="1"/>
  <c r="D60" i="16"/>
  <c r="AD45" i="29"/>
  <c r="C45" i="29" s="1"/>
  <c r="AD13" i="29"/>
  <c r="Q11" i="29"/>
  <c r="D27" i="16"/>
  <c r="G36" i="9"/>
  <c r="H36" i="9" s="1"/>
  <c r="I36" i="9" s="1"/>
  <c r="G7" i="9"/>
  <c r="H7" i="9" s="1"/>
  <c r="I7" i="9" s="1"/>
  <c r="G65" i="9"/>
  <c r="H65" i="9" s="1"/>
  <c r="I65" i="9" s="1"/>
  <c r="G94" i="9"/>
  <c r="H94" i="9" s="1"/>
  <c r="I94" i="9" s="1"/>
  <c r="G86" i="12"/>
  <c r="H86" i="12" s="1"/>
  <c r="I86" i="12" s="1"/>
  <c r="G115" i="12"/>
  <c r="H115" i="12" s="1"/>
  <c r="I115" i="12" s="1"/>
  <c r="G28" i="12"/>
  <c r="H28" i="12" s="1"/>
  <c r="I28" i="12" s="1"/>
  <c r="G57" i="12"/>
  <c r="H57" i="12" s="1"/>
  <c r="I57" i="12" s="1"/>
  <c r="G13" i="9"/>
  <c r="H13" i="9" s="1"/>
  <c r="I13" i="9" s="1"/>
  <c r="G42" i="9"/>
  <c r="H42" i="9" s="1"/>
  <c r="I42" i="9" s="1"/>
  <c r="G71" i="9"/>
  <c r="H71" i="9" s="1"/>
  <c r="I71" i="9" s="1"/>
  <c r="G100" i="9"/>
  <c r="H100" i="9" s="1"/>
  <c r="I100" i="9" s="1"/>
  <c r="G107" i="31"/>
  <c r="H107" i="31" s="1"/>
  <c r="I107" i="31" s="1"/>
  <c r="G78" i="31"/>
  <c r="H78" i="31" s="1"/>
  <c r="I78" i="31" s="1"/>
  <c r="G20" i="31"/>
  <c r="H20" i="31" s="1"/>
  <c r="I20" i="31" s="1"/>
  <c r="G49" i="31"/>
  <c r="H49" i="31" s="1"/>
  <c r="I49" i="31" s="1"/>
  <c r="AD70" i="29"/>
  <c r="C70" i="29" s="1"/>
  <c r="AD38" i="29"/>
  <c r="D52" i="16"/>
  <c r="G53" i="12"/>
  <c r="H53" i="12" s="1"/>
  <c r="I53" i="12" s="1"/>
  <c r="G82" i="12"/>
  <c r="H82" i="12" s="1"/>
  <c r="I82" i="12" s="1"/>
  <c r="G111" i="12"/>
  <c r="H111" i="12" s="1"/>
  <c r="I111" i="12" s="1"/>
  <c r="G24" i="12"/>
  <c r="H24" i="12" s="1"/>
  <c r="I24" i="12" s="1"/>
  <c r="AB11" i="29"/>
  <c r="K26" i="16"/>
  <c r="M2" i="36" s="1" a="1"/>
  <c r="M2" i="36" s="1"/>
  <c r="H2" i="36" s="1"/>
  <c r="I2" i="36" s="1"/>
  <c r="G46" i="13"/>
  <c r="H46" i="13" s="1"/>
  <c r="I46" i="13" s="1"/>
  <c r="G104" i="13"/>
  <c r="H104" i="13" s="1"/>
  <c r="I104" i="13" s="1"/>
  <c r="G75" i="13"/>
  <c r="H75" i="13" s="1"/>
  <c r="I75" i="13" s="1"/>
  <c r="G17" i="13"/>
  <c r="H17" i="13" s="1"/>
  <c r="I17" i="13" s="1"/>
  <c r="G12" i="36"/>
  <c r="H12" i="36" s="1"/>
  <c r="I12" i="36" s="1"/>
  <c r="G99" i="36"/>
  <c r="H99" i="36" s="1"/>
  <c r="I99" i="36" s="1"/>
  <c r="G41" i="36"/>
  <c r="H41" i="36" s="1"/>
  <c r="I41" i="36" s="1"/>
  <c r="G70" i="36"/>
  <c r="H70" i="36" s="1"/>
  <c r="I70" i="36" s="1"/>
  <c r="AQ30" i="29"/>
  <c r="P44" i="16"/>
  <c r="M20" i="33" s="1" a="1"/>
  <c r="M20" i="33" s="1"/>
  <c r="G77" i="32"/>
  <c r="H77" i="32" s="1"/>
  <c r="I77" i="32" s="1"/>
  <c r="G106" i="32"/>
  <c r="H106" i="32" s="1"/>
  <c r="I106" i="32" s="1"/>
  <c r="G48" i="32"/>
  <c r="H48" i="32" s="1"/>
  <c r="I48" i="32" s="1"/>
  <c r="G19" i="32"/>
  <c r="H19" i="32" s="1"/>
  <c r="I19" i="32" s="1"/>
  <c r="AR58" i="29"/>
  <c r="D58" i="29" s="1"/>
  <c r="D69" i="16"/>
  <c r="G66" i="30"/>
  <c r="H66" i="30" s="1"/>
  <c r="I66" i="30" s="1"/>
  <c r="G95" i="30"/>
  <c r="H95" i="30" s="1"/>
  <c r="I95" i="30" s="1"/>
  <c r="G8" i="30"/>
  <c r="H8" i="30" s="1"/>
  <c r="I8" i="30" s="1"/>
  <c r="G37" i="30"/>
  <c r="H37" i="30" s="1"/>
  <c r="I37" i="30" s="1"/>
  <c r="D134" i="16"/>
  <c r="G107" i="6"/>
  <c r="G78" i="6"/>
  <c r="G20" i="6"/>
  <c r="G49" i="6"/>
  <c r="G109" i="11"/>
  <c r="H109" i="11" s="1"/>
  <c r="I109" i="11" s="1"/>
  <c r="G80" i="11"/>
  <c r="H80" i="11" s="1"/>
  <c r="I80" i="11" s="1"/>
  <c r="G51" i="11"/>
  <c r="H51" i="11" s="1"/>
  <c r="I51" i="11" s="1"/>
  <c r="G22" i="11"/>
  <c r="H22" i="11" s="1"/>
  <c r="I22" i="11" s="1"/>
  <c r="G105" i="36"/>
  <c r="H105" i="36" s="1"/>
  <c r="I105" i="36" s="1"/>
  <c r="G18" i="36"/>
  <c r="H18" i="36" s="1"/>
  <c r="I18" i="36" s="1"/>
  <c r="G47" i="36"/>
  <c r="H47" i="36" s="1"/>
  <c r="I47" i="36" s="1"/>
  <c r="G76" i="36"/>
  <c r="H76" i="36" s="1"/>
  <c r="I76" i="36" s="1"/>
  <c r="G4" i="6"/>
  <c r="G91" i="6"/>
  <c r="G62" i="6"/>
  <c r="G33" i="6"/>
  <c r="G69" i="34"/>
  <c r="H69" i="34" s="1"/>
  <c r="I69" i="34" s="1"/>
  <c r="G98" i="34"/>
  <c r="H98" i="34" s="1"/>
  <c r="I98" i="34" s="1"/>
  <c r="G11" i="34"/>
  <c r="H11" i="34" s="1"/>
  <c r="I11" i="34" s="1"/>
  <c r="G40" i="34"/>
  <c r="H40" i="34" s="1"/>
  <c r="I40" i="34" s="1"/>
  <c r="G30" i="8"/>
  <c r="H30" i="8" s="1"/>
  <c r="I30" i="8" s="1"/>
  <c r="G59" i="8"/>
  <c r="H59" i="8" s="1"/>
  <c r="I59" i="8" s="1"/>
  <c r="G88" i="8"/>
  <c r="H88" i="8" s="1"/>
  <c r="I88" i="8" s="1"/>
  <c r="G117" i="8"/>
  <c r="H117" i="8" s="1"/>
  <c r="I117" i="8" s="1"/>
  <c r="G108" i="31"/>
  <c r="H108" i="31" s="1"/>
  <c r="I108" i="31" s="1"/>
  <c r="G50" i="31"/>
  <c r="H50" i="31" s="1"/>
  <c r="I50" i="31" s="1"/>
  <c r="G21" i="31"/>
  <c r="H21" i="31" s="1"/>
  <c r="I21" i="31" s="1"/>
  <c r="G79" i="31"/>
  <c r="H79" i="31" s="1"/>
  <c r="I79" i="31" s="1"/>
  <c r="AD39" i="29"/>
  <c r="AD71" i="29"/>
  <c r="C71" i="29" s="1"/>
  <c r="D53" i="16"/>
  <c r="G25" i="12"/>
  <c r="H25" i="12" s="1"/>
  <c r="I25" i="12" s="1"/>
  <c r="G54" i="12"/>
  <c r="H54" i="12" s="1"/>
  <c r="I54" i="12" s="1"/>
  <c r="G83" i="12"/>
  <c r="H83" i="12" s="1"/>
  <c r="I83" i="12" s="1"/>
  <c r="G112" i="12"/>
  <c r="H112" i="12" s="1"/>
  <c r="I112" i="12" s="1"/>
  <c r="G39" i="9"/>
  <c r="H39" i="9" s="1"/>
  <c r="I39" i="9" s="1"/>
  <c r="G68" i="9"/>
  <c r="H68" i="9" s="1"/>
  <c r="I68" i="9" s="1"/>
  <c r="G97" i="9"/>
  <c r="H97" i="9" s="1"/>
  <c r="I97" i="9" s="1"/>
  <c r="G10" i="9"/>
  <c r="H10" i="9" s="1"/>
  <c r="I10" i="9" s="1"/>
  <c r="G109" i="36"/>
  <c r="H109" i="36" s="1"/>
  <c r="I109" i="36" s="1"/>
  <c r="G80" i="36"/>
  <c r="H80" i="36" s="1"/>
  <c r="I80" i="36" s="1"/>
  <c r="G22" i="36"/>
  <c r="H22" i="36" s="1"/>
  <c r="I22" i="36" s="1"/>
  <c r="G51" i="36"/>
  <c r="H51" i="36" s="1"/>
  <c r="I51" i="36" s="1"/>
  <c r="AQ15" i="29"/>
  <c r="AR15" i="29" s="1"/>
  <c r="P29" i="16"/>
  <c r="M5" i="33" s="1" a="1"/>
  <c r="M5" i="33" s="1"/>
  <c r="S11" i="29"/>
  <c r="F26" i="16"/>
  <c r="M2" i="8" s="1" a="1"/>
  <c r="M2" i="8" s="1"/>
  <c r="G96" i="8"/>
  <c r="H96" i="8" s="1"/>
  <c r="I96" i="8" s="1"/>
  <c r="G9" i="8"/>
  <c r="H9" i="8" s="1"/>
  <c r="I9" i="8" s="1"/>
  <c r="G38" i="8"/>
  <c r="H38" i="8" s="1"/>
  <c r="I38" i="8" s="1"/>
  <c r="G67" i="8"/>
  <c r="H67" i="8" s="1"/>
  <c r="I67" i="8" s="1"/>
  <c r="G30" i="9"/>
  <c r="H30" i="9" s="1"/>
  <c r="I30" i="9" s="1"/>
  <c r="G59" i="9"/>
  <c r="H59" i="9" s="1"/>
  <c r="I59" i="9" s="1"/>
  <c r="G88" i="9"/>
  <c r="H88" i="9" s="1"/>
  <c r="I88" i="9" s="1"/>
  <c r="G117" i="9"/>
  <c r="H117" i="9" s="1"/>
  <c r="I117" i="9" s="1"/>
  <c r="AQ28" i="29"/>
  <c r="P42" i="16"/>
  <c r="M18" i="33" s="1" a="1"/>
  <c r="M18" i="33" s="1"/>
  <c r="D94" i="16"/>
  <c r="G49" i="2"/>
  <c r="G78" i="2"/>
  <c r="G20" i="2"/>
  <c r="G107" i="2"/>
  <c r="AR51" i="29"/>
  <c r="D51" i="29" s="1"/>
  <c r="D62" i="16"/>
  <c r="G39" i="31"/>
  <c r="H39" i="31" s="1"/>
  <c r="I39" i="31" s="1"/>
  <c r="G10" i="31"/>
  <c r="H10" i="31" s="1"/>
  <c r="I10" i="31" s="1"/>
  <c r="G97" i="31"/>
  <c r="H97" i="31" s="1"/>
  <c r="I97" i="31" s="1"/>
  <c r="G68" i="31"/>
  <c r="H68" i="31" s="1"/>
  <c r="I68" i="31" s="1"/>
  <c r="H136" i="16"/>
  <c r="M112" i="34" s="1" a="1"/>
  <c r="M112" i="34" s="1"/>
  <c r="I112" i="23" s="1"/>
  <c r="BT67" i="29"/>
  <c r="F67" i="29" s="1"/>
  <c r="D96" i="16"/>
  <c r="G48" i="8"/>
  <c r="H48" i="8" s="1"/>
  <c r="I48" i="8" s="1"/>
  <c r="G19" i="8"/>
  <c r="H19" i="8" s="1"/>
  <c r="I19" i="8" s="1"/>
  <c r="G77" i="8"/>
  <c r="H77" i="8" s="1"/>
  <c r="I77" i="8" s="1"/>
  <c r="G106" i="8"/>
  <c r="H106" i="8" s="1"/>
  <c r="I106" i="8" s="1"/>
  <c r="G3" i="9"/>
  <c r="H3" i="9" s="1"/>
  <c r="I3" i="9" s="1"/>
  <c r="G32" i="9"/>
  <c r="H32" i="9" s="1"/>
  <c r="I32" i="9" s="1"/>
  <c r="G61" i="9"/>
  <c r="H61" i="9" s="1"/>
  <c r="I61" i="9" s="1"/>
  <c r="G90" i="9"/>
  <c r="H90" i="9" s="1"/>
  <c r="I90" i="9" s="1"/>
  <c r="G53" i="9"/>
  <c r="H53" i="9" s="1"/>
  <c r="I53" i="9" s="1"/>
  <c r="G82" i="9"/>
  <c r="H82" i="9" s="1"/>
  <c r="I82" i="9" s="1"/>
  <c r="G111" i="9"/>
  <c r="H111" i="9" s="1"/>
  <c r="I111" i="9" s="1"/>
  <c r="G24" i="9"/>
  <c r="H24" i="9" s="1"/>
  <c r="I24" i="9" s="1"/>
  <c r="T11" i="29"/>
  <c r="G26" i="16"/>
  <c r="E95" i="16"/>
  <c r="BF23" i="29"/>
  <c r="G85" i="11"/>
  <c r="H85" i="11" s="1"/>
  <c r="I85" i="11" s="1"/>
  <c r="G56" i="11"/>
  <c r="H56" i="11" s="1"/>
  <c r="I56" i="11" s="1"/>
  <c r="G114" i="11"/>
  <c r="H114" i="11" s="1"/>
  <c r="I114" i="11" s="1"/>
  <c r="G27" i="11"/>
  <c r="H27" i="11" s="1"/>
  <c r="I27" i="11" s="1"/>
  <c r="G27" i="12"/>
  <c r="H27" i="12" s="1"/>
  <c r="I27" i="12" s="1"/>
  <c r="G56" i="12"/>
  <c r="H56" i="12" s="1"/>
  <c r="I56" i="12" s="1"/>
  <c r="G85" i="12"/>
  <c r="H85" i="12" s="1"/>
  <c r="I85" i="12" s="1"/>
  <c r="G114" i="12"/>
  <c r="H114" i="12" s="1"/>
  <c r="I114" i="12" s="1"/>
  <c r="G41" i="9"/>
  <c r="H41" i="9" s="1"/>
  <c r="I41" i="9" s="1"/>
  <c r="G70" i="9"/>
  <c r="H70" i="9" s="1"/>
  <c r="I70" i="9" s="1"/>
  <c r="G99" i="9"/>
  <c r="H99" i="9" s="1"/>
  <c r="I99" i="9" s="1"/>
  <c r="G12" i="9"/>
  <c r="H12" i="9" s="1"/>
  <c r="I12" i="9" s="1"/>
  <c r="AD69" i="29"/>
  <c r="C69" i="29" s="1"/>
  <c r="AD37" i="29"/>
  <c r="D51" i="16"/>
  <c r="D139" i="16"/>
  <c r="G101" i="13"/>
  <c r="H101" i="13" s="1"/>
  <c r="I101" i="13" s="1"/>
  <c r="G72" i="13"/>
  <c r="H72" i="13" s="1"/>
  <c r="I72" i="13" s="1"/>
  <c r="G43" i="13"/>
  <c r="H43" i="13" s="1"/>
  <c r="I43" i="13" s="1"/>
  <c r="G14" i="13"/>
  <c r="H14" i="13" s="1"/>
  <c r="I14" i="13" s="1"/>
  <c r="G96" i="36"/>
  <c r="H96" i="36" s="1"/>
  <c r="I96" i="36" s="1"/>
  <c r="G38" i="36"/>
  <c r="H38" i="36" s="1"/>
  <c r="I38" i="36" s="1"/>
  <c r="G67" i="36"/>
  <c r="H67" i="36" s="1"/>
  <c r="I67" i="36" s="1"/>
  <c r="G9" i="36"/>
  <c r="H9" i="36" s="1"/>
  <c r="I9" i="36" s="1"/>
  <c r="D105" i="16"/>
  <c r="G100" i="11"/>
  <c r="H100" i="11" s="1"/>
  <c r="I100" i="11" s="1"/>
  <c r="G42" i="11"/>
  <c r="H42" i="11" s="1"/>
  <c r="I42" i="11" s="1"/>
  <c r="G71" i="11"/>
  <c r="H71" i="11" s="1"/>
  <c r="I71" i="11" s="1"/>
  <c r="G13" i="11"/>
  <c r="H13" i="11" s="1"/>
  <c r="I13" i="11" s="1"/>
  <c r="AD62" i="29"/>
  <c r="C62" i="29" s="1"/>
  <c r="AD30" i="29"/>
  <c r="D44" i="16"/>
  <c r="D115" i="16"/>
  <c r="G102" i="31"/>
  <c r="H102" i="31" s="1"/>
  <c r="I102" i="31" s="1"/>
  <c r="G44" i="31"/>
  <c r="H44" i="31" s="1"/>
  <c r="I44" i="31" s="1"/>
  <c r="G15" i="31"/>
  <c r="H15" i="31" s="1"/>
  <c r="I15" i="31" s="1"/>
  <c r="G73" i="31"/>
  <c r="H73" i="31" s="1"/>
  <c r="I73" i="31" s="1"/>
  <c r="D111" i="16"/>
  <c r="G101" i="32"/>
  <c r="H101" i="32" s="1"/>
  <c r="I101" i="32" s="1"/>
  <c r="G14" i="32"/>
  <c r="H14" i="32" s="1"/>
  <c r="I14" i="32" s="1"/>
  <c r="G43" i="32"/>
  <c r="H43" i="32" s="1"/>
  <c r="I43" i="32" s="1"/>
  <c r="G72" i="32"/>
  <c r="H72" i="32" s="1"/>
  <c r="I72" i="32" s="1"/>
  <c r="G24" i="34"/>
  <c r="H24" i="34" s="1"/>
  <c r="I24" i="34" s="1"/>
  <c r="G53" i="34"/>
  <c r="H53" i="34" s="1"/>
  <c r="I53" i="34" s="1"/>
  <c r="G111" i="34"/>
  <c r="H111" i="34" s="1"/>
  <c r="I111" i="34" s="1"/>
  <c r="G82" i="34"/>
  <c r="H82" i="34" s="1"/>
  <c r="I82" i="34" s="1"/>
  <c r="G92" i="31"/>
  <c r="H92" i="31" s="1"/>
  <c r="I92" i="31" s="1"/>
  <c r="G63" i="31"/>
  <c r="H63" i="31" s="1"/>
  <c r="I63" i="31" s="1"/>
  <c r="G5" i="31"/>
  <c r="H5" i="31" s="1"/>
  <c r="I5" i="31" s="1"/>
  <c r="G34" i="31"/>
  <c r="H34" i="31" s="1"/>
  <c r="I34" i="31" s="1"/>
  <c r="G89" i="32"/>
  <c r="G2" i="32"/>
  <c r="G31" i="32"/>
  <c r="G60" i="32"/>
  <c r="G6" i="8"/>
  <c r="H6" i="8" s="1"/>
  <c r="I6" i="8" s="1"/>
  <c r="G35" i="8"/>
  <c r="H35" i="8" s="1"/>
  <c r="I35" i="8" s="1"/>
  <c r="G64" i="8"/>
  <c r="H64" i="8" s="1"/>
  <c r="I64" i="8" s="1"/>
  <c r="G93" i="8"/>
  <c r="H93" i="8" s="1"/>
  <c r="I93" i="8" s="1"/>
  <c r="G23" i="9"/>
  <c r="H23" i="9" s="1"/>
  <c r="I23" i="9" s="1"/>
  <c r="G52" i="9"/>
  <c r="H52" i="9" s="1"/>
  <c r="I52" i="9" s="1"/>
  <c r="G81" i="9"/>
  <c r="H81" i="9" s="1"/>
  <c r="I81" i="9" s="1"/>
  <c r="G110" i="9"/>
  <c r="H110" i="9" s="1"/>
  <c r="I110" i="9" s="1"/>
  <c r="G61" i="13"/>
  <c r="H61" i="13" s="1"/>
  <c r="I61" i="13" s="1"/>
  <c r="G3" i="13"/>
  <c r="H3" i="13" s="1"/>
  <c r="I3" i="13" s="1"/>
  <c r="G90" i="13"/>
  <c r="H90" i="13" s="1"/>
  <c r="I90" i="13" s="1"/>
  <c r="G32" i="13"/>
  <c r="H32" i="13" s="1"/>
  <c r="I32" i="13" s="1"/>
  <c r="G38" i="33"/>
  <c r="G67" i="33"/>
  <c r="G96" i="33"/>
  <c r="G9" i="33"/>
  <c r="G5" i="12"/>
  <c r="H5" i="12" s="1"/>
  <c r="I5" i="12" s="1"/>
  <c r="G63" i="12"/>
  <c r="H63" i="12" s="1"/>
  <c r="I63" i="12" s="1"/>
  <c r="G92" i="12"/>
  <c r="H92" i="12" s="1"/>
  <c r="I92" i="12" s="1"/>
  <c r="G34" i="12"/>
  <c r="H34" i="12" s="1"/>
  <c r="I34" i="12" s="1"/>
  <c r="G94" i="36"/>
  <c r="H94" i="36" s="1"/>
  <c r="I94" i="36" s="1"/>
  <c r="G36" i="36"/>
  <c r="H36" i="36" s="1"/>
  <c r="I36" i="36" s="1"/>
  <c r="G7" i="36"/>
  <c r="H7" i="36" s="1"/>
  <c r="I7" i="36" s="1"/>
  <c r="G65" i="36"/>
  <c r="H65" i="36" s="1"/>
  <c r="I65" i="36" s="1"/>
  <c r="G109" i="30"/>
  <c r="H109" i="30" s="1"/>
  <c r="I109" i="30" s="1"/>
  <c r="G51" i="30"/>
  <c r="H51" i="30" s="1"/>
  <c r="I51" i="30" s="1"/>
  <c r="G80" i="30"/>
  <c r="H80" i="30" s="1"/>
  <c r="I80" i="30" s="1"/>
  <c r="G22" i="30"/>
  <c r="H22" i="30" s="1"/>
  <c r="I22" i="30" s="1"/>
  <c r="AD54" i="29"/>
  <c r="C54" i="29" s="1"/>
  <c r="AD22" i="29"/>
  <c r="D36" i="16"/>
  <c r="G71" i="31"/>
  <c r="H71" i="31" s="1"/>
  <c r="I71" i="31" s="1"/>
  <c r="G42" i="31"/>
  <c r="H42" i="31" s="1"/>
  <c r="I42" i="31" s="1"/>
  <c r="G100" i="31"/>
  <c r="H100" i="31" s="1"/>
  <c r="I100" i="31" s="1"/>
  <c r="G13" i="31"/>
  <c r="H13" i="31" s="1"/>
  <c r="I13" i="31" s="1"/>
  <c r="D91" i="16"/>
  <c r="H49" i="16"/>
  <c r="M25" i="34" s="1" a="1"/>
  <c r="M25" i="34" s="1"/>
  <c r="I25" i="23" s="1"/>
  <c r="AD67" i="29"/>
  <c r="C67" i="29" s="1"/>
  <c r="G28" i="36"/>
  <c r="H28" i="36" s="1"/>
  <c r="I28" i="36" s="1"/>
  <c r="G57" i="36"/>
  <c r="H57" i="36" s="1"/>
  <c r="I57" i="36" s="1"/>
  <c r="G86" i="36"/>
  <c r="H86" i="36" s="1"/>
  <c r="I86" i="36" s="1"/>
  <c r="G115" i="36"/>
  <c r="H115" i="36" s="1"/>
  <c r="I115" i="36" s="1"/>
  <c r="AD24" i="29"/>
  <c r="AD56" i="29"/>
  <c r="C56" i="29" s="1"/>
  <c r="D38" i="16"/>
  <c r="G69" i="2"/>
  <c r="G98" i="2"/>
  <c r="G11" i="2"/>
  <c r="G40" i="2"/>
  <c r="AH11" i="29"/>
  <c r="G55" i="16"/>
  <c r="G82" i="11"/>
  <c r="H82" i="11" s="1"/>
  <c r="I82" i="11" s="1"/>
  <c r="G111" i="11"/>
  <c r="H111" i="11" s="1"/>
  <c r="I111" i="11" s="1"/>
  <c r="G24" i="11"/>
  <c r="H24" i="11" s="1"/>
  <c r="I24" i="11" s="1"/>
  <c r="G53" i="11"/>
  <c r="H53" i="11" s="1"/>
  <c r="I53" i="11" s="1"/>
  <c r="M60" i="30" a="1"/>
  <c r="M60" i="30" s="1"/>
  <c r="T7" i="16"/>
  <c r="D118" i="16"/>
  <c r="G58" i="13"/>
  <c r="H58" i="13" s="1"/>
  <c r="I58" i="13" s="1"/>
  <c r="G116" i="13"/>
  <c r="H116" i="13" s="1"/>
  <c r="I116" i="13" s="1"/>
  <c r="G29" i="13"/>
  <c r="H29" i="13" s="1"/>
  <c r="I29" i="13" s="1"/>
  <c r="G87" i="13"/>
  <c r="H87" i="13" s="1"/>
  <c r="I87" i="13" s="1"/>
  <c r="G38" i="2"/>
  <c r="G67" i="2"/>
  <c r="G96" i="2"/>
  <c r="G9" i="2"/>
  <c r="G108" i="36"/>
  <c r="H108" i="36" s="1"/>
  <c r="I108" i="36" s="1"/>
  <c r="G50" i="36"/>
  <c r="H50" i="36" s="1"/>
  <c r="I50" i="36" s="1"/>
  <c r="G79" i="36"/>
  <c r="H79" i="36" s="1"/>
  <c r="I79" i="36" s="1"/>
  <c r="G21" i="36"/>
  <c r="H21" i="36" s="1"/>
  <c r="I21" i="36" s="1"/>
  <c r="AD12" i="29"/>
  <c r="R11" i="29"/>
  <c r="E26" i="16"/>
  <c r="G67" i="9"/>
  <c r="H67" i="9" s="1"/>
  <c r="I67" i="9" s="1"/>
  <c r="G96" i="9"/>
  <c r="H96" i="9" s="1"/>
  <c r="I96" i="9" s="1"/>
  <c r="G9" i="9"/>
  <c r="H9" i="9" s="1"/>
  <c r="I9" i="9" s="1"/>
  <c r="G38" i="9"/>
  <c r="H38" i="9" s="1"/>
  <c r="I38" i="9" s="1"/>
  <c r="G41" i="30"/>
  <c r="H41" i="30" s="1"/>
  <c r="I41" i="30" s="1"/>
  <c r="G70" i="30"/>
  <c r="H70" i="30" s="1"/>
  <c r="I70" i="30" s="1"/>
  <c r="G99" i="30"/>
  <c r="H99" i="30" s="1"/>
  <c r="I99" i="30" s="1"/>
  <c r="G12" i="30"/>
  <c r="H12" i="30" s="1"/>
  <c r="I12" i="30" s="1"/>
  <c r="G4" i="33"/>
  <c r="G33" i="33"/>
  <c r="G62" i="33"/>
  <c r="G91" i="33"/>
  <c r="G30" i="11"/>
  <c r="H30" i="11" s="1"/>
  <c r="I30" i="11" s="1"/>
  <c r="G59" i="11"/>
  <c r="H59" i="11" s="1"/>
  <c r="I59" i="11" s="1"/>
  <c r="G88" i="11"/>
  <c r="H88" i="11" s="1"/>
  <c r="I88" i="11" s="1"/>
  <c r="G117" i="11"/>
  <c r="H117" i="11" s="1"/>
  <c r="I117" i="11" s="1"/>
  <c r="D131" i="16"/>
  <c r="G102" i="34"/>
  <c r="H102" i="34" s="1"/>
  <c r="I102" i="34" s="1"/>
  <c r="G44" i="34"/>
  <c r="H44" i="34" s="1"/>
  <c r="I44" i="34" s="1"/>
  <c r="G73" i="34"/>
  <c r="H73" i="34" s="1"/>
  <c r="I73" i="34" s="1"/>
  <c r="G15" i="34"/>
  <c r="H15" i="34" s="1"/>
  <c r="I15" i="34" s="1"/>
  <c r="AD46" i="29"/>
  <c r="C46" i="29" s="1"/>
  <c r="AD14" i="29"/>
  <c r="D28" i="16"/>
  <c r="G52" i="32"/>
  <c r="H52" i="32" s="1"/>
  <c r="I52" i="32" s="1"/>
  <c r="G81" i="32"/>
  <c r="H81" i="32" s="1"/>
  <c r="I81" i="32" s="1"/>
  <c r="G110" i="32"/>
  <c r="H110" i="32" s="1"/>
  <c r="I110" i="32" s="1"/>
  <c r="G23" i="32"/>
  <c r="H23" i="32" s="1"/>
  <c r="I23" i="32" s="1"/>
  <c r="G95" i="6"/>
  <c r="G66" i="6"/>
  <c r="G8" i="6"/>
  <c r="G37" i="6"/>
  <c r="G43" i="9"/>
  <c r="H43" i="9" s="1"/>
  <c r="I43" i="9" s="1"/>
  <c r="G72" i="9"/>
  <c r="H72" i="9" s="1"/>
  <c r="I72" i="9" s="1"/>
  <c r="G101" i="9"/>
  <c r="H101" i="9" s="1"/>
  <c r="I101" i="9" s="1"/>
  <c r="G14" i="9"/>
  <c r="H14" i="9" s="1"/>
  <c r="I14" i="9" s="1"/>
  <c r="G45" i="30"/>
  <c r="H45" i="30" s="1"/>
  <c r="I45" i="30" s="1"/>
  <c r="G74" i="30"/>
  <c r="H74" i="30" s="1"/>
  <c r="I74" i="30" s="1"/>
  <c r="G103" i="30"/>
  <c r="H103" i="30" s="1"/>
  <c r="I103" i="30" s="1"/>
  <c r="G16" i="30"/>
  <c r="H16" i="30" s="1"/>
  <c r="I16" i="30" s="1"/>
  <c r="G96" i="31"/>
  <c r="H96" i="31" s="1"/>
  <c r="I96" i="31" s="1"/>
  <c r="G67" i="31"/>
  <c r="H67" i="31" s="1"/>
  <c r="I67" i="31" s="1"/>
  <c r="G38" i="31"/>
  <c r="H38" i="31" s="1"/>
  <c r="I38" i="31" s="1"/>
  <c r="G9" i="31"/>
  <c r="H9" i="31" s="1"/>
  <c r="I9" i="31" s="1"/>
  <c r="AG11" i="29"/>
  <c r="F55" i="16"/>
  <c r="M31" i="8" s="1" a="1"/>
  <c r="M31" i="8" s="1"/>
  <c r="G26" i="33"/>
  <c r="G55" i="33"/>
  <c r="G84" i="33"/>
  <c r="G113" i="33"/>
  <c r="AQ19" i="29"/>
  <c r="P33" i="16"/>
  <c r="M9" i="33" s="1" a="1"/>
  <c r="M9" i="33" s="1"/>
  <c r="G113" i="6"/>
  <c r="G26" i="6"/>
  <c r="G55" i="6"/>
  <c r="G84" i="6"/>
  <c r="D120" i="16"/>
  <c r="G33" i="34"/>
  <c r="H33" i="34" s="1"/>
  <c r="I33" i="34" s="1"/>
  <c r="G62" i="34"/>
  <c r="H62" i="34" s="1"/>
  <c r="I62" i="34" s="1"/>
  <c r="G91" i="34"/>
  <c r="H91" i="34" s="1"/>
  <c r="I91" i="34" s="1"/>
  <c r="G4" i="34"/>
  <c r="H4" i="34" s="1"/>
  <c r="I4" i="34" s="1"/>
  <c r="G105" i="6"/>
  <c r="G47" i="6"/>
  <c r="G18" i="6"/>
  <c r="G76" i="6"/>
  <c r="H107" i="16"/>
  <c r="M83" i="34" s="1" a="1"/>
  <c r="M83" i="34" s="1"/>
  <c r="I83" i="23" s="1"/>
  <c r="BF67" i="29"/>
  <c r="E67" i="29" s="1"/>
  <c r="D125" i="16"/>
  <c r="G41" i="32"/>
  <c r="H41" i="32" s="1"/>
  <c r="I41" i="32" s="1"/>
  <c r="G70" i="32"/>
  <c r="H70" i="32" s="1"/>
  <c r="I70" i="32" s="1"/>
  <c r="G99" i="32"/>
  <c r="H99" i="32" s="1"/>
  <c r="I99" i="32" s="1"/>
  <c r="G12" i="32"/>
  <c r="H12" i="32" s="1"/>
  <c r="I12" i="32" s="1"/>
  <c r="G83" i="13"/>
  <c r="H83" i="13" s="1"/>
  <c r="I83" i="13" s="1"/>
  <c r="G112" i="13"/>
  <c r="H112" i="13" s="1"/>
  <c r="I112" i="13" s="1"/>
  <c r="G54" i="13"/>
  <c r="H54" i="13" s="1"/>
  <c r="I54" i="13" s="1"/>
  <c r="G25" i="13"/>
  <c r="H25" i="13" s="1"/>
  <c r="I25" i="13" s="1"/>
  <c r="G50" i="12"/>
  <c r="H50" i="12" s="1"/>
  <c r="I50" i="12" s="1"/>
  <c r="G79" i="12"/>
  <c r="H79" i="12" s="1"/>
  <c r="I79" i="12" s="1"/>
  <c r="G108" i="12"/>
  <c r="H108" i="12" s="1"/>
  <c r="I108" i="12" s="1"/>
  <c r="G21" i="12"/>
  <c r="H21" i="12" s="1"/>
  <c r="I21" i="12" s="1"/>
  <c r="W11" i="29"/>
  <c r="L26" i="16"/>
  <c r="AR25" i="29"/>
  <c r="AR57" i="29"/>
  <c r="D57" i="29" s="1"/>
  <c r="D68" i="16"/>
  <c r="G50" i="2"/>
  <c r="G79" i="2"/>
  <c r="G108" i="2"/>
  <c r="G21" i="2"/>
  <c r="D92" i="16"/>
  <c r="G98" i="31"/>
  <c r="H98" i="31" s="1"/>
  <c r="I98" i="31" s="1"/>
  <c r="G40" i="31"/>
  <c r="H40" i="31" s="1"/>
  <c r="I40" i="31" s="1"/>
  <c r="G11" i="31"/>
  <c r="H11" i="31" s="1"/>
  <c r="I11" i="31" s="1"/>
  <c r="G69" i="31"/>
  <c r="H69" i="31" s="1"/>
  <c r="I69" i="31" s="1"/>
  <c r="G3" i="12"/>
  <c r="H3" i="12" s="1"/>
  <c r="I3" i="12" s="1"/>
  <c r="G32" i="12"/>
  <c r="H32" i="12" s="1"/>
  <c r="I32" i="12" s="1"/>
  <c r="G90" i="12"/>
  <c r="H90" i="12" s="1"/>
  <c r="I90" i="12" s="1"/>
  <c r="G61" i="12"/>
  <c r="H61" i="12" s="1"/>
  <c r="I61" i="12" s="1"/>
  <c r="G89" i="31"/>
  <c r="G2" i="31"/>
  <c r="G60" i="31"/>
  <c r="G31" i="31"/>
  <c r="D110" i="16"/>
  <c r="BH11" i="29"/>
  <c r="E113" i="16"/>
  <c r="G37" i="8"/>
  <c r="H37" i="8" s="1"/>
  <c r="I37" i="8" s="1"/>
  <c r="G66" i="8"/>
  <c r="H66" i="8" s="1"/>
  <c r="I66" i="8" s="1"/>
  <c r="G8" i="8"/>
  <c r="H8" i="8" s="1"/>
  <c r="I8" i="8" s="1"/>
  <c r="G95" i="8"/>
  <c r="H95" i="8" s="1"/>
  <c r="I95" i="8" s="1"/>
  <c r="AQ14" i="29"/>
  <c r="P28" i="16"/>
  <c r="M4" i="33" s="1" a="1"/>
  <c r="M4" i="33" s="1"/>
  <c r="G34" i="13"/>
  <c r="H34" i="13" s="1"/>
  <c r="I34" i="13" s="1"/>
  <c r="G92" i="13"/>
  <c r="H92" i="13" s="1"/>
  <c r="I92" i="13" s="1"/>
  <c r="G5" i="13"/>
  <c r="H5" i="13" s="1"/>
  <c r="I5" i="13" s="1"/>
  <c r="G63" i="13"/>
  <c r="H63" i="13" s="1"/>
  <c r="I63" i="13" s="1"/>
  <c r="G40" i="33"/>
  <c r="G69" i="33"/>
  <c r="G98" i="33"/>
  <c r="G11" i="33"/>
  <c r="G36" i="12"/>
  <c r="H36" i="12" s="1"/>
  <c r="I36" i="12" s="1"/>
  <c r="G7" i="12"/>
  <c r="H7" i="12" s="1"/>
  <c r="I7" i="12" s="1"/>
  <c r="G65" i="12"/>
  <c r="H65" i="12" s="1"/>
  <c r="I65" i="12" s="1"/>
  <c r="G94" i="12"/>
  <c r="H94" i="12" s="1"/>
  <c r="I94" i="12" s="1"/>
  <c r="G15" i="2"/>
  <c r="G44" i="2"/>
  <c r="G73" i="2"/>
  <c r="G102" i="2"/>
  <c r="D86" i="16"/>
  <c r="G65" i="13"/>
  <c r="H65" i="13" s="1"/>
  <c r="I65" i="13" s="1"/>
  <c r="G94" i="13"/>
  <c r="H94" i="13" s="1"/>
  <c r="I94" i="13" s="1"/>
  <c r="G7" i="13"/>
  <c r="H7" i="13" s="1"/>
  <c r="I7" i="13" s="1"/>
  <c r="G36" i="13"/>
  <c r="H36" i="13" s="1"/>
  <c r="I36" i="13" s="1"/>
  <c r="AD50" i="29"/>
  <c r="C50" i="29" s="1"/>
  <c r="AD18" i="29"/>
  <c r="D32" i="16"/>
  <c r="D140" i="16"/>
  <c r="G6" i="11"/>
  <c r="H6" i="11" s="1"/>
  <c r="I6" i="11" s="1"/>
  <c r="G35" i="11"/>
  <c r="H35" i="11" s="1"/>
  <c r="I35" i="11" s="1"/>
  <c r="G64" i="11"/>
  <c r="H64" i="11" s="1"/>
  <c r="I64" i="11" s="1"/>
  <c r="G93" i="11"/>
  <c r="H93" i="11" s="1"/>
  <c r="I93" i="11" s="1"/>
  <c r="G18" i="8"/>
  <c r="H18" i="8" s="1"/>
  <c r="I18" i="8" s="1"/>
  <c r="G47" i="8"/>
  <c r="H47" i="8" s="1"/>
  <c r="I47" i="8" s="1"/>
  <c r="G76" i="8"/>
  <c r="H76" i="8" s="1"/>
  <c r="I76" i="8" s="1"/>
  <c r="G105" i="8"/>
  <c r="H105" i="8" s="1"/>
  <c r="I105" i="8" s="1"/>
  <c r="G31" i="9"/>
  <c r="G60" i="9"/>
  <c r="G89" i="9"/>
  <c r="G2" i="9"/>
  <c r="AU11" i="29"/>
  <c r="F84" i="16"/>
  <c r="M60" i="8" s="1" a="1"/>
  <c r="M60" i="8" s="1"/>
  <c r="G114" i="36"/>
  <c r="H114" i="36" s="1"/>
  <c r="I114" i="36" s="1"/>
  <c r="G56" i="36"/>
  <c r="H56" i="36" s="1"/>
  <c r="I56" i="36" s="1"/>
  <c r="G85" i="36"/>
  <c r="H85" i="36" s="1"/>
  <c r="I85" i="36" s="1"/>
  <c r="G27" i="36"/>
  <c r="H27" i="36" s="1"/>
  <c r="I27" i="36" s="1"/>
  <c r="BC11" i="29"/>
  <c r="J84" i="16"/>
  <c r="M60" i="32" s="1" a="1"/>
  <c r="M60" i="32" s="1"/>
  <c r="G33" i="30"/>
  <c r="H33" i="30" s="1"/>
  <c r="I33" i="30" s="1"/>
  <c r="G91" i="30"/>
  <c r="H91" i="30" s="1"/>
  <c r="I91" i="30" s="1"/>
  <c r="G4" i="30"/>
  <c r="H4" i="30" s="1"/>
  <c r="I4" i="30" s="1"/>
  <c r="G62" i="30"/>
  <c r="H62" i="30" s="1"/>
  <c r="I62" i="30" s="1"/>
  <c r="G28" i="34"/>
  <c r="H28" i="34" s="1"/>
  <c r="I28" i="34" s="1"/>
  <c r="G57" i="34"/>
  <c r="H57" i="34" s="1"/>
  <c r="I57" i="34" s="1"/>
  <c r="G86" i="34"/>
  <c r="H86" i="34" s="1"/>
  <c r="I86" i="34" s="1"/>
  <c r="G115" i="34"/>
  <c r="H115" i="34" s="1"/>
  <c r="I115" i="34" s="1"/>
  <c r="AQ36" i="29"/>
  <c r="P50" i="16"/>
  <c r="M26" i="33" s="1" a="1"/>
  <c r="M26" i="33" s="1"/>
  <c r="G24" i="6"/>
  <c r="G53" i="6"/>
  <c r="G82" i="6"/>
  <c r="G111" i="6"/>
  <c r="G83" i="31"/>
  <c r="H83" i="31" s="1"/>
  <c r="I83" i="31" s="1"/>
  <c r="G54" i="31"/>
  <c r="H54" i="31" s="1"/>
  <c r="I54" i="31" s="1"/>
  <c r="G112" i="31"/>
  <c r="H112" i="31" s="1"/>
  <c r="I112" i="31" s="1"/>
  <c r="G25" i="31"/>
  <c r="H25" i="31" s="1"/>
  <c r="I25" i="31" s="1"/>
  <c r="G27" i="9"/>
  <c r="H27" i="9" s="1"/>
  <c r="I27" i="9" s="1"/>
  <c r="G56" i="9"/>
  <c r="H56" i="9" s="1"/>
  <c r="I56" i="9" s="1"/>
  <c r="G85" i="9"/>
  <c r="H85" i="9" s="1"/>
  <c r="I85" i="9" s="1"/>
  <c r="G114" i="9"/>
  <c r="H114" i="9" s="1"/>
  <c r="I114" i="9" s="1"/>
  <c r="AD36" i="29"/>
  <c r="AD68" i="29"/>
  <c r="C68" i="29" s="1"/>
  <c r="D50" i="16"/>
  <c r="G36" i="34"/>
  <c r="H36" i="34" s="1"/>
  <c r="I36" i="34" s="1"/>
  <c r="G65" i="34"/>
  <c r="H65" i="34" s="1"/>
  <c r="I65" i="34" s="1"/>
  <c r="G94" i="34"/>
  <c r="H94" i="34" s="1"/>
  <c r="I94" i="34" s="1"/>
  <c r="G7" i="34"/>
  <c r="H7" i="34" s="1"/>
  <c r="I7" i="34" s="1"/>
  <c r="AD28" i="29"/>
  <c r="AD60" i="29"/>
  <c r="C60" i="29" s="1"/>
  <c r="D42" i="16"/>
  <c r="G50" i="13"/>
  <c r="H50" i="13" s="1"/>
  <c r="I50" i="13" s="1"/>
  <c r="G108" i="13"/>
  <c r="H108" i="13" s="1"/>
  <c r="I108" i="13" s="1"/>
  <c r="G79" i="13"/>
  <c r="H79" i="13" s="1"/>
  <c r="I79" i="13" s="1"/>
  <c r="G21" i="13"/>
  <c r="H21" i="13" s="1"/>
  <c r="I21" i="13" s="1"/>
  <c r="G28" i="8"/>
  <c r="H28" i="8" s="1"/>
  <c r="I28" i="8" s="1"/>
  <c r="G57" i="8"/>
  <c r="H57" i="8" s="1"/>
  <c r="I57" i="8" s="1"/>
  <c r="G86" i="8"/>
  <c r="H86" i="8" s="1"/>
  <c r="I86" i="8" s="1"/>
  <c r="G115" i="8"/>
  <c r="H115" i="8" s="1"/>
  <c r="I115" i="8" s="1"/>
  <c r="AV11" i="29"/>
  <c r="G84" i="16"/>
  <c r="G56" i="33"/>
  <c r="G85" i="33"/>
  <c r="G114" i="33"/>
  <c r="G27" i="33"/>
  <c r="G53" i="8"/>
  <c r="H53" i="8" s="1"/>
  <c r="I53" i="8" s="1"/>
  <c r="G82" i="8"/>
  <c r="H82" i="8" s="1"/>
  <c r="I82" i="8" s="1"/>
  <c r="G111" i="8"/>
  <c r="H111" i="8" s="1"/>
  <c r="I111" i="8" s="1"/>
  <c r="G24" i="8"/>
  <c r="H24" i="8" s="1"/>
  <c r="I24" i="8" s="1"/>
  <c r="G51" i="33"/>
  <c r="G80" i="33"/>
  <c r="G109" i="33"/>
  <c r="G22" i="33"/>
  <c r="G18" i="12"/>
  <c r="H18" i="12" s="1"/>
  <c r="I18" i="12" s="1"/>
  <c r="G47" i="12"/>
  <c r="H47" i="12" s="1"/>
  <c r="I47" i="12" s="1"/>
  <c r="G76" i="12"/>
  <c r="H76" i="12" s="1"/>
  <c r="I76" i="12" s="1"/>
  <c r="G105" i="12"/>
  <c r="H105" i="12" s="1"/>
  <c r="I105" i="12" s="1"/>
  <c r="AK11" i="29"/>
  <c r="L55" i="16"/>
  <c r="G37" i="11"/>
  <c r="H37" i="11" s="1"/>
  <c r="I37" i="11" s="1"/>
  <c r="G8" i="11"/>
  <c r="H8" i="11" s="1"/>
  <c r="I8" i="11" s="1"/>
  <c r="G66" i="11"/>
  <c r="H66" i="11" s="1"/>
  <c r="I66" i="11" s="1"/>
  <c r="G95" i="11"/>
  <c r="H95" i="11" s="1"/>
  <c r="I95" i="11" s="1"/>
  <c r="G44" i="33"/>
  <c r="G73" i="33"/>
  <c r="G102" i="33"/>
  <c r="G15" i="33"/>
  <c r="G41" i="8"/>
  <c r="H41" i="8" s="1"/>
  <c r="I41" i="8" s="1"/>
  <c r="G70" i="8"/>
  <c r="H70" i="8" s="1"/>
  <c r="I70" i="8" s="1"/>
  <c r="G99" i="8"/>
  <c r="H99" i="8" s="1"/>
  <c r="I99" i="8" s="1"/>
  <c r="G12" i="8"/>
  <c r="H12" i="8" s="1"/>
  <c r="I12" i="8" s="1"/>
  <c r="G79" i="9"/>
  <c r="H79" i="9" s="1"/>
  <c r="I79" i="9" s="1"/>
  <c r="G108" i="9"/>
  <c r="H108" i="9" s="1"/>
  <c r="I108" i="9" s="1"/>
  <c r="G21" i="9"/>
  <c r="H21" i="9" s="1"/>
  <c r="I21" i="9" s="1"/>
  <c r="G50" i="9"/>
  <c r="H50" i="9" s="1"/>
  <c r="I50" i="9" s="1"/>
  <c r="Z11" i="29"/>
  <c r="I26" i="16"/>
  <c r="G102" i="30"/>
  <c r="H102" i="30" s="1"/>
  <c r="I102" i="30" s="1"/>
  <c r="G15" i="30"/>
  <c r="H15" i="30" s="1"/>
  <c r="I15" i="30" s="1"/>
  <c r="G44" i="30"/>
  <c r="H44" i="30" s="1"/>
  <c r="I44" i="30" s="1"/>
  <c r="G73" i="30"/>
  <c r="H73" i="30" s="1"/>
  <c r="I73" i="30" s="1"/>
  <c r="AR70" i="29"/>
  <c r="D70" i="29" s="1"/>
  <c r="D81" i="16"/>
  <c r="AF11" i="29"/>
  <c r="E55" i="16"/>
  <c r="G5" i="8"/>
  <c r="H5" i="8" s="1"/>
  <c r="I5" i="8" s="1"/>
  <c r="G34" i="8"/>
  <c r="H34" i="8" s="1"/>
  <c r="I34" i="8" s="1"/>
  <c r="G63" i="8"/>
  <c r="H63" i="8" s="1"/>
  <c r="I63" i="8" s="1"/>
  <c r="G92" i="8"/>
  <c r="H92" i="8" s="1"/>
  <c r="I92" i="8" s="1"/>
  <c r="G81" i="34"/>
  <c r="H81" i="34" s="1"/>
  <c r="I81" i="34" s="1"/>
  <c r="G110" i="34"/>
  <c r="H110" i="34" s="1"/>
  <c r="I110" i="34" s="1"/>
  <c r="G52" i="34"/>
  <c r="H52" i="34" s="1"/>
  <c r="I52" i="34" s="1"/>
  <c r="G23" i="34"/>
  <c r="H23" i="34" s="1"/>
  <c r="I23" i="34" s="1"/>
  <c r="AQ21" i="29"/>
  <c r="P35" i="16"/>
  <c r="M11" i="33" s="1" a="1"/>
  <c r="M11" i="33" s="1"/>
  <c r="AR30" i="29"/>
  <c r="AR62" i="29"/>
  <c r="D62" i="29" s="1"/>
  <c r="D73" i="16"/>
  <c r="G98" i="6"/>
  <c r="G40" i="6"/>
  <c r="G69" i="6"/>
  <c r="G11" i="6"/>
  <c r="G17" i="9"/>
  <c r="H17" i="9" s="1"/>
  <c r="I17" i="9" s="1"/>
  <c r="G46" i="9"/>
  <c r="H46" i="9" s="1"/>
  <c r="I46" i="9" s="1"/>
  <c r="G75" i="9"/>
  <c r="H75" i="9" s="1"/>
  <c r="I75" i="9" s="1"/>
  <c r="G104" i="9"/>
  <c r="H104" i="9" s="1"/>
  <c r="I104" i="9" s="1"/>
  <c r="D119" i="16"/>
  <c r="G39" i="2"/>
  <c r="G68" i="2"/>
  <c r="G97" i="2"/>
  <c r="G10" i="2"/>
  <c r="V11" i="29"/>
  <c r="M26" i="16"/>
  <c r="G104" i="6"/>
  <c r="G17" i="6"/>
  <c r="G46" i="6"/>
  <c r="G75" i="6"/>
  <c r="BI11" i="29"/>
  <c r="F113" i="16"/>
  <c r="M89" i="8" s="1" a="1"/>
  <c r="M89" i="8" s="1"/>
  <c r="AA11" i="29"/>
  <c r="J26" i="16"/>
  <c r="M2" i="32" s="1" a="1"/>
  <c r="M2" i="32" s="1"/>
  <c r="G30" i="33"/>
  <c r="G59" i="33"/>
  <c r="G88" i="33"/>
  <c r="G117" i="33"/>
  <c r="G27" i="8"/>
  <c r="H27" i="8" s="1"/>
  <c r="I27" i="8" s="1"/>
  <c r="G56" i="8"/>
  <c r="H56" i="8" s="1"/>
  <c r="I56" i="8" s="1"/>
  <c r="G85" i="8"/>
  <c r="H85" i="8" s="1"/>
  <c r="I85" i="8" s="1"/>
  <c r="G114" i="8"/>
  <c r="H114" i="8" s="1"/>
  <c r="I114" i="8" s="1"/>
  <c r="G106" i="11"/>
  <c r="H106" i="11" s="1"/>
  <c r="I106" i="11" s="1"/>
  <c r="G77" i="11"/>
  <c r="H77" i="11" s="1"/>
  <c r="I77" i="11" s="1"/>
  <c r="G48" i="11"/>
  <c r="H48" i="11" s="1"/>
  <c r="I48" i="11" s="1"/>
  <c r="G19" i="11"/>
  <c r="H19" i="11" s="1"/>
  <c r="I19" i="11" s="1"/>
  <c r="G102" i="36"/>
  <c r="H102" i="36" s="1"/>
  <c r="I102" i="36" s="1"/>
  <c r="G44" i="36"/>
  <c r="H44" i="36" s="1"/>
  <c r="I44" i="36" s="1"/>
  <c r="G73" i="36"/>
  <c r="H73" i="36" s="1"/>
  <c r="I73" i="36" s="1"/>
  <c r="G15" i="36"/>
  <c r="H15" i="36" s="1"/>
  <c r="I15" i="36" s="1"/>
  <c r="AD66" i="29"/>
  <c r="C66" i="29" s="1"/>
  <c r="AD34" i="29"/>
  <c r="D48" i="16"/>
  <c r="G59" i="6"/>
  <c r="G30" i="6"/>
  <c r="G88" i="6"/>
  <c r="G117" i="6"/>
  <c r="G33" i="2"/>
  <c r="G62" i="2"/>
  <c r="G91" i="2"/>
  <c r="G4" i="2"/>
  <c r="G105" i="31"/>
  <c r="H105" i="31" s="1"/>
  <c r="I105" i="31" s="1"/>
  <c r="G18" i="31"/>
  <c r="H18" i="31" s="1"/>
  <c r="I18" i="31" s="1"/>
  <c r="G76" i="31"/>
  <c r="H76" i="31" s="1"/>
  <c r="I76" i="31" s="1"/>
  <c r="G47" i="31"/>
  <c r="H47" i="31" s="1"/>
  <c r="I47" i="31" s="1"/>
  <c r="AR68" i="29"/>
  <c r="D68" i="29" s="1"/>
  <c r="D79" i="16"/>
  <c r="D123" i="16"/>
  <c r="G55" i="30"/>
  <c r="H55" i="30" s="1"/>
  <c r="I55" i="30" s="1"/>
  <c r="G84" i="30"/>
  <c r="H84" i="30" s="1"/>
  <c r="I84" i="30" s="1"/>
  <c r="G113" i="30"/>
  <c r="H113" i="30" s="1"/>
  <c r="I113" i="30" s="1"/>
  <c r="G26" i="30"/>
  <c r="H26" i="30" s="1"/>
  <c r="I26" i="30" s="1"/>
  <c r="AR60" i="29"/>
  <c r="D60" i="29" s="1"/>
  <c r="AR28" i="29"/>
  <c r="D71" i="16"/>
  <c r="H78" i="16"/>
  <c r="M54" i="34" s="1" a="1"/>
  <c r="M54" i="34" s="1"/>
  <c r="I54" i="23" s="1"/>
  <c r="AR67" i="29"/>
  <c r="D67" i="29" s="1"/>
  <c r="G25" i="2"/>
  <c r="G54" i="2"/>
  <c r="G83" i="2"/>
  <c r="G112" i="2"/>
  <c r="G6" i="9"/>
  <c r="H6" i="9" s="1"/>
  <c r="I6" i="9" s="1"/>
  <c r="G35" i="9"/>
  <c r="H35" i="9" s="1"/>
  <c r="I35" i="9" s="1"/>
  <c r="G64" i="9"/>
  <c r="H64" i="9" s="1"/>
  <c r="I64" i="9" s="1"/>
  <c r="G93" i="9"/>
  <c r="H93" i="9" s="1"/>
  <c r="I93" i="9" s="1"/>
  <c r="BJ11" i="29"/>
  <c r="G113" i="16"/>
  <c r="AQ37" i="29"/>
  <c r="AR37" i="29" s="1"/>
  <c r="P51" i="16"/>
  <c r="M27" i="33" s="1" a="1"/>
  <c r="M27" i="33" s="1"/>
  <c r="AQ32" i="29"/>
  <c r="AR32" i="29" s="1"/>
  <c r="P46" i="16"/>
  <c r="M22" i="33" s="1" a="1"/>
  <c r="M22" i="33" s="1"/>
  <c r="M89" i="30" a="1"/>
  <c r="M89" i="30" s="1"/>
  <c r="T8" i="16"/>
  <c r="AQ25" i="29"/>
  <c r="P39" i="16"/>
  <c r="M15" i="33" s="1" a="1"/>
  <c r="M15" i="33" s="1"/>
  <c r="AQ20" i="29"/>
  <c r="AR20" i="29" s="1"/>
  <c r="P34" i="16"/>
  <c r="M10" i="33" s="1" a="1"/>
  <c r="M10" i="33" s="1"/>
  <c r="D101" i="16"/>
  <c r="G55" i="2"/>
  <c r="G84" i="2"/>
  <c r="G113" i="2"/>
  <c r="G26" i="2"/>
  <c r="AD57" i="29"/>
  <c r="C57" i="29" s="1"/>
  <c r="AD25" i="29"/>
  <c r="D39" i="16"/>
  <c r="G72" i="31"/>
  <c r="H72" i="31" s="1"/>
  <c r="I72" i="31" s="1"/>
  <c r="G101" i="31"/>
  <c r="H101" i="31" s="1"/>
  <c r="I101" i="31" s="1"/>
  <c r="G43" i="31"/>
  <c r="H43" i="31" s="1"/>
  <c r="I43" i="31" s="1"/>
  <c r="G14" i="31"/>
  <c r="H14" i="31" s="1"/>
  <c r="I14" i="31" s="1"/>
  <c r="G63" i="34"/>
  <c r="H63" i="34" s="1"/>
  <c r="I63" i="34" s="1"/>
  <c r="G92" i="34"/>
  <c r="H92" i="34" s="1"/>
  <c r="I92" i="34" s="1"/>
  <c r="G34" i="34"/>
  <c r="H34" i="34" s="1"/>
  <c r="I34" i="34" s="1"/>
  <c r="G5" i="34"/>
  <c r="H5" i="34" s="1"/>
  <c r="I5" i="34" s="1"/>
  <c r="G25" i="9"/>
  <c r="H25" i="9" s="1"/>
  <c r="I25" i="9" s="1"/>
  <c r="G54" i="9"/>
  <c r="H54" i="9" s="1"/>
  <c r="I54" i="9" s="1"/>
  <c r="G83" i="9"/>
  <c r="H83" i="9" s="1"/>
  <c r="I83" i="9" s="1"/>
  <c r="G112" i="9"/>
  <c r="H112" i="9" s="1"/>
  <c r="I112" i="9" s="1"/>
  <c r="G111" i="36"/>
  <c r="H111" i="36" s="1"/>
  <c r="I111" i="36" s="1"/>
  <c r="G24" i="36"/>
  <c r="H24" i="36" s="1"/>
  <c r="I24" i="36" s="1"/>
  <c r="G53" i="36"/>
  <c r="H53" i="36" s="1"/>
  <c r="I53" i="36" s="1"/>
  <c r="G82" i="36"/>
  <c r="H82" i="36" s="1"/>
  <c r="I82" i="36" s="1"/>
  <c r="G17" i="8"/>
  <c r="H17" i="8" s="1"/>
  <c r="I17" i="8" s="1"/>
  <c r="G46" i="8"/>
  <c r="H46" i="8" s="1"/>
  <c r="I46" i="8" s="1"/>
  <c r="G75" i="8"/>
  <c r="H75" i="8" s="1"/>
  <c r="I75" i="8" s="1"/>
  <c r="G104" i="8"/>
  <c r="H104" i="8" s="1"/>
  <c r="I104" i="8" s="1"/>
  <c r="G60" i="34"/>
  <c r="G89" i="34"/>
  <c r="G2" i="34"/>
  <c r="G31" i="34"/>
  <c r="G67" i="11"/>
  <c r="G96" i="11"/>
  <c r="H96" i="11" s="1"/>
  <c r="I96" i="11" s="1"/>
  <c r="G38" i="11"/>
  <c r="H38" i="11" s="1"/>
  <c r="I38" i="11" s="1"/>
  <c r="G9" i="11"/>
  <c r="H9" i="11" s="1"/>
  <c r="I9" i="11" s="1"/>
  <c r="G16" i="33"/>
  <c r="G45" i="33"/>
  <c r="G74" i="33"/>
  <c r="G103" i="33"/>
  <c r="G13" i="8"/>
  <c r="H13" i="8" s="1"/>
  <c r="I13" i="8" s="1"/>
  <c r="G42" i="8"/>
  <c r="H42" i="8" s="1"/>
  <c r="I42" i="8" s="1"/>
  <c r="G71" i="8"/>
  <c r="H71" i="8" s="1"/>
  <c r="I71" i="8" s="1"/>
  <c r="G100" i="8"/>
  <c r="H100" i="8" s="1"/>
  <c r="I100" i="8" s="1"/>
  <c r="AT11" i="29"/>
  <c r="E84" i="16"/>
  <c r="G64" i="30"/>
  <c r="H64" i="30" s="1"/>
  <c r="I64" i="30" s="1"/>
  <c r="G93" i="30"/>
  <c r="H93" i="30" s="1"/>
  <c r="I93" i="30" s="1"/>
  <c r="G6" i="30"/>
  <c r="H6" i="30" s="1"/>
  <c r="I6" i="30" s="1"/>
  <c r="G35" i="30"/>
  <c r="H35" i="30" s="1"/>
  <c r="I35" i="30" s="1"/>
  <c r="G30" i="34"/>
  <c r="H30" i="34" s="1"/>
  <c r="I30" i="34" s="1"/>
  <c r="G59" i="34"/>
  <c r="H59" i="34" s="1"/>
  <c r="I59" i="34" s="1"/>
  <c r="G117" i="34"/>
  <c r="H117" i="34" s="1"/>
  <c r="I117" i="34" s="1"/>
  <c r="G88" i="34"/>
  <c r="H88" i="34" s="1"/>
  <c r="I88" i="34" s="1"/>
  <c r="G95" i="31"/>
  <c r="H95" i="31" s="1"/>
  <c r="I95" i="31" s="1"/>
  <c r="G66" i="31"/>
  <c r="H66" i="31" s="1"/>
  <c r="I66" i="31" s="1"/>
  <c r="G8" i="31"/>
  <c r="H8" i="31" s="1"/>
  <c r="I8" i="31" s="1"/>
  <c r="G37" i="31"/>
  <c r="H37" i="31" s="1"/>
  <c r="I37" i="31" s="1"/>
  <c r="G114" i="31"/>
  <c r="H114" i="31" s="1"/>
  <c r="I114" i="31" s="1"/>
  <c r="G85" i="31"/>
  <c r="H85" i="31" s="1"/>
  <c r="I85" i="31" s="1"/>
  <c r="G27" i="31"/>
  <c r="H27" i="31" s="1"/>
  <c r="I27" i="31" s="1"/>
  <c r="G56" i="31"/>
  <c r="H56" i="31" s="1"/>
  <c r="I56" i="31" s="1"/>
  <c r="G29" i="9"/>
  <c r="H29" i="9" s="1"/>
  <c r="I29" i="9" s="1"/>
  <c r="G58" i="9"/>
  <c r="H58" i="9" s="1"/>
  <c r="I58" i="9" s="1"/>
  <c r="G87" i="9"/>
  <c r="H87" i="9" s="1"/>
  <c r="I87" i="9" s="1"/>
  <c r="G116" i="9"/>
  <c r="H116" i="9" s="1"/>
  <c r="I116" i="9" s="1"/>
  <c r="D102" i="16"/>
  <c r="G40" i="13"/>
  <c r="H40" i="13" s="1"/>
  <c r="I40" i="13" s="1"/>
  <c r="G98" i="13"/>
  <c r="H98" i="13" s="1"/>
  <c r="I98" i="13" s="1"/>
  <c r="G11" i="13"/>
  <c r="H11" i="13" s="1"/>
  <c r="I11" i="13" s="1"/>
  <c r="G69" i="13"/>
  <c r="H69" i="13" s="1"/>
  <c r="I69" i="13" s="1"/>
  <c r="G65" i="32"/>
  <c r="H65" i="32" s="1"/>
  <c r="I65" i="32" s="1"/>
  <c r="G94" i="32"/>
  <c r="H94" i="32" s="1"/>
  <c r="I94" i="32" s="1"/>
  <c r="G36" i="32"/>
  <c r="H36" i="32" s="1"/>
  <c r="I36" i="32" s="1"/>
  <c r="G7" i="32"/>
  <c r="H7" i="32" s="1"/>
  <c r="I7" i="32" s="1"/>
  <c r="AR14" i="29"/>
  <c r="AR46" i="29"/>
  <c r="D46" i="29" s="1"/>
  <c r="D57" i="16"/>
  <c r="G87" i="31"/>
  <c r="H87" i="31" s="1"/>
  <c r="I87" i="31" s="1"/>
  <c r="G116" i="31"/>
  <c r="H116" i="31" s="1"/>
  <c r="I116" i="31" s="1"/>
  <c r="G58" i="31"/>
  <c r="H58" i="31" s="1"/>
  <c r="I58" i="31" s="1"/>
  <c r="G29" i="31"/>
  <c r="H29" i="31" s="1"/>
  <c r="I29" i="31" s="1"/>
  <c r="AD21" i="29"/>
  <c r="AD53" i="29"/>
  <c r="C53" i="29" s="1"/>
  <c r="D35" i="16"/>
  <c r="G48" i="2"/>
  <c r="G19" i="2"/>
  <c r="G77" i="2"/>
  <c r="G106" i="2"/>
  <c r="AR50" i="29"/>
  <c r="D50" i="29" s="1"/>
  <c r="D61" i="16"/>
  <c r="G97" i="11"/>
  <c r="H97" i="11" s="1"/>
  <c r="I97" i="11" s="1"/>
  <c r="G39" i="11"/>
  <c r="H39" i="11" s="1"/>
  <c r="I39" i="11" s="1"/>
  <c r="G10" i="11"/>
  <c r="H10" i="11" s="1"/>
  <c r="I10" i="11" s="1"/>
  <c r="G68" i="11"/>
  <c r="H68" i="11" s="1"/>
  <c r="I68" i="11" s="1"/>
  <c r="G75" i="33"/>
  <c r="G104" i="33"/>
  <c r="G17" i="33"/>
  <c r="G46" i="33"/>
  <c r="G72" i="8"/>
  <c r="H72" i="8" s="1"/>
  <c r="I72" i="8" s="1"/>
  <c r="G101" i="8"/>
  <c r="H101" i="8" s="1"/>
  <c r="I101" i="8" s="1"/>
  <c r="G14" i="8"/>
  <c r="H14" i="8" s="1"/>
  <c r="I14" i="8" s="1"/>
  <c r="G43" i="8"/>
  <c r="H43" i="8" s="1"/>
  <c r="I43" i="8" s="1"/>
  <c r="G28" i="32"/>
  <c r="H28" i="32" s="1"/>
  <c r="I28" i="32" s="1"/>
  <c r="G57" i="32"/>
  <c r="H57" i="32" s="1"/>
  <c r="I57" i="32" s="1"/>
  <c r="G86" i="32"/>
  <c r="H86" i="32" s="1"/>
  <c r="I86" i="32" s="1"/>
  <c r="G115" i="32"/>
  <c r="H115" i="32" s="1"/>
  <c r="I115" i="32" s="1"/>
  <c r="G40" i="32"/>
  <c r="H40" i="32" s="1"/>
  <c r="I40" i="32" s="1"/>
  <c r="G69" i="32"/>
  <c r="H69" i="32" s="1"/>
  <c r="I69" i="32" s="1"/>
  <c r="G98" i="32"/>
  <c r="H98" i="32" s="1"/>
  <c r="I98" i="32" s="1"/>
  <c r="G11" i="32"/>
  <c r="H11" i="32" s="1"/>
  <c r="I11" i="32" s="1"/>
  <c r="G53" i="13"/>
  <c r="H53" i="13" s="1"/>
  <c r="I53" i="13" s="1"/>
  <c r="G82" i="13"/>
  <c r="H82" i="13" s="1"/>
  <c r="I82" i="13" s="1"/>
  <c r="G111" i="13"/>
  <c r="H111" i="13" s="1"/>
  <c r="I111" i="13" s="1"/>
  <c r="G24" i="13"/>
  <c r="H24" i="13" s="1"/>
  <c r="I24" i="13" s="1"/>
  <c r="AJ11" i="29"/>
  <c r="M55" i="16"/>
  <c r="D99" i="16"/>
  <c r="G49" i="13"/>
  <c r="H49" i="13" s="1"/>
  <c r="I49" i="13" s="1"/>
  <c r="G107" i="13"/>
  <c r="H107" i="13" s="1"/>
  <c r="I107" i="13" s="1"/>
  <c r="G78" i="13"/>
  <c r="H78" i="13" s="1"/>
  <c r="I78" i="13" s="1"/>
  <c r="G20" i="13"/>
  <c r="H20" i="13" s="1"/>
  <c r="I20" i="13" s="1"/>
  <c r="AO11" i="29"/>
  <c r="J55" i="16"/>
  <c r="M31" i="32" s="1" a="1"/>
  <c r="M31" i="32" s="1"/>
  <c r="G113" i="11"/>
  <c r="H113" i="11" s="1"/>
  <c r="I113" i="11" s="1"/>
  <c r="G26" i="11"/>
  <c r="H26" i="11" s="1"/>
  <c r="I26" i="11" s="1"/>
  <c r="G84" i="11"/>
  <c r="H84" i="11" s="1"/>
  <c r="I84" i="11" s="1"/>
  <c r="G55" i="11"/>
  <c r="H55" i="11" s="1"/>
  <c r="I55" i="11" s="1"/>
  <c r="AQ40" i="29"/>
  <c r="P54" i="16"/>
  <c r="M30" i="33" s="1" a="1"/>
  <c r="M30" i="33" s="1"/>
  <c r="D106" i="16"/>
  <c r="G48" i="34"/>
  <c r="H48" i="34" s="1"/>
  <c r="I48" i="34" s="1"/>
  <c r="G77" i="34"/>
  <c r="H77" i="34" s="1"/>
  <c r="I77" i="34" s="1"/>
  <c r="G106" i="34"/>
  <c r="H106" i="34" s="1"/>
  <c r="I106" i="34" s="1"/>
  <c r="G19" i="34"/>
  <c r="H19" i="34" s="1"/>
  <c r="I19" i="34" s="1"/>
  <c r="AR72" i="29"/>
  <c r="D72" i="29" s="1"/>
  <c r="D83" i="16"/>
  <c r="G81" i="2"/>
  <c r="G110" i="2"/>
  <c r="G23" i="2"/>
  <c r="G52" i="2"/>
  <c r="G29" i="30"/>
  <c r="H29" i="30" s="1"/>
  <c r="I29" i="30" s="1"/>
  <c r="G58" i="30"/>
  <c r="H58" i="30" s="1"/>
  <c r="I58" i="30" s="1"/>
  <c r="G87" i="30"/>
  <c r="H87" i="30" s="1"/>
  <c r="I87" i="30" s="1"/>
  <c r="G116" i="30"/>
  <c r="H116" i="30" s="1"/>
  <c r="I116" i="30" s="1"/>
  <c r="G29" i="2"/>
  <c r="G58" i="2"/>
  <c r="G87" i="2"/>
  <c r="G116" i="2"/>
  <c r="D100" i="16"/>
  <c r="G43" i="12"/>
  <c r="H43" i="12" s="1"/>
  <c r="I43" i="12" s="1"/>
  <c r="G72" i="12"/>
  <c r="H72" i="12" s="1"/>
  <c r="I72" i="12" s="1"/>
  <c r="G101" i="12"/>
  <c r="H101" i="12" s="1"/>
  <c r="I101" i="12" s="1"/>
  <c r="G14" i="12"/>
  <c r="H14" i="12" s="1"/>
  <c r="I14" i="12" s="1"/>
  <c r="E49" i="16"/>
  <c r="AD35" i="29"/>
  <c r="G31" i="33"/>
  <c r="G60" i="33"/>
  <c r="G89" i="33"/>
  <c r="G2" i="33"/>
  <c r="G37" i="2"/>
  <c r="G66" i="2"/>
  <c r="G8" i="2"/>
  <c r="G95" i="2"/>
  <c r="G107" i="36"/>
  <c r="H107" i="36" s="1"/>
  <c r="I107" i="36" s="1"/>
  <c r="G49" i="36"/>
  <c r="H49" i="36" s="1"/>
  <c r="I49" i="36" s="1"/>
  <c r="G20" i="36"/>
  <c r="H20" i="36" s="1"/>
  <c r="I20" i="36" s="1"/>
  <c r="G78" i="36"/>
  <c r="H78" i="36" s="1"/>
  <c r="I78" i="36" s="1"/>
  <c r="G35" i="6"/>
  <c r="G6" i="6"/>
  <c r="G64" i="6"/>
  <c r="G93" i="6"/>
  <c r="G42" i="34"/>
  <c r="G71" i="34"/>
  <c r="G100" i="34"/>
  <c r="G13" i="34"/>
  <c r="G78" i="11"/>
  <c r="H78" i="11" s="1"/>
  <c r="I78" i="11" s="1"/>
  <c r="G49" i="11"/>
  <c r="H49" i="11" s="1"/>
  <c r="I49" i="11" s="1"/>
  <c r="G107" i="11"/>
  <c r="H107" i="11" s="1"/>
  <c r="I107" i="11" s="1"/>
  <c r="G20" i="11"/>
  <c r="H20" i="11" s="1"/>
  <c r="I20" i="11" s="1"/>
  <c r="G16" i="36"/>
  <c r="H16" i="36" s="1"/>
  <c r="I16" i="36" s="1"/>
  <c r="G103" i="36"/>
  <c r="H103" i="36" s="1"/>
  <c r="I103" i="36" s="1"/>
  <c r="G45" i="36"/>
  <c r="H45" i="36" s="1"/>
  <c r="I45" i="36" s="1"/>
  <c r="G74" i="36"/>
  <c r="H74" i="36" s="1"/>
  <c r="I74" i="36" s="1"/>
  <c r="G74" i="13"/>
  <c r="H74" i="13" s="1"/>
  <c r="I74" i="13" s="1"/>
  <c r="G16" i="13"/>
  <c r="H16" i="13" s="1"/>
  <c r="I16" i="13" s="1"/>
  <c r="G45" i="13"/>
  <c r="H45" i="13" s="1"/>
  <c r="I45" i="13" s="1"/>
  <c r="G103" i="13"/>
  <c r="H103" i="13" s="1"/>
  <c r="I103" i="13" s="1"/>
  <c r="G98" i="36"/>
  <c r="H98" i="36" s="1"/>
  <c r="I98" i="36" s="1"/>
  <c r="G40" i="36"/>
  <c r="H40" i="36" s="1"/>
  <c r="I40" i="36" s="1"/>
  <c r="G69" i="36"/>
  <c r="H69" i="36" s="1"/>
  <c r="I69" i="36" s="1"/>
  <c r="G11" i="36"/>
  <c r="H11" i="36" s="1"/>
  <c r="I11" i="36" s="1"/>
  <c r="G48" i="33"/>
  <c r="G19" i="33"/>
  <c r="G77" i="33"/>
  <c r="G106" i="33"/>
  <c r="G16" i="8"/>
  <c r="H16" i="8" s="1"/>
  <c r="I16" i="8" s="1"/>
  <c r="G45" i="8"/>
  <c r="H45" i="8" s="1"/>
  <c r="I45" i="8" s="1"/>
  <c r="G74" i="8"/>
  <c r="H74" i="8" s="1"/>
  <c r="I74" i="8" s="1"/>
  <c r="G103" i="8"/>
  <c r="H103" i="8" s="1"/>
  <c r="I103" i="8" s="1"/>
  <c r="G30" i="32"/>
  <c r="H30" i="32" s="1"/>
  <c r="I30" i="32" s="1"/>
  <c r="G59" i="32"/>
  <c r="H59" i="32" s="1"/>
  <c r="I59" i="32" s="1"/>
  <c r="G88" i="32"/>
  <c r="H88" i="32" s="1"/>
  <c r="I88" i="32" s="1"/>
  <c r="G117" i="32"/>
  <c r="H117" i="32" s="1"/>
  <c r="I117" i="32" s="1"/>
  <c r="G4" i="36"/>
  <c r="H4" i="36" s="1"/>
  <c r="I4" i="36" s="1"/>
  <c r="G33" i="36"/>
  <c r="H33" i="36" s="1"/>
  <c r="I33" i="36" s="1"/>
  <c r="G62" i="36"/>
  <c r="H62" i="36" s="1"/>
  <c r="I62" i="36" s="1"/>
  <c r="G91" i="36"/>
  <c r="H91" i="36" s="1"/>
  <c r="I91" i="36" s="1"/>
  <c r="G28" i="33"/>
  <c r="G57" i="33"/>
  <c r="G86" i="33"/>
  <c r="G115" i="33"/>
  <c r="G25" i="8"/>
  <c r="H25" i="8" s="1"/>
  <c r="I25" i="8" s="1"/>
  <c r="G54" i="8"/>
  <c r="H54" i="8" s="1"/>
  <c r="I54" i="8" s="1"/>
  <c r="G83" i="8"/>
  <c r="H83" i="8" s="1"/>
  <c r="I83" i="8" s="1"/>
  <c r="G112" i="8"/>
  <c r="H112" i="8" s="1"/>
  <c r="I112" i="8" s="1"/>
  <c r="AN11" i="29"/>
  <c r="I55" i="16"/>
  <c r="AI11" i="29"/>
  <c r="H55" i="16"/>
  <c r="AR44" i="29"/>
  <c r="D44" i="29" s="1"/>
  <c r="AQ26" i="29"/>
  <c r="P40" i="16"/>
  <c r="M16" i="33" s="1" a="1"/>
  <c r="M16" i="33" s="1"/>
  <c r="G90" i="30"/>
  <c r="H90" i="30" s="1"/>
  <c r="I90" i="30" s="1"/>
  <c r="G3" i="30"/>
  <c r="H3" i="30" s="1"/>
  <c r="I3" i="30" s="1"/>
  <c r="G61" i="30"/>
  <c r="H61" i="30" s="1"/>
  <c r="I61" i="30" s="1"/>
  <c r="G32" i="30"/>
  <c r="H32" i="30" s="1"/>
  <c r="I32" i="30" s="1"/>
  <c r="G114" i="34"/>
  <c r="H114" i="34" s="1"/>
  <c r="I114" i="34" s="1"/>
  <c r="G56" i="34"/>
  <c r="H56" i="34" s="1"/>
  <c r="I56" i="34" s="1"/>
  <c r="G85" i="34"/>
  <c r="H85" i="34" s="1"/>
  <c r="I85" i="34" s="1"/>
  <c r="G27" i="34"/>
  <c r="H27" i="34" s="1"/>
  <c r="I27" i="34" s="1"/>
  <c r="G89" i="13"/>
  <c r="G31" i="13"/>
  <c r="G2" i="13"/>
  <c r="G60" i="13"/>
  <c r="H60" i="13" s="1"/>
  <c r="I60" i="13" s="1"/>
  <c r="G91" i="11"/>
  <c r="H91" i="11" s="1"/>
  <c r="I91" i="11" s="1"/>
  <c r="G4" i="11"/>
  <c r="H4" i="11" s="1"/>
  <c r="I4" i="11" s="1"/>
  <c r="G33" i="11"/>
  <c r="H33" i="11" s="1"/>
  <c r="I33" i="11" s="1"/>
  <c r="G62" i="11"/>
  <c r="H62" i="11" s="1"/>
  <c r="I62" i="11" s="1"/>
  <c r="AR21" i="29"/>
  <c r="AR53" i="29"/>
  <c r="D53" i="29" s="1"/>
  <c r="D64" i="16"/>
  <c r="D90" i="16"/>
  <c r="AQ27" i="29"/>
  <c r="P41" i="16"/>
  <c r="M17" i="33" s="1" a="1"/>
  <c r="M17" i="33" s="1"/>
  <c r="G90" i="31"/>
  <c r="H90" i="31" s="1"/>
  <c r="I90" i="31" s="1"/>
  <c r="G61" i="31"/>
  <c r="H61" i="31" s="1"/>
  <c r="I61" i="31" s="1"/>
  <c r="G32" i="31"/>
  <c r="H32" i="31" s="1"/>
  <c r="I32" i="31" s="1"/>
  <c r="G3" i="31"/>
  <c r="H3" i="31" s="1"/>
  <c r="I3" i="31" s="1"/>
  <c r="AR59" i="29"/>
  <c r="D59" i="29" s="1"/>
  <c r="AR27" i="29"/>
  <c r="D70" i="16"/>
  <c r="G13" i="12"/>
  <c r="H13" i="12" s="1"/>
  <c r="I13" i="12" s="1"/>
  <c r="G42" i="12"/>
  <c r="H42" i="12" s="1"/>
  <c r="I42" i="12" s="1"/>
  <c r="G71" i="12"/>
  <c r="H71" i="12" s="1"/>
  <c r="I71" i="12" s="1"/>
  <c r="G100" i="12"/>
  <c r="H100" i="12" s="1"/>
  <c r="I100" i="12" s="1"/>
  <c r="G111" i="33"/>
  <c r="G24" i="33"/>
  <c r="G53" i="33"/>
  <c r="G82" i="33"/>
  <c r="BQ11" i="29"/>
  <c r="J113" i="16"/>
  <c r="M89" i="32" s="1" a="1"/>
  <c r="M89" i="32" s="1"/>
  <c r="G81" i="11"/>
  <c r="H81" i="11" s="1"/>
  <c r="I81" i="11" s="1"/>
  <c r="G52" i="11"/>
  <c r="H52" i="11" s="1"/>
  <c r="I52" i="11" s="1"/>
  <c r="G110" i="11"/>
  <c r="H110" i="11" s="1"/>
  <c r="I110" i="11" s="1"/>
  <c r="G23" i="11"/>
  <c r="H23" i="11" s="1"/>
  <c r="I23" i="11" s="1"/>
  <c r="G106" i="36"/>
  <c r="H106" i="36" s="1"/>
  <c r="I106" i="36" s="1"/>
  <c r="G48" i="36"/>
  <c r="H48" i="36" s="1"/>
  <c r="I48" i="36" s="1"/>
  <c r="G19" i="36"/>
  <c r="H19" i="36" s="1"/>
  <c r="I19" i="36" s="1"/>
  <c r="G77" i="36"/>
  <c r="H77" i="36" s="1"/>
  <c r="I77" i="36" s="1"/>
  <c r="G5" i="6"/>
  <c r="G63" i="6"/>
  <c r="G34" i="6"/>
  <c r="G92" i="6"/>
  <c r="G41" i="34"/>
  <c r="H41" i="34" s="1"/>
  <c r="I41" i="34" s="1"/>
  <c r="G99" i="34"/>
  <c r="H99" i="34" s="1"/>
  <c r="I99" i="34" s="1"/>
  <c r="G70" i="34"/>
  <c r="H70" i="34" s="1"/>
  <c r="I70" i="34" s="1"/>
  <c r="G12" i="34"/>
  <c r="H12" i="34" s="1"/>
  <c r="I12" i="34" s="1"/>
  <c r="AR66" i="29"/>
  <c r="D66" i="29" s="1"/>
  <c r="D77" i="16"/>
  <c r="G79" i="6"/>
  <c r="G108" i="6"/>
  <c r="G21" i="6"/>
  <c r="G50" i="6"/>
  <c r="G80" i="31"/>
  <c r="H80" i="31" s="1"/>
  <c r="I80" i="31" s="1"/>
  <c r="G22" i="31"/>
  <c r="H22" i="31" s="1"/>
  <c r="I22" i="31" s="1"/>
  <c r="G51" i="31"/>
  <c r="H51" i="31" s="1"/>
  <c r="I51" i="31" s="1"/>
  <c r="G109" i="31"/>
  <c r="H109" i="31" s="1"/>
  <c r="I109" i="31" s="1"/>
  <c r="D112" i="16"/>
  <c r="G55" i="12"/>
  <c r="H55" i="12" s="1"/>
  <c r="I55" i="12" s="1"/>
  <c r="G84" i="12"/>
  <c r="H84" i="12" s="1"/>
  <c r="I84" i="12" s="1"/>
  <c r="G113" i="12"/>
  <c r="H113" i="12" s="1"/>
  <c r="I113" i="12" s="1"/>
  <c r="G26" i="12"/>
  <c r="H26" i="12" s="1"/>
  <c r="I26" i="12" s="1"/>
  <c r="G11" i="9"/>
  <c r="H11" i="9" s="1"/>
  <c r="I11" i="9" s="1"/>
  <c r="G40" i="9"/>
  <c r="H40" i="9" s="1"/>
  <c r="I40" i="9" s="1"/>
  <c r="G69" i="9"/>
  <c r="H69" i="9" s="1"/>
  <c r="I69" i="9" s="1"/>
  <c r="G98" i="9"/>
  <c r="H98" i="9" s="1"/>
  <c r="I98" i="9" s="1"/>
  <c r="D108" i="16"/>
  <c r="G89" i="11"/>
  <c r="H89" i="11" s="1"/>
  <c r="I89" i="11" s="1"/>
  <c r="G2" i="11"/>
  <c r="H2" i="11" s="1"/>
  <c r="I2" i="11" s="1"/>
  <c r="G31" i="11"/>
  <c r="H31" i="11" s="1"/>
  <c r="I31" i="11" s="1"/>
  <c r="G60" i="11"/>
  <c r="H60" i="11" s="1"/>
  <c r="I60" i="11" s="1"/>
  <c r="G46" i="32"/>
  <c r="H46" i="32" s="1"/>
  <c r="I46" i="32" s="1"/>
  <c r="G75" i="32"/>
  <c r="H75" i="32" s="1"/>
  <c r="I75" i="32" s="1"/>
  <c r="G104" i="32"/>
  <c r="H104" i="32" s="1"/>
  <c r="I104" i="32" s="1"/>
  <c r="G17" i="32"/>
  <c r="H17" i="32" s="1"/>
  <c r="I17" i="32" s="1"/>
  <c r="E136" i="16"/>
  <c r="BT35" i="29"/>
  <c r="G86" i="13"/>
  <c r="H86" i="13" s="1"/>
  <c r="I86" i="13" s="1"/>
  <c r="G115" i="13"/>
  <c r="H115" i="13" s="1"/>
  <c r="I115" i="13" s="1"/>
  <c r="G57" i="13"/>
  <c r="H57" i="13" s="1"/>
  <c r="I57" i="13" s="1"/>
  <c r="G28" i="13"/>
  <c r="H28" i="13" s="1"/>
  <c r="I28" i="13" s="1"/>
  <c r="H124" i="16"/>
  <c r="M100" i="34" s="1" a="1"/>
  <c r="M100" i="34" s="1"/>
  <c r="I100" i="23" s="1"/>
  <c r="BT55" i="29"/>
  <c r="F55" i="29" s="1"/>
  <c r="G71" i="13"/>
  <c r="H71" i="13" s="1"/>
  <c r="I71" i="13" s="1"/>
  <c r="G100" i="13"/>
  <c r="H100" i="13" s="1"/>
  <c r="I100" i="13" s="1"/>
  <c r="G13" i="13"/>
  <c r="H13" i="13" s="1"/>
  <c r="I13" i="13" s="1"/>
  <c r="G42" i="13"/>
  <c r="H42" i="13" s="1"/>
  <c r="I42" i="13" s="1"/>
  <c r="AQ29" i="29"/>
  <c r="P43" i="16"/>
  <c r="M19" i="33" s="1" a="1"/>
  <c r="M19" i="33" s="1"/>
  <c r="G66" i="34"/>
  <c r="H66" i="34" s="1"/>
  <c r="I66" i="34" s="1"/>
  <c r="G95" i="34"/>
  <c r="H95" i="34" s="1"/>
  <c r="I95" i="34" s="1"/>
  <c r="G8" i="34"/>
  <c r="H8" i="34" s="1"/>
  <c r="I8" i="34" s="1"/>
  <c r="G37" i="34"/>
  <c r="H37" i="34" s="1"/>
  <c r="I37" i="34" s="1"/>
  <c r="G85" i="30"/>
  <c r="H85" i="30" s="1"/>
  <c r="I85" i="30" s="1"/>
  <c r="G114" i="30"/>
  <c r="H114" i="30" s="1"/>
  <c r="I114" i="30" s="1"/>
  <c r="G27" i="30"/>
  <c r="H27" i="30" s="1"/>
  <c r="I27" i="30" s="1"/>
  <c r="G56" i="30"/>
  <c r="H56" i="30" s="1"/>
  <c r="I56" i="30" s="1"/>
  <c r="AQ38" i="29"/>
  <c r="P52" i="16"/>
  <c r="M28" i="33" s="1" a="1"/>
  <c r="M28" i="33" s="1"/>
  <c r="G47" i="30"/>
  <c r="H47" i="30" s="1"/>
  <c r="I47" i="30" s="1"/>
  <c r="G76" i="30"/>
  <c r="H76" i="30" s="1"/>
  <c r="I76" i="30" s="1"/>
  <c r="G105" i="30"/>
  <c r="H105" i="30" s="1"/>
  <c r="I105" i="30" s="1"/>
  <c r="G18" i="30"/>
  <c r="H18" i="30" s="1"/>
  <c r="I18" i="30" s="1"/>
  <c r="M89" i="31" a="1"/>
  <c r="M89" i="31" s="1"/>
  <c r="S8" i="16"/>
  <c r="G39" i="32"/>
  <c r="H39" i="32" s="1"/>
  <c r="I39" i="32" s="1"/>
  <c r="G68" i="32"/>
  <c r="H68" i="32" s="1"/>
  <c r="I68" i="32" s="1"/>
  <c r="G97" i="32"/>
  <c r="H97" i="32" s="1"/>
  <c r="I97" i="32" s="1"/>
  <c r="G10" i="32"/>
  <c r="H10" i="32" s="1"/>
  <c r="I10" i="32" s="1"/>
  <c r="G53" i="30"/>
  <c r="H53" i="30" s="1"/>
  <c r="I53" i="30" s="1"/>
  <c r="G82" i="30"/>
  <c r="H82" i="30" s="1"/>
  <c r="I82" i="30" s="1"/>
  <c r="G111" i="30"/>
  <c r="H111" i="30" s="1"/>
  <c r="I111" i="30" s="1"/>
  <c r="G24" i="30"/>
  <c r="H24" i="30" s="1"/>
  <c r="I24" i="30" s="1"/>
  <c r="G92" i="36"/>
  <c r="H92" i="36" s="1"/>
  <c r="I92" i="36" s="1"/>
  <c r="G5" i="36"/>
  <c r="H5" i="36" s="1"/>
  <c r="I5" i="36" s="1"/>
  <c r="G34" i="36"/>
  <c r="H34" i="36" s="1"/>
  <c r="I34" i="36" s="1"/>
  <c r="G63" i="36"/>
  <c r="H63" i="36" s="1"/>
  <c r="I63" i="36" s="1"/>
  <c r="AP11" i="29"/>
  <c r="K55" i="16"/>
  <c r="M31" i="36" s="1" a="1"/>
  <c r="M31" i="36" s="1"/>
  <c r="H31" i="36" s="1"/>
  <c r="I31" i="36" s="1"/>
  <c r="G115" i="11"/>
  <c r="H115" i="11" s="1"/>
  <c r="I115" i="11" s="1"/>
  <c r="G28" i="11"/>
  <c r="H28" i="11" s="1"/>
  <c r="I28" i="11" s="1"/>
  <c r="G57" i="11"/>
  <c r="H57" i="11" s="1"/>
  <c r="I57" i="11" s="1"/>
  <c r="G86" i="11"/>
  <c r="H86" i="11" s="1"/>
  <c r="I86" i="11" s="1"/>
  <c r="G117" i="36"/>
  <c r="H117" i="36" s="1"/>
  <c r="I117" i="36" s="1"/>
  <c r="G30" i="36"/>
  <c r="H30" i="36" s="1"/>
  <c r="I30" i="36" s="1"/>
  <c r="G59" i="36"/>
  <c r="H59" i="36" s="1"/>
  <c r="I59" i="36" s="1"/>
  <c r="G88" i="36"/>
  <c r="H88" i="36" s="1"/>
  <c r="I88" i="36" s="1"/>
  <c r="G103" i="6"/>
  <c r="G16" i="6"/>
  <c r="G45" i="6"/>
  <c r="G74" i="6"/>
  <c r="G77" i="13"/>
  <c r="H77" i="13" s="1"/>
  <c r="I77" i="13" s="1"/>
  <c r="G106" i="13"/>
  <c r="H106" i="13" s="1"/>
  <c r="I106" i="13" s="1"/>
  <c r="G48" i="13"/>
  <c r="H48" i="13" s="1"/>
  <c r="I48" i="13" s="1"/>
  <c r="G19" i="13"/>
  <c r="H19" i="13" s="1"/>
  <c r="I19" i="13" s="1"/>
  <c r="X11" i="29"/>
  <c r="O26" i="16"/>
  <c r="G37" i="33"/>
  <c r="G66" i="33"/>
  <c r="G8" i="33"/>
  <c r="G95" i="33"/>
  <c r="G62" i="12"/>
  <c r="H62" i="12" s="1"/>
  <c r="I62" i="12" s="1"/>
  <c r="G91" i="12"/>
  <c r="H91" i="12" s="1"/>
  <c r="I91" i="12" s="1"/>
  <c r="G4" i="12"/>
  <c r="H4" i="12" s="1"/>
  <c r="I4" i="12" s="1"/>
  <c r="G33" i="12"/>
  <c r="H33" i="12" s="1"/>
  <c r="I33" i="12" s="1"/>
  <c r="G51" i="9"/>
  <c r="H51" i="9" s="1"/>
  <c r="I51" i="9" s="1"/>
  <c r="G80" i="9"/>
  <c r="H80" i="9" s="1"/>
  <c r="I80" i="9" s="1"/>
  <c r="G109" i="9"/>
  <c r="H109" i="9" s="1"/>
  <c r="I109" i="9" s="1"/>
  <c r="G22" i="9"/>
  <c r="H22" i="9" s="1"/>
  <c r="I22" i="9" s="1"/>
  <c r="D122" i="16"/>
  <c r="G41" i="31"/>
  <c r="H41" i="31" s="1"/>
  <c r="I41" i="31" s="1"/>
  <c r="G99" i="31"/>
  <c r="H99" i="31" s="1"/>
  <c r="I99" i="31" s="1"/>
  <c r="G12" i="31"/>
  <c r="H12" i="31" s="1"/>
  <c r="I12" i="31" s="1"/>
  <c r="G70" i="31"/>
  <c r="H70" i="31" s="1"/>
  <c r="I70" i="31" s="1"/>
  <c r="G90" i="34"/>
  <c r="H90" i="34" s="1"/>
  <c r="I90" i="34" s="1"/>
  <c r="G32" i="34"/>
  <c r="H32" i="34" s="1"/>
  <c r="I32" i="34" s="1"/>
  <c r="G61" i="34"/>
  <c r="H61" i="34" s="1"/>
  <c r="I61" i="34" s="1"/>
  <c r="G3" i="34"/>
  <c r="H3" i="34" s="1"/>
  <c r="I3" i="34" s="1"/>
  <c r="G6" i="36"/>
  <c r="H6" i="36" s="1"/>
  <c r="I6" i="36" s="1"/>
  <c r="G35" i="36"/>
  <c r="H35" i="36" s="1"/>
  <c r="I35" i="36" s="1"/>
  <c r="G64" i="36"/>
  <c r="H64" i="36" s="1"/>
  <c r="I64" i="36" s="1"/>
  <c r="G93" i="36"/>
  <c r="H93" i="36" s="1"/>
  <c r="I93" i="36" s="1"/>
  <c r="G79" i="30"/>
  <c r="H79" i="30" s="1"/>
  <c r="I79" i="30" s="1"/>
  <c r="G108" i="30"/>
  <c r="H108" i="30" s="1"/>
  <c r="I108" i="30" s="1"/>
  <c r="G21" i="30"/>
  <c r="H21" i="30" s="1"/>
  <c r="I21" i="30" s="1"/>
  <c r="G50" i="30"/>
  <c r="H50" i="30" s="1"/>
  <c r="I50" i="30" s="1"/>
  <c r="G5" i="9"/>
  <c r="H5" i="9" s="1"/>
  <c r="I5" i="9" s="1"/>
  <c r="G34" i="9"/>
  <c r="H34" i="9" s="1"/>
  <c r="I34" i="9" s="1"/>
  <c r="G63" i="9"/>
  <c r="H63" i="9" s="1"/>
  <c r="I63" i="9" s="1"/>
  <c r="G92" i="9"/>
  <c r="H92" i="9" s="1"/>
  <c r="I92" i="9" s="1"/>
  <c r="BL11" i="29"/>
  <c r="M113" i="16"/>
  <c r="G57" i="2"/>
  <c r="G86" i="2"/>
  <c r="G115" i="2"/>
  <c r="G28" i="2"/>
  <c r="AD27" i="29"/>
  <c r="AD59" i="29"/>
  <c r="C59" i="29" s="1"/>
  <c r="D41" i="16"/>
  <c r="AQ34" i="29"/>
  <c r="AR34" i="29" s="1"/>
  <c r="P48" i="16"/>
  <c r="M24" i="33" s="1" a="1"/>
  <c r="M24" i="33" s="1"/>
  <c r="G78" i="12"/>
  <c r="H78" i="12" s="1"/>
  <c r="I78" i="12" s="1"/>
  <c r="G20" i="12"/>
  <c r="H20" i="12" s="1"/>
  <c r="I20" i="12" s="1"/>
  <c r="G107" i="12"/>
  <c r="H107" i="12" s="1"/>
  <c r="I107" i="12" s="1"/>
  <c r="G49" i="12"/>
  <c r="H49" i="12" s="1"/>
  <c r="I49" i="12" s="1"/>
  <c r="D116" i="16"/>
  <c r="AD63" i="29"/>
  <c r="C63" i="29" s="1"/>
  <c r="AD31" i="29"/>
  <c r="D45" i="16"/>
  <c r="AD40" i="29"/>
  <c r="AD72" i="29"/>
  <c r="C72" i="29" s="1"/>
  <c r="D54" i="16"/>
  <c r="D137" i="16"/>
  <c r="G50" i="32"/>
  <c r="H50" i="32" s="1"/>
  <c r="I50" i="32" s="1"/>
  <c r="G79" i="32"/>
  <c r="H79" i="32" s="1"/>
  <c r="I79" i="32" s="1"/>
  <c r="G108" i="32"/>
  <c r="H108" i="32" s="1"/>
  <c r="I108" i="32" s="1"/>
  <c r="G21" i="32"/>
  <c r="H21" i="32" s="1"/>
  <c r="I21" i="32" s="1"/>
  <c r="E78" i="16"/>
  <c r="AR35" i="29"/>
  <c r="AQ12" i="29"/>
  <c r="AR12" i="29" s="1"/>
  <c r="AC11" i="29"/>
  <c r="P26" i="16"/>
  <c r="M2" i="33" s="1" a="1"/>
  <c r="M2" i="33" s="1"/>
  <c r="G30" i="12"/>
  <c r="H30" i="12" s="1"/>
  <c r="I30" i="12" s="1"/>
  <c r="G59" i="12"/>
  <c r="H59" i="12" s="1"/>
  <c r="I59" i="12" s="1"/>
  <c r="G88" i="12"/>
  <c r="H88" i="12" s="1"/>
  <c r="I88" i="12" s="1"/>
  <c r="G117" i="12"/>
  <c r="H117" i="12" s="1"/>
  <c r="I117" i="12" s="1"/>
  <c r="G72" i="30"/>
  <c r="H72" i="30" s="1"/>
  <c r="I72" i="30" s="1"/>
  <c r="G101" i="30"/>
  <c r="H101" i="30" s="1"/>
  <c r="I101" i="30" s="1"/>
  <c r="G43" i="30"/>
  <c r="H43" i="30" s="1"/>
  <c r="I43" i="30" s="1"/>
  <c r="G14" i="30"/>
  <c r="H14" i="30" s="1"/>
  <c r="I14" i="30" s="1"/>
  <c r="AR48" i="29"/>
  <c r="D48" i="29" s="1"/>
  <c r="AR16" i="29"/>
  <c r="D59" i="16"/>
  <c r="H37" i="16"/>
  <c r="M13" i="34" s="1" a="1"/>
  <c r="M13" i="34" s="1"/>
  <c r="I13" i="23" s="1"/>
  <c r="AD55" i="29"/>
  <c r="C55" i="29" s="1"/>
  <c r="G39" i="8"/>
  <c r="H39" i="8" s="1"/>
  <c r="I39" i="8" s="1"/>
  <c r="G68" i="8"/>
  <c r="H68" i="8" s="1"/>
  <c r="I68" i="8" s="1"/>
  <c r="G97" i="8"/>
  <c r="H97" i="8" s="1"/>
  <c r="I97" i="8" s="1"/>
  <c r="G10" i="8"/>
  <c r="H10" i="8" s="1"/>
  <c r="I10" i="8" s="1"/>
  <c r="G37" i="36"/>
  <c r="H37" i="36" s="1"/>
  <c r="I37" i="36" s="1"/>
  <c r="G66" i="36"/>
  <c r="H66" i="36" s="1"/>
  <c r="I66" i="36" s="1"/>
  <c r="G8" i="36"/>
  <c r="H8" i="36" s="1"/>
  <c r="I8" i="36" s="1"/>
  <c r="G95" i="36"/>
  <c r="H95" i="36" s="1"/>
  <c r="I95" i="36" s="1"/>
  <c r="G52" i="30"/>
  <c r="H52" i="30" s="1"/>
  <c r="I52" i="30" s="1"/>
  <c r="G81" i="30"/>
  <c r="H81" i="30" s="1"/>
  <c r="I81" i="30" s="1"/>
  <c r="G110" i="30"/>
  <c r="H110" i="30" s="1"/>
  <c r="I110" i="30" s="1"/>
  <c r="G23" i="30"/>
  <c r="H23" i="30" s="1"/>
  <c r="I23" i="30" s="1"/>
  <c r="M60" i="31" a="1"/>
  <c r="M60" i="31" s="1"/>
  <c r="S7" i="16"/>
  <c r="U11" i="29"/>
  <c r="H26" i="16"/>
  <c r="AD44" i="29"/>
  <c r="C44" i="29" s="1"/>
  <c r="H67" i="11"/>
  <c r="I67" i="11" s="1"/>
  <c r="G83" i="11"/>
  <c r="H83" i="11" s="1"/>
  <c r="I83" i="11" s="1"/>
  <c r="G54" i="11"/>
  <c r="H54" i="11" s="1"/>
  <c r="I54" i="11" s="1"/>
  <c r="G112" i="11"/>
  <c r="H112" i="11" s="1"/>
  <c r="I112" i="11" s="1"/>
  <c r="G25" i="11"/>
  <c r="H25" i="11" s="1"/>
  <c r="I25" i="11" s="1"/>
  <c r="AD58" i="29"/>
  <c r="C58" i="29" s="1"/>
  <c r="AD26" i="29"/>
  <c r="D40" i="16"/>
  <c r="G110" i="6"/>
  <c r="G52" i="6"/>
  <c r="G81" i="6"/>
  <c r="G23" i="6"/>
  <c r="G53" i="31"/>
  <c r="H53" i="31" s="1"/>
  <c r="I53" i="31" s="1"/>
  <c r="G111" i="31"/>
  <c r="H111" i="31" s="1"/>
  <c r="I111" i="31" s="1"/>
  <c r="G24" i="31"/>
  <c r="H24" i="31" s="1"/>
  <c r="I24" i="31" s="1"/>
  <c r="G82" i="31"/>
  <c r="H82" i="31" s="1"/>
  <c r="I82" i="31" s="1"/>
  <c r="M89" i="13" a="1"/>
  <c r="M89" i="13" s="1"/>
  <c r="V8" i="16"/>
  <c r="AQ18" i="29"/>
  <c r="P32" i="16"/>
  <c r="M8" i="33" s="1" a="1"/>
  <c r="M8" i="33" s="1"/>
  <c r="G113" i="32"/>
  <c r="H113" i="32" s="1"/>
  <c r="I113" i="32" s="1"/>
  <c r="G26" i="32"/>
  <c r="H26" i="32" s="1"/>
  <c r="I26" i="32" s="1"/>
  <c r="G55" i="32"/>
  <c r="H55" i="32" s="1"/>
  <c r="I55" i="32" s="1"/>
  <c r="G84" i="32"/>
  <c r="H84" i="32" s="1"/>
  <c r="I84" i="32" s="1"/>
  <c r="D93" i="16"/>
  <c r="G54" i="36"/>
  <c r="H54" i="36" s="1"/>
  <c r="I54" i="36" s="1"/>
  <c r="G83" i="36"/>
  <c r="H83" i="36" s="1"/>
  <c r="I83" i="36" s="1"/>
  <c r="G112" i="36"/>
  <c r="H112" i="36" s="1"/>
  <c r="I112" i="36" s="1"/>
  <c r="G25" i="36"/>
  <c r="H25" i="36" s="1"/>
  <c r="I25" i="36" s="1"/>
  <c r="G36" i="2"/>
  <c r="G7" i="2"/>
  <c r="G65" i="2"/>
  <c r="G94" i="2"/>
  <c r="AX11" i="29"/>
  <c r="M84" i="16"/>
  <c r="G16" i="32"/>
  <c r="H16" i="32" s="1"/>
  <c r="I16" i="32" s="1"/>
  <c r="G45" i="32"/>
  <c r="H45" i="32" s="1"/>
  <c r="I45" i="32" s="1"/>
  <c r="G74" i="32"/>
  <c r="H74" i="32" s="1"/>
  <c r="I74" i="32" s="1"/>
  <c r="G103" i="32"/>
  <c r="H103" i="32" s="1"/>
  <c r="I103" i="32" s="1"/>
  <c r="G42" i="36"/>
  <c r="H42" i="36" s="1"/>
  <c r="I42" i="36" s="1"/>
  <c r="G71" i="36"/>
  <c r="H71" i="36" s="1"/>
  <c r="I71" i="36" s="1"/>
  <c r="G13" i="36"/>
  <c r="H13" i="36" s="1"/>
  <c r="I13" i="36" s="1"/>
  <c r="G100" i="36"/>
  <c r="H100" i="36" s="1"/>
  <c r="I100" i="36" s="1"/>
  <c r="G50" i="33"/>
  <c r="G79" i="33"/>
  <c r="G108" i="33"/>
  <c r="G21" i="33"/>
  <c r="H21" i="33" s="1"/>
  <c r="I21" i="33" s="1"/>
  <c r="G17" i="12"/>
  <c r="H17" i="12" s="1"/>
  <c r="I17" i="12" s="1"/>
  <c r="G46" i="12"/>
  <c r="H46" i="12" s="1"/>
  <c r="I46" i="12" s="1"/>
  <c r="G75" i="12"/>
  <c r="H75" i="12" s="1"/>
  <c r="I75" i="12" s="1"/>
  <c r="G104" i="12"/>
  <c r="H104" i="12" s="1"/>
  <c r="I104" i="12" s="1"/>
  <c r="AD47" i="29"/>
  <c r="C47" i="29" s="1"/>
  <c r="AD15" i="29"/>
  <c r="D29" i="16"/>
  <c r="D135" i="16"/>
  <c r="G72" i="11"/>
  <c r="H72" i="11" s="1"/>
  <c r="I72" i="11" s="1"/>
  <c r="G14" i="11"/>
  <c r="H14" i="11" s="1"/>
  <c r="I14" i="11" s="1"/>
  <c r="G101" i="11"/>
  <c r="H101" i="11" s="1"/>
  <c r="I101" i="11" s="1"/>
  <c r="G43" i="11"/>
  <c r="H43" i="11" s="1"/>
  <c r="I43" i="11" s="1"/>
  <c r="AR63" i="29"/>
  <c r="D63" i="29" s="1"/>
  <c r="AR31" i="29"/>
  <c r="D74" i="16"/>
  <c r="G16" i="34"/>
  <c r="H16" i="34" s="1"/>
  <c r="I16" i="34" s="1"/>
  <c r="G45" i="34"/>
  <c r="H45" i="34" s="1"/>
  <c r="I45" i="34" s="1"/>
  <c r="G74" i="34"/>
  <c r="H74" i="34" s="1"/>
  <c r="I74" i="34" s="1"/>
  <c r="G103" i="34"/>
  <c r="H103" i="34" s="1"/>
  <c r="I103" i="34" s="1"/>
  <c r="G53" i="32"/>
  <c r="H53" i="32" s="1"/>
  <c r="I53" i="32" s="1"/>
  <c r="G82" i="32"/>
  <c r="H82" i="32" s="1"/>
  <c r="I82" i="32" s="1"/>
  <c r="G111" i="32"/>
  <c r="H111" i="32" s="1"/>
  <c r="I111" i="32" s="1"/>
  <c r="G24" i="32"/>
  <c r="H24" i="32" s="1"/>
  <c r="I24" i="32" s="1"/>
  <c r="D129" i="16"/>
  <c r="G97" i="30"/>
  <c r="H97" i="30" s="1"/>
  <c r="I97" i="30" s="1"/>
  <c r="G39" i="30"/>
  <c r="H39" i="30" s="1"/>
  <c r="I39" i="30" s="1"/>
  <c r="G68" i="30"/>
  <c r="H68" i="30" s="1"/>
  <c r="I68" i="30" s="1"/>
  <c r="G10" i="30"/>
  <c r="H10" i="30" s="1"/>
  <c r="I10" i="30" s="1"/>
  <c r="E107" i="16"/>
  <c r="BF35" i="29"/>
  <c r="G51" i="8"/>
  <c r="H51" i="8" s="1"/>
  <c r="I51" i="8" s="1"/>
  <c r="G80" i="8"/>
  <c r="H80" i="8" s="1"/>
  <c r="I80" i="8" s="1"/>
  <c r="G109" i="8"/>
  <c r="H109" i="8" s="1"/>
  <c r="I109" i="8" s="1"/>
  <c r="G22" i="8"/>
  <c r="H22" i="8" s="1"/>
  <c r="I22" i="8" s="1"/>
  <c r="G17" i="2"/>
  <c r="G46" i="2"/>
  <c r="G75" i="2"/>
  <c r="G104" i="2"/>
  <c r="D88" i="16"/>
  <c r="H95" i="16"/>
  <c r="M71" i="34" s="1" a="1"/>
  <c r="M71" i="34" s="1"/>
  <c r="I71" i="23" s="1"/>
  <c r="BF55" i="29"/>
  <c r="E55" i="29" s="1"/>
  <c r="G13" i="2"/>
  <c r="G42" i="2"/>
  <c r="G71" i="2"/>
  <c r="G100" i="2"/>
  <c r="G36" i="8"/>
  <c r="H36" i="8" s="1"/>
  <c r="I36" i="8" s="1"/>
  <c r="G7" i="8"/>
  <c r="H7" i="8" s="1"/>
  <c r="I7" i="8" s="1"/>
  <c r="G65" i="8"/>
  <c r="H65" i="8" s="1"/>
  <c r="I65" i="8" s="1"/>
  <c r="G94" i="8"/>
  <c r="H94" i="8" s="1"/>
  <c r="I94" i="8" s="1"/>
  <c r="G114" i="6"/>
  <c r="G27" i="6"/>
  <c r="G56" i="6"/>
  <c r="G85" i="6"/>
  <c r="J112" i="6"/>
  <c r="K112" i="6" s="1"/>
  <c r="J71" i="6"/>
  <c r="J83" i="6"/>
  <c r="K83" i="6" s="1"/>
  <c r="J13" i="6"/>
  <c r="E256" i="16"/>
  <c r="J111" i="2"/>
  <c r="E111" i="22"/>
  <c r="AN5" i="28"/>
  <c r="AN8" i="28" s="1"/>
  <c r="D176" i="16"/>
  <c r="D257" i="16"/>
  <c r="D205" i="16"/>
  <c r="D228" i="16"/>
  <c r="D187" i="16"/>
  <c r="D170" i="16"/>
  <c r="D245" i="16"/>
  <c r="D147" i="16"/>
  <c r="D216" i="16"/>
  <c r="D158" i="16"/>
  <c r="D199" i="16"/>
  <c r="D234" i="16"/>
  <c r="E244" i="16"/>
  <c r="K42" i="6"/>
  <c r="K31" i="6"/>
  <c r="J25" i="6"/>
  <c r="K60" i="6"/>
  <c r="K89" i="6"/>
  <c r="J54" i="6"/>
  <c r="K100" i="6"/>
  <c r="K2" i="6"/>
  <c r="J99" i="2"/>
  <c r="E99" i="22"/>
  <c r="E157" i="16"/>
  <c r="J12" i="2"/>
  <c r="E12" i="22"/>
  <c r="AP3" i="28"/>
  <c r="E227" i="16"/>
  <c r="E169" i="16"/>
  <c r="E215" i="16"/>
  <c r="AU5" i="28"/>
  <c r="AU6" i="28" s="1"/>
  <c r="BD3" i="28"/>
  <c r="J82" i="2"/>
  <c r="E82" i="22"/>
  <c r="J24" i="2"/>
  <c r="E24" i="22"/>
  <c r="J70" i="2"/>
  <c r="E70" i="22"/>
  <c r="E186" i="16"/>
  <c r="E198" i="16"/>
  <c r="AP2" i="28"/>
  <c r="AX2" i="28"/>
  <c r="AP4" i="28"/>
  <c r="BD4" i="28"/>
  <c r="AJ4" i="28"/>
  <c r="AR277" i="28"/>
  <c r="AR265" i="28"/>
  <c r="AR253" i="28"/>
  <c r="AR270" i="28"/>
  <c r="AR258" i="28"/>
  <c r="AR275" i="28"/>
  <c r="AR263" i="28"/>
  <c r="AR251" i="28"/>
  <c r="AR268" i="28"/>
  <c r="AR256" i="28"/>
  <c r="AR273" i="28"/>
  <c r="AR261" i="28"/>
  <c r="AR249" i="28"/>
  <c r="AR266" i="28"/>
  <c r="AR254" i="28"/>
  <c r="AR271" i="28"/>
  <c r="AR259" i="28"/>
  <c r="AR247" i="28"/>
  <c r="AR276" i="28"/>
  <c r="AR264" i="28"/>
  <c r="AR252" i="28"/>
  <c r="AR269" i="28"/>
  <c r="AR257" i="28"/>
  <c r="AR274" i="28"/>
  <c r="AR262" i="28"/>
  <c r="AR250" i="28"/>
  <c r="AR267" i="28"/>
  <c r="AR255" i="28"/>
  <c r="AR272" i="28"/>
  <c r="AR260" i="28"/>
  <c r="AR248" i="28"/>
  <c r="AS21" i="28"/>
  <c r="BF83" i="28"/>
  <c r="BF71" i="28"/>
  <c r="BF88" i="28"/>
  <c r="BF76" i="28"/>
  <c r="BF81" i="28"/>
  <c r="BF69" i="28"/>
  <c r="BF86" i="28"/>
  <c r="BF74" i="28"/>
  <c r="BF91" i="28"/>
  <c r="BF79" i="28"/>
  <c r="BF67" i="28"/>
  <c r="BF84" i="28"/>
  <c r="BF72" i="28"/>
  <c r="BF89" i="28"/>
  <c r="BF77" i="28"/>
  <c r="BF65" i="28"/>
  <c r="BF82" i="28"/>
  <c r="BF70" i="28"/>
  <c r="BF87" i="28"/>
  <c r="BF75" i="28"/>
  <c r="BF80" i="28"/>
  <c r="BF68" i="28"/>
  <c r="BF85" i="28"/>
  <c r="BF73" i="28"/>
  <c r="BF90" i="28"/>
  <c r="BF78" i="28"/>
  <c r="BF66" i="28"/>
  <c r="BF63" i="28"/>
  <c r="BG22" i="28"/>
  <c r="BF62" i="28"/>
  <c r="BF64" i="28"/>
  <c r="BF61" i="28"/>
  <c r="AX184" i="28"/>
  <c r="AX172" i="28"/>
  <c r="AX160" i="28"/>
  <c r="AX177" i="28"/>
  <c r="AX165" i="28"/>
  <c r="AX182" i="28"/>
  <c r="AX170" i="28"/>
  <c r="AX158" i="28"/>
  <c r="AX175" i="28"/>
  <c r="AX163" i="28"/>
  <c r="AX180" i="28"/>
  <c r="AX168" i="28"/>
  <c r="AX156" i="28"/>
  <c r="AX173" i="28"/>
  <c r="AX161" i="28"/>
  <c r="AX178" i="28"/>
  <c r="AX166" i="28"/>
  <c r="AX154" i="28"/>
  <c r="AX183" i="28"/>
  <c r="AX171" i="28"/>
  <c r="AX159" i="28"/>
  <c r="AX176" i="28"/>
  <c r="AX164" i="28"/>
  <c r="AX181" i="28"/>
  <c r="AX169" i="28"/>
  <c r="AX157" i="28"/>
  <c r="AX174" i="28"/>
  <c r="AX162" i="28"/>
  <c r="AX179" i="28"/>
  <c r="AX167" i="28"/>
  <c r="AX155" i="28"/>
  <c r="AY18" i="28"/>
  <c r="AJ210" i="28"/>
  <c r="AJ198" i="28"/>
  <c r="AJ186" i="28"/>
  <c r="AJ215" i="28"/>
  <c r="AJ203" i="28"/>
  <c r="AJ191" i="28"/>
  <c r="AJ208" i="28"/>
  <c r="AJ196" i="28"/>
  <c r="AJ213" i="28"/>
  <c r="AJ201" i="28"/>
  <c r="AJ189" i="28"/>
  <c r="AJ206" i="28"/>
  <c r="AJ194" i="28"/>
  <c r="AJ211" i="28"/>
  <c r="AJ199" i="28"/>
  <c r="AJ187" i="28"/>
  <c r="AJ204" i="28"/>
  <c r="AJ192" i="28"/>
  <c r="AJ209" i="28"/>
  <c r="AJ197" i="28"/>
  <c r="AJ185" i="28"/>
  <c r="AJ214" i="28"/>
  <c r="AJ202" i="28"/>
  <c r="AJ190" i="28"/>
  <c r="AJ207" i="28"/>
  <c r="AJ195" i="28"/>
  <c r="AJ212" i="28"/>
  <c r="AJ200" i="28"/>
  <c r="AJ188" i="28"/>
  <c r="AJ205" i="28"/>
  <c r="AJ193" i="28"/>
  <c r="AK19" i="28"/>
  <c r="AK394" i="28"/>
  <c r="AK382" i="28"/>
  <c r="AK399" i="28"/>
  <c r="AK387" i="28"/>
  <c r="AK375" i="28"/>
  <c r="AK400" i="28"/>
  <c r="AK388" i="28"/>
  <c r="AK376" i="28"/>
  <c r="AK393" i="28"/>
  <c r="AK381" i="28"/>
  <c r="AK396" i="28"/>
  <c r="AK401" i="28"/>
  <c r="AK389" i="28"/>
  <c r="AK377" i="28"/>
  <c r="AK383" i="28"/>
  <c r="AK397" i="28"/>
  <c r="AK395" i="28"/>
  <c r="AK380" i="28"/>
  <c r="AK391" i="28"/>
  <c r="AK384" i="28"/>
  <c r="AK385" i="28"/>
  <c r="AK373" i="28"/>
  <c r="AK386" i="28"/>
  <c r="AK374" i="28"/>
  <c r="AK392" i="28"/>
  <c r="AK372" i="28"/>
  <c r="AK398" i="28"/>
  <c r="AK378" i="28"/>
  <c r="AK390" i="28"/>
  <c r="AK371" i="28"/>
  <c r="AK379" i="28"/>
  <c r="AL13" i="28"/>
  <c r="AY392" i="28"/>
  <c r="AY380" i="28"/>
  <c r="AY397" i="28"/>
  <c r="AY385" i="28"/>
  <c r="AY373" i="28"/>
  <c r="AY400" i="28"/>
  <c r="AY398" i="28"/>
  <c r="AY386" i="28"/>
  <c r="AY374" i="28"/>
  <c r="AY391" i="28"/>
  <c r="AY379" i="28"/>
  <c r="AY394" i="28"/>
  <c r="AY399" i="28"/>
  <c r="AY387" i="28"/>
  <c r="AY375" i="28"/>
  <c r="AY396" i="28"/>
  <c r="AY390" i="28"/>
  <c r="AY382" i="28"/>
  <c r="AY383" i="28"/>
  <c r="AY388" i="28"/>
  <c r="AY384" i="28"/>
  <c r="AY376" i="28"/>
  <c r="AY393" i="28"/>
  <c r="AY395" i="28"/>
  <c r="AY372" i="28"/>
  <c r="AY377" i="28"/>
  <c r="AY389" i="28"/>
  <c r="AY371" i="28"/>
  <c r="AY381" i="28"/>
  <c r="AY378" i="28"/>
  <c r="AY401" i="28"/>
  <c r="AZ13" i="28"/>
  <c r="AR306" i="28"/>
  <c r="AR307" i="28"/>
  <c r="AR301" i="28"/>
  <c r="AR289" i="28"/>
  <c r="AR303" i="28"/>
  <c r="AR294" i="28"/>
  <c r="AR282" i="28"/>
  <c r="AR299" i="28"/>
  <c r="AR287" i="28"/>
  <c r="AR292" i="28"/>
  <c r="AR280" i="28"/>
  <c r="AR297" i="28"/>
  <c r="AR285" i="28"/>
  <c r="AR305" i="28"/>
  <c r="AR290" i="28"/>
  <c r="AR278" i="28"/>
  <c r="AR302" i="28"/>
  <c r="AR295" i="28"/>
  <c r="AR283" i="28"/>
  <c r="AR300" i="28"/>
  <c r="AR288" i="28"/>
  <c r="AR304" i="28"/>
  <c r="AR293" i="28"/>
  <c r="AR281" i="28"/>
  <c r="AR298" i="28"/>
  <c r="AR286" i="28"/>
  <c r="AR308" i="28"/>
  <c r="AR291" i="28"/>
  <c r="AR279" i="28"/>
  <c r="AR296" i="28"/>
  <c r="AR284" i="28"/>
  <c r="AS23" i="28"/>
  <c r="AX208" i="28"/>
  <c r="AX196" i="28"/>
  <c r="AX213" i="28"/>
  <c r="AX201" i="28"/>
  <c r="AX189" i="28"/>
  <c r="AX206" i="28"/>
  <c r="AX194" i="28"/>
  <c r="AX211" i="28"/>
  <c r="AX199" i="28"/>
  <c r="AX187" i="28"/>
  <c r="AX204" i="28"/>
  <c r="AX192" i="28"/>
  <c r="AX209" i="28"/>
  <c r="AX197" i="28"/>
  <c r="AX185" i="28"/>
  <c r="AX214" i="28"/>
  <c r="AX202" i="28"/>
  <c r="AX190" i="28"/>
  <c r="AX207" i="28"/>
  <c r="AX195" i="28"/>
  <c r="AX212" i="28"/>
  <c r="AX200" i="28"/>
  <c r="AX188" i="28"/>
  <c r="AX205" i="28"/>
  <c r="AX193" i="28"/>
  <c r="AX210" i="28"/>
  <c r="AX198" i="28"/>
  <c r="AX186" i="28"/>
  <c r="AX215" i="28"/>
  <c r="AX203" i="28"/>
  <c r="AX191" i="28"/>
  <c r="AY19" i="28"/>
  <c r="AK337" i="28"/>
  <c r="AK325" i="28"/>
  <c r="AK330" i="28"/>
  <c r="AK318" i="28"/>
  <c r="AK335" i="28"/>
  <c r="AK323" i="28"/>
  <c r="AK328" i="28"/>
  <c r="AK316" i="28"/>
  <c r="AK333" i="28"/>
  <c r="AK321" i="28"/>
  <c r="AK338" i="28"/>
  <c r="AK326" i="28"/>
  <c r="AK331" i="28"/>
  <c r="AK319" i="28"/>
  <c r="AK336" i="28"/>
  <c r="AK324" i="28"/>
  <c r="AK329" i="28"/>
  <c r="AK317" i="28"/>
  <c r="AK334" i="28"/>
  <c r="AK322" i="28"/>
  <c r="AK339" i="28"/>
  <c r="AK327" i="28"/>
  <c r="AK315" i="28"/>
  <c r="AK332" i="28"/>
  <c r="AK320" i="28"/>
  <c r="AK310" i="28"/>
  <c r="AK309" i="28"/>
  <c r="AK313" i="28"/>
  <c r="AK312" i="28"/>
  <c r="AK314" i="28"/>
  <c r="AK311" i="28"/>
  <c r="AL12" i="28"/>
  <c r="AX3" i="28"/>
  <c r="AQ331" i="28"/>
  <c r="AQ319" i="28"/>
  <c r="AQ336" i="28"/>
  <c r="AQ324" i="28"/>
  <c r="AQ312" i="28"/>
  <c r="AQ329" i="28"/>
  <c r="AQ317" i="28"/>
  <c r="AQ334" i="28"/>
  <c r="AQ322" i="28"/>
  <c r="AQ339" i="28"/>
  <c r="AQ327" i="28"/>
  <c r="AQ332" i="28"/>
  <c r="AQ337" i="28"/>
  <c r="AQ325" i="28"/>
  <c r="AQ313" i="28"/>
  <c r="AQ330" i="28"/>
  <c r="AQ318" i="28"/>
  <c r="AQ335" i="28"/>
  <c r="AQ323" i="28"/>
  <c r="AQ328" i="28"/>
  <c r="AQ316" i="28"/>
  <c r="AQ333" i="28"/>
  <c r="AQ321" i="28"/>
  <c r="AQ338" i="28"/>
  <c r="AQ326" i="28"/>
  <c r="AQ314" i="28"/>
  <c r="AQ311" i="28"/>
  <c r="AQ310" i="28"/>
  <c r="AQ320" i="28"/>
  <c r="AQ309" i="28"/>
  <c r="AQ315" i="28"/>
  <c r="AR12" i="28"/>
  <c r="BF176" i="28"/>
  <c r="BF164" i="28"/>
  <c r="BF181" i="28"/>
  <c r="BF169" i="28"/>
  <c r="BF157" i="28"/>
  <c r="BF174" i="28"/>
  <c r="BF162" i="28"/>
  <c r="BF179" i="28"/>
  <c r="BF167" i="28"/>
  <c r="BF155" i="28"/>
  <c r="BF184" i="28"/>
  <c r="BF172" i="28"/>
  <c r="BF160" i="28"/>
  <c r="BF177" i="28"/>
  <c r="BF165" i="28"/>
  <c r="BF182" i="28"/>
  <c r="BF170" i="28"/>
  <c r="BF158" i="28"/>
  <c r="BF175" i="28"/>
  <c r="BF163" i="28"/>
  <c r="BF180" i="28"/>
  <c r="BF168" i="28"/>
  <c r="BF156" i="28"/>
  <c r="BF173" i="28"/>
  <c r="BF161" i="28"/>
  <c r="BF178" i="28"/>
  <c r="BF166" i="28"/>
  <c r="BF154" i="28"/>
  <c r="BF183" i="28"/>
  <c r="BF171" i="28"/>
  <c r="BF159" i="28"/>
  <c r="BG18" i="28"/>
  <c r="AJ273" i="28"/>
  <c r="AJ261" i="28"/>
  <c r="AJ249" i="28"/>
  <c r="AJ266" i="28"/>
  <c r="AJ254" i="28"/>
  <c r="AJ271" i="28"/>
  <c r="AJ259" i="28"/>
  <c r="AJ247" i="28"/>
  <c r="AJ276" i="28"/>
  <c r="AJ264" i="28"/>
  <c r="AJ252" i="28"/>
  <c r="AJ269" i="28"/>
  <c r="AJ257" i="28"/>
  <c r="AJ274" i="28"/>
  <c r="AJ262" i="28"/>
  <c r="AJ250" i="28"/>
  <c r="AJ267" i="28"/>
  <c r="AJ255" i="28"/>
  <c r="AJ272" i="28"/>
  <c r="AJ260" i="28"/>
  <c r="AJ248" i="28"/>
  <c r="AJ277" i="28"/>
  <c r="AJ265" i="28"/>
  <c r="AJ253" i="28"/>
  <c r="AJ270" i="28"/>
  <c r="AJ258" i="28"/>
  <c r="AJ275" i="28"/>
  <c r="AJ263" i="28"/>
  <c r="AJ251" i="28"/>
  <c r="AJ268" i="28"/>
  <c r="AJ256" i="28"/>
  <c r="AK21" i="28"/>
  <c r="BE398" i="28"/>
  <c r="BE386" i="28"/>
  <c r="BE374" i="28"/>
  <c r="BE391" i="28"/>
  <c r="BE379" i="28"/>
  <c r="BE394" i="28"/>
  <c r="BE392" i="28"/>
  <c r="BE380" i="28"/>
  <c r="BE397" i="28"/>
  <c r="BE385" i="28"/>
  <c r="BE373" i="28"/>
  <c r="BE400" i="28"/>
  <c r="BE393" i="28"/>
  <c r="BE381" i="28"/>
  <c r="BE388" i="28"/>
  <c r="BE384" i="28"/>
  <c r="BE376" i="28"/>
  <c r="BE372" i="28"/>
  <c r="BE395" i="28"/>
  <c r="BE377" i="28"/>
  <c r="BE371" i="28"/>
  <c r="BE389" i="28"/>
  <c r="BE399" i="28"/>
  <c r="BE378" i="28"/>
  <c r="BE401" i="28"/>
  <c r="BE396" i="28"/>
  <c r="BE382" i="28"/>
  <c r="BE390" i="28"/>
  <c r="BE387" i="28"/>
  <c r="BE383" i="28"/>
  <c r="BE375" i="28"/>
  <c r="BF13" i="28"/>
  <c r="AX4" i="28"/>
  <c r="AN6" i="28"/>
  <c r="AN7" i="28"/>
  <c r="AJ2" i="28"/>
  <c r="AX235" i="28"/>
  <c r="AX240" i="28"/>
  <c r="AX245" i="28"/>
  <c r="AX238" i="28"/>
  <c r="AX243" i="28"/>
  <c r="AX241" i="28"/>
  <c r="AX229" i="28"/>
  <c r="AX246" i="28"/>
  <c r="AX234" i="28"/>
  <c r="AX239" i="28"/>
  <c r="AX244" i="28"/>
  <c r="AX232" i="28"/>
  <c r="AX237" i="28"/>
  <c r="AX242" i="28"/>
  <c r="AX230" i="28"/>
  <c r="AX220" i="28"/>
  <c r="AX233" i="28"/>
  <c r="AX231" i="28"/>
  <c r="AX227" i="28"/>
  <c r="AX225" i="28"/>
  <c r="AX218" i="28"/>
  <c r="AX223" i="28"/>
  <c r="AX216" i="28"/>
  <c r="AX221" i="28"/>
  <c r="AX236" i="28"/>
  <c r="AX226" i="28"/>
  <c r="AX219" i="28"/>
  <c r="AX224" i="28"/>
  <c r="AX217" i="28"/>
  <c r="AX228" i="28"/>
  <c r="AX222" i="28"/>
  <c r="AY20" i="28"/>
  <c r="BF275" i="28"/>
  <c r="BF263" i="28"/>
  <c r="BF251" i="28"/>
  <c r="BF268" i="28"/>
  <c r="BF256" i="28"/>
  <c r="BF273" i="28"/>
  <c r="BF261" i="28"/>
  <c r="BF249" i="28"/>
  <c r="BF266" i="28"/>
  <c r="BF254" i="28"/>
  <c r="BF271" i="28"/>
  <c r="BF259" i="28"/>
  <c r="BF247" i="28"/>
  <c r="BF276" i="28"/>
  <c r="BF264" i="28"/>
  <c r="BF252" i="28"/>
  <c r="BF269" i="28"/>
  <c r="BF257" i="28"/>
  <c r="BF274" i="28"/>
  <c r="BF262" i="28"/>
  <c r="BF250" i="28"/>
  <c r="BF267" i="28"/>
  <c r="BF255" i="28"/>
  <c r="BF272" i="28"/>
  <c r="BF260" i="28"/>
  <c r="BF248" i="28"/>
  <c r="BF277" i="28"/>
  <c r="BF265" i="28"/>
  <c r="BF253" i="28"/>
  <c r="BF270" i="28"/>
  <c r="BF258" i="28"/>
  <c r="BG21" i="28"/>
  <c r="AR85" i="28"/>
  <c r="AR73" i="28"/>
  <c r="AR90" i="28"/>
  <c r="AR78" i="28"/>
  <c r="AR66" i="28"/>
  <c r="AR83" i="28"/>
  <c r="AR71" i="28"/>
  <c r="AR88" i="28"/>
  <c r="AR76" i="28"/>
  <c r="AR81" i="28"/>
  <c r="AR69" i="28"/>
  <c r="AR86" i="28"/>
  <c r="AR74" i="28"/>
  <c r="AR91" i="28"/>
  <c r="AR79" i="28"/>
  <c r="AR67" i="28"/>
  <c r="AR84" i="28"/>
  <c r="AR72" i="28"/>
  <c r="AR89" i="28"/>
  <c r="AR77" i="28"/>
  <c r="AR82" i="28"/>
  <c r="AR70" i="28"/>
  <c r="AR87" i="28"/>
  <c r="AR75" i="28"/>
  <c r="AR80" i="28"/>
  <c r="AR68" i="28"/>
  <c r="AR63" i="28"/>
  <c r="AS22" i="28"/>
  <c r="AR65" i="28"/>
  <c r="AR62" i="28"/>
  <c r="AR61" i="28"/>
  <c r="AR64" i="28"/>
  <c r="BF304" i="28"/>
  <c r="BF305" i="28"/>
  <c r="BF307" i="28"/>
  <c r="BF303" i="28"/>
  <c r="BF299" i="28"/>
  <c r="BF287" i="28"/>
  <c r="BF292" i="28"/>
  <c r="BF280" i="28"/>
  <c r="BF297" i="28"/>
  <c r="BF285" i="28"/>
  <c r="BF306" i="28"/>
  <c r="BF290" i="28"/>
  <c r="BF278" i="28"/>
  <c r="BF302" i="28"/>
  <c r="BF295" i="28"/>
  <c r="BF283" i="28"/>
  <c r="BF300" i="28"/>
  <c r="BF288" i="28"/>
  <c r="BF293" i="28"/>
  <c r="BF281" i="28"/>
  <c r="BF298" i="28"/>
  <c r="BF286" i="28"/>
  <c r="BF291" i="28"/>
  <c r="BF279" i="28"/>
  <c r="BF296" i="28"/>
  <c r="BF284" i="28"/>
  <c r="BF308" i="28"/>
  <c r="BF301" i="28"/>
  <c r="BF289" i="28"/>
  <c r="BF294" i="28"/>
  <c r="BF282" i="28"/>
  <c r="BG23" i="28"/>
  <c r="AK122" i="28"/>
  <c r="AK110" i="28"/>
  <c r="AK98" i="28"/>
  <c r="AK115" i="28"/>
  <c r="AK103" i="28"/>
  <c r="AK120" i="28"/>
  <c r="AK108" i="28"/>
  <c r="AK96" i="28"/>
  <c r="AK113" i="28"/>
  <c r="AK101" i="28"/>
  <c r="AK118" i="28"/>
  <c r="AK106" i="28"/>
  <c r="AK94" i="28"/>
  <c r="AK111" i="28"/>
  <c r="AK99" i="28"/>
  <c r="AK116" i="28"/>
  <c r="AK104" i="28"/>
  <c r="AK92" i="28"/>
  <c r="AK121" i="28"/>
  <c r="AK109" i="28"/>
  <c r="AK97" i="28"/>
  <c r="AK114" i="28"/>
  <c r="AK102" i="28"/>
  <c r="AK119" i="28"/>
  <c r="AK107" i="28"/>
  <c r="AK95" i="28"/>
  <c r="AK112" i="28"/>
  <c r="AK100" i="28"/>
  <c r="AK117" i="28"/>
  <c r="AK105" i="28"/>
  <c r="AK93" i="28"/>
  <c r="AL11" i="28"/>
  <c r="AQ116" i="28"/>
  <c r="AQ104" i="28"/>
  <c r="AQ92" i="28"/>
  <c r="AQ121" i="28"/>
  <c r="AQ109" i="28"/>
  <c r="AQ97" i="28"/>
  <c r="AQ114" i="28"/>
  <c r="AQ102" i="28"/>
  <c r="AQ119" i="28"/>
  <c r="AQ107" i="28"/>
  <c r="AQ95" i="28"/>
  <c r="AQ112" i="28"/>
  <c r="AQ100" i="28"/>
  <c r="AQ117" i="28"/>
  <c r="AQ105" i="28"/>
  <c r="AQ93" i="28"/>
  <c r="AQ122" i="28"/>
  <c r="AQ110" i="28"/>
  <c r="AQ98" i="28"/>
  <c r="AQ115" i="28"/>
  <c r="AQ103" i="28"/>
  <c r="AQ120" i="28"/>
  <c r="AQ108" i="28"/>
  <c r="AQ96" i="28"/>
  <c r="AQ113" i="28"/>
  <c r="AQ101" i="28"/>
  <c r="AQ118" i="28"/>
  <c r="AQ106" i="28"/>
  <c r="AQ94" i="28"/>
  <c r="AQ111" i="28"/>
  <c r="AQ99" i="28"/>
  <c r="AR11" i="28"/>
  <c r="BB5" i="28"/>
  <c r="AJ3" i="28"/>
  <c r="BE114" i="28"/>
  <c r="BE102" i="28"/>
  <c r="BE119" i="28"/>
  <c r="BE107" i="28"/>
  <c r="BE95" i="28"/>
  <c r="BE112" i="28"/>
  <c r="BE100" i="28"/>
  <c r="BE117" i="28"/>
  <c r="BE105" i="28"/>
  <c r="BE93" i="28"/>
  <c r="BE122" i="28"/>
  <c r="BE110" i="28"/>
  <c r="BE98" i="28"/>
  <c r="BE115" i="28"/>
  <c r="BE103" i="28"/>
  <c r="BE120" i="28"/>
  <c r="BE108" i="28"/>
  <c r="BE96" i="28"/>
  <c r="BE113" i="28"/>
  <c r="BE101" i="28"/>
  <c r="BE118" i="28"/>
  <c r="BE106" i="28"/>
  <c r="BE94" i="28"/>
  <c r="BE111" i="28"/>
  <c r="BE99" i="28"/>
  <c r="BE116" i="28"/>
  <c r="BE104" i="28"/>
  <c r="BE92" i="28"/>
  <c r="BE121" i="28"/>
  <c r="BE109" i="28"/>
  <c r="BE97" i="28"/>
  <c r="BF11" i="28"/>
  <c r="AJ237" i="28"/>
  <c r="AJ242" i="28"/>
  <c r="AJ235" i="28"/>
  <c r="AJ240" i="28"/>
  <c r="AJ245" i="28"/>
  <c r="AJ238" i="28"/>
  <c r="AJ243" i="28"/>
  <c r="AJ231" i="28"/>
  <c r="AJ236" i="28"/>
  <c r="AJ241" i="28"/>
  <c r="AJ246" i="28"/>
  <c r="AJ234" i="28"/>
  <c r="AJ239" i="28"/>
  <c r="AJ244" i="28"/>
  <c r="AJ232" i="28"/>
  <c r="AJ233" i="28"/>
  <c r="AJ222" i="28"/>
  <c r="AJ227" i="28"/>
  <c r="AJ220" i="28"/>
  <c r="AJ225" i="28"/>
  <c r="AJ218" i="28"/>
  <c r="AJ223" i="28"/>
  <c r="AJ216" i="28"/>
  <c r="AJ221" i="28"/>
  <c r="AJ226" i="28"/>
  <c r="AJ229" i="28"/>
  <c r="AJ228" i="28"/>
  <c r="AJ219" i="28"/>
  <c r="AJ230" i="28"/>
  <c r="AJ224" i="28"/>
  <c r="AJ217" i="28"/>
  <c r="AK20" i="28"/>
  <c r="BI8" i="28"/>
  <c r="BI7" i="28"/>
  <c r="BI6" i="28"/>
  <c r="AJ432" i="28"/>
  <c r="AJ425" i="28"/>
  <c r="AJ413" i="28"/>
  <c r="AJ430" i="28"/>
  <c r="AJ418" i="28"/>
  <c r="AJ406" i="28"/>
  <c r="AJ423" i="28"/>
  <c r="AJ411" i="28"/>
  <c r="AJ428" i="28"/>
  <c r="AJ416" i="28"/>
  <c r="AJ421" i="28"/>
  <c r="AJ409" i="28"/>
  <c r="AJ431" i="28"/>
  <c r="AJ419" i="28"/>
  <c r="AJ407" i="28"/>
  <c r="AJ424" i="28"/>
  <c r="AJ412" i="28"/>
  <c r="AJ429" i="28"/>
  <c r="AJ417" i="28"/>
  <c r="AJ427" i="28"/>
  <c r="AJ415" i="28"/>
  <c r="AJ403" i="28"/>
  <c r="AJ420" i="28"/>
  <c r="AJ408" i="28"/>
  <c r="AJ402" i="28"/>
  <c r="AJ422" i="28"/>
  <c r="AJ404" i="28"/>
  <c r="AJ410" i="28"/>
  <c r="AJ426" i="28"/>
  <c r="AJ414" i="28"/>
  <c r="AJ405" i="28"/>
  <c r="AK24" i="28"/>
  <c r="AR178" i="28"/>
  <c r="AR166" i="28"/>
  <c r="AR154" i="28"/>
  <c r="AR183" i="28"/>
  <c r="AR171" i="28"/>
  <c r="AR159" i="28"/>
  <c r="AR176" i="28"/>
  <c r="AR164" i="28"/>
  <c r="AR181" i="28"/>
  <c r="AR169" i="28"/>
  <c r="AR157" i="28"/>
  <c r="AR174" i="28"/>
  <c r="AR162" i="28"/>
  <c r="AR179" i="28"/>
  <c r="AR167" i="28"/>
  <c r="AR155" i="28"/>
  <c r="AR184" i="28"/>
  <c r="AR172" i="28"/>
  <c r="AR160" i="28"/>
  <c r="AR177" i="28"/>
  <c r="AR165" i="28"/>
  <c r="AR182" i="28"/>
  <c r="AR170" i="28"/>
  <c r="AR158" i="28"/>
  <c r="AR175" i="28"/>
  <c r="AR163" i="28"/>
  <c r="AR180" i="28"/>
  <c r="AR168" i="28"/>
  <c r="AR156" i="28"/>
  <c r="AR173" i="28"/>
  <c r="AR161" i="28"/>
  <c r="AS18" i="28"/>
  <c r="AU8" i="28"/>
  <c r="AU7" i="28"/>
  <c r="BD2" i="28"/>
  <c r="BD5" i="28" s="1"/>
  <c r="AY120" i="28"/>
  <c r="AY108" i="28"/>
  <c r="AY96" i="28"/>
  <c r="AY113" i="28"/>
  <c r="AY101" i="28"/>
  <c r="AY118" i="28"/>
  <c r="AY106" i="28"/>
  <c r="AY94" i="28"/>
  <c r="AY111" i="28"/>
  <c r="AY99" i="28"/>
  <c r="AY116" i="28"/>
  <c r="AY104" i="28"/>
  <c r="AY92" i="28"/>
  <c r="AY121" i="28"/>
  <c r="AY109" i="28"/>
  <c r="AY97" i="28"/>
  <c r="AY114" i="28"/>
  <c r="AY102" i="28"/>
  <c r="AY119" i="28"/>
  <c r="AY107" i="28"/>
  <c r="AY95" i="28"/>
  <c r="AY112" i="28"/>
  <c r="AY100" i="28"/>
  <c r="AY117" i="28"/>
  <c r="AY105" i="28"/>
  <c r="AY93" i="28"/>
  <c r="AY122" i="28"/>
  <c r="AY110" i="28"/>
  <c r="AY98" i="28"/>
  <c r="AY115" i="28"/>
  <c r="AY103" i="28"/>
  <c r="AZ11" i="28"/>
  <c r="AQ400" i="28"/>
  <c r="AQ388" i="28"/>
  <c r="AQ376" i="28"/>
  <c r="AQ393" i="28"/>
  <c r="AQ381" i="28"/>
  <c r="AQ396" i="28"/>
  <c r="AQ394" i="28"/>
  <c r="AQ382" i="28"/>
  <c r="AQ399" i="28"/>
  <c r="AQ387" i="28"/>
  <c r="AQ375" i="28"/>
  <c r="AQ390" i="28"/>
  <c r="AQ395" i="28"/>
  <c r="AQ383" i="28"/>
  <c r="AQ385" i="28"/>
  <c r="AQ373" i="28"/>
  <c r="AQ377" i="28"/>
  <c r="AQ372" i="28"/>
  <c r="AQ389" i="28"/>
  <c r="AQ386" i="28"/>
  <c r="AQ374" i="28"/>
  <c r="AQ401" i="28"/>
  <c r="AQ398" i="28"/>
  <c r="AQ392" i="28"/>
  <c r="AQ378" i="28"/>
  <c r="AQ371" i="28"/>
  <c r="AQ379" i="28"/>
  <c r="AQ384" i="28"/>
  <c r="AQ397" i="28"/>
  <c r="AQ391" i="28"/>
  <c r="AQ380" i="28"/>
  <c r="AR13" i="28"/>
  <c r="BF212" i="28"/>
  <c r="BF200" i="28"/>
  <c r="BF188" i="28"/>
  <c r="BF205" i="28"/>
  <c r="BF193" i="28"/>
  <c r="BF210" i="28"/>
  <c r="BF198" i="28"/>
  <c r="BF186" i="28"/>
  <c r="BF215" i="28"/>
  <c r="BF203" i="28"/>
  <c r="BF191" i="28"/>
  <c r="BF208" i="28"/>
  <c r="BF196" i="28"/>
  <c r="BF213" i="28"/>
  <c r="BF201" i="28"/>
  <c r="BF189" i="28"/>
  <c r="BF206" i="28"/>
  <c r="BF194" i="28"/>
  <c r="BF211" i="28"/>
  <c r="BF199" i="28"/>
  <c r="BF187" i="28"/>
  <c r="BF204" i="28"/>
  <c r="BF192" i="28"/>
  <c r="BF209" i="28"/>
  <c r="BF197" i="28"/>
  <c r="BF185" i="28"/>
  <c r="BF214" i="28"/>
  <c r="BF202" i="28"/>
  <c r="BF190" i="28"/>
  <c r="BF207" i="28"/>
  <c r="BF195" i="28"/>
  <c r="BG19" i="28"/>
  <c r="AR429" i="28"/>
  <c r="AR417" i="28"/>
  <c r="AR405" i="28"/>
  <c r="AR422" i="28"/>
  <c r="AR410" i="28"/>
  <c r="AR427" i="28"/>
  <c r="AR415" i="28"/>
  <c r="AR420" i="28"/>
  <c r="AR408" i="28"/>
  <c r="AR425" i="28"/>
  <c r="AR413" i="28"/>
  <c r="AR432" i="28"/>
  <c r="AR423" i="28"/>
  <c r="AR411" i="28"/>
  <c r="AR428" i="28"/>
  <c r="AR416" i="28"/>
  <c r="AR404" i="28"/>
  <c r="AR421" i="28"/>
  <c r="AR431" i="28"/>
  <c r="AR419" i="28"/>
  <c r="AR407" i="28"/>
  <c r="AR424" i="28"/>
  <c r="AR412" i="28"/>
  <c r="AR406" i="28"/>
  <c r="AR403" i="28"/>
  <c r="AR409" i="28"/>
  <c r="AR426" i="28"/>
  <c r="AR414" i="28"/>
  <c r="AR402" i="28"/>
  <c r="AR430" i="28"/>
  <c r="AR418" i="28"/>
  <c r="AS24" i="28"/>
  <c r="BE329" i="28"/>
  <c r="BE317" i="28"/>
  <c r="BE334" i="28"/>
  <c r="BE322" i="28"/>
  <c r="BE339" i="28"/>
  <c r="BE327" i="28"/>
  <c r="BE315" i="28"/>
  <c r="BE332" i="28"/>
  <c r="BE320" i="28"/>
  <c r="BE337" i="28"/>
  <c r="BE325" i="28"/>
  <c r="BE330" i="28"/>
  <c r="BE335" i="28"/>
  <c r="BE323" i="28"/>
  <c r="BE311" i="28"/>
  <c r="BE328" i="28"/>
  <c r="BE316" i="28"/>
  <c r="BE333" i="28"/>
  <c r="BE321" i="28"/>
  <c r="BE338" i="28"/>
  <c r="BE326" i="28"/>
  <c r="BE314" i="28"/>
  <c r="BE331" i="28"/>
  <c r="BE319" i="28"/>
  <c r="BE336" i="28"/>
  <c r="BE324" i="28"/>
  <c r="BE312" i="28"/>
  <c r="BE313" i="28"/>
  <c r="BE310" i="28"/>
  <c r="BE309" i="28"/>
  <c r="BE318" i="28"/>
  <c r="BF12" i="28"/>
  <c r="J41" i="2"/>
  <c r="E41" i="22"/>
  <c r="J53" i="2"/>
  <c r="E53" i="22"/>
  <c r="AJ303" i="28"/>
  <c r="AJ305" i="28"/>
  <c r="AJ297" i="28"/>
  <c r="AJ285" i="28"/>
  <c r="AJ302" i="28"/>
  <c r="AJ290" i="28"/>
  <c r="AJ278" i="28"/>
  <c r="AJ295" i="28"/>
  <c r="AJ283" i="28"/>
  <c r="AJ300" i="28"/>
  <c r="AJ288" i="28"/>
  <c r="AJ308" i="28"/>
  <c r="AJ304" i="28"/>
  <c r="AJ293" i="28"/>
  <c r="AJ281" i="28"/>
  <c r="AJ298" i="28"/>
  <c r="AJ286" i="28"/>
  <c r="AJ307" i="28"/>
  <c r="AJ291" i="28"/>
  <c r="AJ279" i="28"/>
  <c r="AJ296" i="28"/>
  <c r="AJ284" i="28"/>
  <c r="AJ301" i="28"/>
  <c r="AJ289" i="28"/>
  <c r="AJ306" i="28"/>
  <c r="AJ294" i="28"/>
  <c r="AJ282" i="28"/>
  <c r="AJ299" i="28"/>
  <c r="AJ287" i="28"/>
  <c r="AJ292" i="28"/>
  <c r="AJ280" i="28"/>
  <c r="AK23" i="28"/>
  <c r="AR241" i="28"/>
  <c r="AR229" i="28"/>
  <c r="AR246" i="28"/>
  <c r="AR234" i="28"/>
  <c r="AR239" i="28"/>
  <c r="AR244" i="28"/>
  <c r="AR237" i="28"/>
  <c r="AR242" i="28"/>
  <c r="AR235" i="28"/>
  <c r="AR240" i="28"/>
  <c r="AR245" i="28"/>
  <c r="AR238" i="28"/>
  <c r="AR243" i="28"/>
  <c r="AR236" i="28"/>
  <c r="AR226" i="28"/>
  <c r="AR219" i="28"/>
  <c r="AR224" i="28"/>
  <c r="AR228" i="28"/>
  <c r="AR217" i="28"/>
  <c r="AR222" i="28"/>
  <c r="AR233" i="28"/>
  <c r="AR232" i="28"/>
  <c r="AR231" i="28"/>
  <c r="AR230" i="28"/>
  <c r="AR220" i="28"/>
  <c r="AR227" i="28"/>
  <c r="AR225" i="28"/>
  <c r="AR218" i="28"/>
  <c r="AR223" i="28"/>
  <c r="AR216" i="28"/>
  <c r="AR221" i="28"/>
  <c r="AS20" i="28"/>
  <c r="BF239" i="28"/>
  <c r="BF244" i="28"/>
  <c r="BF237" i="28"/>
  <c r="BF242" i="28"/>
  <c r="BF240" i="28"/>
  <c r="BF245" i="28"/>
  <c r="BF233" i="28"/>
  <c r="BF238" i="28"/>
  <c r="BF243" i="28"/>
  <c r="BF236" i="28"/>
  <c r="BF241" i="28"/>
  <c r="BF246" i="28"/>
  <c r="BF234" i="28"/>
  <c r="BF224" i="28"/>
  <c r="BF217" i="28"/>
  <c r="BF222" i="28"/>
  <c r="BF220" i="28"/>
  <c r="BF228" i="28"/>
  <c r="BF225" i="28"/>
  <c r="BF235" i="28"/>
  <c r="BF229" i="28"/>
  <c r="BF227" i="28"/>
  <c r="BF218" i="28"/>
  <c r="BF232" i="28"/>
  <c r="BF231" i="28"/>
  <c r="BF230" i="28"/>
  <c r="BF223" i="28"/>
  <c r="BF216" i="28"/>
  <c r="BF221" i="28"/>
  <c r="BF226" i="28"/>
  <c r="BF219" i="28"/>
  <c r="BG20" i="28"/>
  <c r="AR214" i="28"/>
  <c r="AR202" i="28"/>
  <c r="AR190" i="28"/>
  <c r="AR207" i="28"/>
  <c r="AR195" i="28"/>
  <c r="AR212" i="28"/>
  <c r="AR200" i="28"/>
  <c r="AR188" i="28"/>
  <c r="AR205" i="28"/>
  <c r="AR193" i="28"/>
  <c r="AR210" i="28"/>
  <c r="AR198" i="28"/>
  <c r="AR186" i="28"/>
  <c r="AR215" i="28"/>
  <c r="AR203" i="28"/>
  <c r="AR191" i="28"/>
  <c r="AR208" i="28"/>
  <c r="AR196" i="28"/>
  <c r="AR213" i="28"/>
  <c r="AR201" i="28"/>
  <c r="AR189" i="28"/>
  <c r="AR206" i="28"/>
  <c r="AR194" i="28"/>
  <c r="AR211" i="28"/>
  <c r="AR199" i="28"/>
  <c r="AR187" i="28"/>
  <c r="AR204" i="28"/>
  <c r="AR192" i="28"/>
  <c r="AR209" i="28"/>
  <c r="AR197" i="28"/>
  <c r="AR185" i="28"/>
  <c r="AS19" i="28"/>
  <c r="AW5" i="28"/>
  <c r="AX305" i="28"/>
  <c r="AX302" i="28"/>
  <c r="AX295" i="28"/>
  <c r="AX283" i="28"/>
  <c r="AX300" i="28"/>
  <c r="AX288" i="28"/>
  <c r="AX293" i="28"/>
  <c r="AX281" i="28"/>
  <c r="AX304" i="28"/>
  <c r="AX298" i="28"/>
  <c r="AX286" i="28"/>
  <c r="AX291" i="28"/>
  <c r="AX279" i="28"/>
  <c r="AX308" i="28"/>
  <c r="AX296" i="28"/>
  <c r="AX284" i="28"/>
  <c r="AX301" i="28"/>
  <c r="AX289" i="28"/>
  <c r="AX307" i="28"/>
  <c r="AX303" i="28"/>
  <c r="AX294" i="28"/>
  <c r="AX282" i="28"/>
  <c r="AX299" i="28"/>
  <c r="AX287" i="28"/>
  <c r="AX306" i="28"/>
  <c r="AX292" i="28"/>
  <c r="AX280" i="28"/>
  <c r="AX297" i="28"/>
  <c r="AX285" i="28"/>
  <c r="AX290" i="28"/>
  <c r="AX278" i="28"/>
  <c r="AY23" i="28"/>
  <c r="AJ174" i="28"/>
  <c r="AJ162" i="28"/>
  <c r="AJ179" i="28"/>
  <c r="AJ167" i="28"/>
  <c r="AJ155" i="28"/>
  <c r="AJ184" i="28"/>
  <c r="AJ172" i="28"/>
  <c r="AJ160" i="28"/>
  <c r="AJ177" i="28"/>
  <c r="AJ165" i="28"/>
  <c r="AJ182" i="28"/>
  <c r="AJ170" i="28"/>
  <c r="AJ158" i="28"/>
  <c r="AJ175" i="28"/>
  <c r="AJ163" i="28"/>
  <c r="AJ180" i="28"/>
  <c r="AJ168" i="28"/>
  <c r="AJ156" i="28"/>
  <c r="AJ173" i="28"/>
  <c r="AJ161" i="28"/>
  <c r="AJ178" i="28"/>
  <c r="AJ166" i="28"/>
  <c r="AJ154" i="28"/>
  <c r="AJ183" i="28"/>
  <c r="AJ171" i="28"/>
  <c r="AJ159" i="28"/>
  <c r="AJ176" i="28"/>
  <c r="AJ164" i="28"/>
  <c r="AJ181" i="28"/>
  <c r="AJ169" i="28"/>
  <c r="AJ157" i="28"/>
  <c r="AK18" i="28"/>
  <c r="AX431" i="28"/>
  <c r="AX432" i="28"/>
  <c r="AX423" i="28"/>
  <c r="AX411" i="28"/>
  <c r="AX428" i="28"/>
  <c r="AX416" i="28"/>
  <c r="AX404" i="28"/>
  <c r="AX421" i="28"/>
  <c r="AX409" i="28"/>
  <c r="AX426" i="28"/>
  <c r="AX414" i="28"/>
  <c r="AX419" i="28"/>
  <c r="AX407" i="28"/>
  <c r="AX429" i="28"/>
  <c r="AX417" i="28"/>
  <c r="AX405" i="28"/>
  <c r="AX422" i="28"/>
  <c r="AX410" i="28"/>
  <c r="AX427" i="28"/>
  <c r="AX415" i="28"/>
  <c r="AX425" i="28"/>
  <c r="AX413" i="28"/>
  <c r="AX430" i="28"/>
  <c r="AX418" i="28"/>
  <c r="AX406" i="28"/>
  <c r="AX403" i="28"/>
  <c r="AX424" i="28"/>
  <c r="AX412" i="28"/>
  <c r="AX408" i="28"/>
  <c r="AX402" i="28"/>
  <c r="AX420" i="28"/>
  <c r="AY24" i="28"/>
  <c r="BF427" i="28"/>
  <c r="BF415" i="28"/>
  <c r="BF403" i="28"/>
  <c r="BF420" i="28"/>
  <c r="BF408" i="28"/>
  <c r="BF425" i="28"/>
  <c r="BF413" i="28"/>
  <c r="BF430" i="28"/>
  <c r="BF418" i="28"/>
  <c r="BF406" i="28"/>
  <c r="BF423" i="28"/>
  <c r="BF411" i="28"/>
  <c r="BF421" i="28"/>
  <c r="BF409" i="28"/>
  <c r="BF426" i="28"/>
  <c r="BF414" i="28"/>
  <c r="BF402" i="28"/>
  <c r="BF419" i="28"/>
  <c r="BF429" i="28"/>
  <c r="BF417" i="28"/>
  <c r="BF405" i="28"/>
  <c r="BF422" i="28"/>
  <c r="BF410" i="28"/>
  <c r="BF424" i="28"/>
  <c r="BF412" i="28"/>
  <c r="BF407" i="28"/>
  <c r="BF428" i="28"/>
  <c r="BF416" i="28"/>
  <c r="BF404" i="28"/>
  <c r="BF431" i="28"/>
  <c r="BF432" i="28"/>
  <c r="BG24" i="28"/>
  <c r="AY335" i="28"/>
  <c r="AY323" i="28"/>
  <c r="AY328" i="28"/>
  <c r="AY316" i="28"/>
  <c r="AY333" i="28"/>
  <c r="AY321" i="28"/>
  <c r="AY338" i="28"/>
  <c r="AY326" i="28"/>
  <c r="AY314" i="28"/>
  <c r="AY331" i="28"/>
  <c r="AY319" i="28"/>
  <c r="AY336" i="28"/>
  <c r="AY324" i="28"/>
  <c r="AY329" i="28"/>
  <c r="AY317" i="28"/>
  <c r="AY334" i="28"/>
  <c r="AY322" i="28"/>
  <c r="AY339" i="28"/>
  <c r="AY327" i="28"/>
  <c r="AY332" i="28"/>
  <c r="AY320" i="28"/>
  <c r="AY337" i="28"/>
  <c r="AY325" i="28"/>
  <c r="AY330" i="28"/>
  <c r="AY318" i="28"/>
  <c r="AY310" i="28"/>
  <c r="AY309" i="28"/>
  <c r="AY313" i="28"/>
  <c r="AY312" i="28"/>
  <c r="AY315" i="28"/>
  <c r="AY311" i="28"/>
  <c r="AZ12" i="28"/>
  <c r="AX271" i="28"/>
  <c r="AX259" i="28"/>
  <c r="AX247" i="28"/>
  <c r="AX276" i="28"/>
  <c r="AX264" i="28"/>
  <c r="AX252" i="28"/>
  <c r="AX269" i="28"/>
  <c r="AX257" i="28"/>
  <c r="AX274" i="28"/>
  <c r="AX262" i="28"/>
  <c r="AX250" i="28"/>
  <c r="AX267" i="28"/>
  <c r="AX255" i="28"/>
  <c r="AX272" i="28"/>
  <c r="AX260" i="28"/>
  <c r="AX248" i="28"/>
  <c r="AX277" i="28"/>
  <c r="AX265" i="28"/>
  <c r="AX253" i="28"/>
  <c r="AX270" i="28"/>
  <c r="AX258" i="28"/>
  <c r="AX275" i="28"/>
  <c r="AX263" i="28"/>
  <c r="AX251" i="28"/>
  <c r="AX268" i="28"/>
  <c r="AX256" i="28"/>
  <c r="AX273" i="28"/>
  <c r="AX261" i="28"/>
  <c r="AX249" i="28"/>
  <c r="AX266" i="28"/>
  <c r="AX254" i="28"/>
  <c r="AY21" i="28"/>
  <c r="AI5" i="28"/>
  <c r="AJ81" i="28"/>
  <c r="AJ86" i="28"/>
  <c r="AJ74" i="28"/>
  <c r="AJ91" i="28"/>
  <c r="AJ79" i="28"/>
  <c r="AJ67" i="28"/>
  <c r="AJ84" i="28"/>
  <c r="AJ72" i="28"/>
  <c r="AJ89" i="28"/>
  <c r="AJ77" i="28"/>
  <c r="AJ82" i="28"/>
  <c r="AJ70" i="28"/>
  <c r="AJ87" i="28"/>
  <c r="AJ75" i="28"/>
  <c r="AJ63" i="28"/>
  <c r="AJ80" i="28"/>
  <c r="AJ68" i="28"/>
  <c r="AJ85" i="28"/>
  <c r="AJ73" i="28"/>
  <c r="AJ90" i="28"/>
  <c r="AJ78" i="28"/>
  <c r="AJ66" i="28"/>
  <c r="AJ83" i="28"/>
  <c r="AJ71" i="28"/>
  <c r="AJ88" i="28"/>
  <c r="AJ76" i="28"/>
  <c r="AJ64" i="28"/>
  <c r="AK22" i="28"/>
  <c r="AJ62" i="28"/>
  <c r="AJ65" i="28"/>
  <c r="AJ61" i="28"/>
  <c r="AJ69" i="28"/>
  <c r="AX91" i="28"/>
  <c r="AX79" i="28"/>
  <c r="AX84" i="28"/>
  <c r="AX72" i="28"/>
  <c r="AX89" i="28"/>
  <c r="AX77" i="28"/>
  <c r="AX65" i="28"/>
  <c r="AX82" i="28"/>
  <c r="AX70" i="28"/>
  <c r="AX87" i="28"/>
  <c r="AX75" i="28"/>
  <c r="AX80" i="28"/>
  <c r="AX68" i="28"/>
  <c r="AX85" i="28"/>
  <c r="AX73" i="28"/>
  <c r="AX61" i="28"/>
  <c r="AX90" i="28"/>
  <c r="AX78" i="28"/>
  <c r="AX66" i="28"/>
  <c r="AX83" i="28"/>
  <c r="AX71" i="28"/>
  <c r="AX88" i="28"/>
  <c r="AX76" i="28"/>
  <c r="AX81" i="28"/>
  <c r="AX69" i="28"/>
  <c r="AX86" i="28"/>
  <c r="AX74" i="28"/>
  <c r="AX62" i="28"/>
  <c r="AY22" i="28"/>
  <c r="AX64" i="28"/>
  <c r="AX67" i="28"/>
  <c r="AX63" i="28"/>
  <c r="H171" i="16" a="1"/>
  <c r="J149" i="16" a="1"/>
  <c r="J174" i="16" a="1"/>
  <c r="O159" i="16" a="1"/>
  <c r="G166" i="16" a="1"/>
  <c r="M257" i="16" a="1"/>
  <c r="J175" i="16" a="1"/>
  <c r="H225" i="16" a="1"/>
  <c r="N219" i="16" a="1"/>
  <c r="G198" i="16" a="1"/>
  <c r="K239" i="16" a="1"/>
  <c r="O166" i="16" a="1"/>
  <c r="O227" i="16" a="1"/>
  <c r="G171" i="16" a="1"/>
  <c r="I198" i="16" a="1"/>
  <c r="H242" i="16" a="1"/>
  <c r="J154" i="16" a="1"/>
  <c r="H185" i="16" a="1"/>
  <c r="L248" i="16" a="1"/>
  <c r="N252" i="16" a="1"/>
  <c r="N260" i="16" a="1"/>
  <c r="J169" i="16" a="1"/>
  <c r="K206" i="16" a="1"/>
  <c r="J188" i="16" a="1"/>
  <c r="I261" i="16" a="1"/>
  <c r="I169" i="16" a="1"/>
  <c r="L150" i="16" a="1"/>
  <c r="L149" i="16" a="1"/>
  <c r="J249" i="16" a="1"/>
  <c r="G157" i="16" a="1"/>
  <c r="H239" i="16" a="1"/>
  <c r="N231" i="16" a="1"/>
  <c r="L194" i="16" a="1"/>
  <c r="F262" i="16" a="1"/>
  <c r="O214" i="16" a="1"/>
  <c r="L233" i="16" a="1"/>
  <c r="O157" i="16" a="1"/>
  <c r="H202" i="16" a="1"/>
  <c r="K170" i="16" a="1"/>
  <c r="L241" i="16" a="1"/>
  <c r="M188" i="16" a="1"/>
  <c r="H211" i="16" a="1"/>
  <c r="H250" i="16" a="1"/>
  <c r="N187" i="16" a="1"/>
  <c r="L163" i="16" a="1"/>
  <c r="N189" i="16" a="1"/>
  <c r="M219" i="16" a="1"/>
  <c r="F163" i="16" a="1"/>
  <c r="H262" i="16" a="1"/>
  <c r="N160" i="16" a="1"/>
  <c r="N156" i="16" a="1"/>
  <c r="O188" i="16" a="1"/>
  <c r="O181" i="16" a="1"/>
  <c r="L235" i="16" a="1"/>
  <c r="L198" i="16" a="1"/>
  <c r="K248" i="16" a="1"/>
  <c r="I193" i="16" a="1"/>
  <c r="J231" i="16" a="1"/>
  <c r="I210" i="16" a="1"/>
  <c r="N168" i="16" a="1"/>
  <c r="F183" i="16" a="1"/>
  <c r="I200" i="16" a="1"/>
  <c r="I237" i="16" a="1"/>
  <c r="N215" i="16" a="1"/>
  <c r="O162" i="16" a="1"/>
  <c r="J152" i="16" a="1"/>
  <c r="F232" i="16" a="1"/>
  <c r="J254" i="16" a="1"/>
  <c r="L191" i="16" a="1"/>
  <c r="I179" i="16" a="1"/>
  <c r="G239" i="16" a="1"/>
  <c r="F245" i="16" a="1"/>
  <c r="F170" i="16" a="1"/>
  <c r="K182" i="16" a="1"/>
  <c r="N186" i="16" a="1"/>
  <c r="G232" i="16" a="1"/>
  <c r="K186" i="16" a="1"/>
  <c r="I187" i="16" a="1"/>
  <c r="F227" i="16" a="1"/>
  <c r="H222" i="16" a="1"/>
  <c r="L259" i="16" a="1"/>
  <c r="P166" i="16" a="1"/>
  <c r="G186" i="16" a="1"/>
  <c r="G197" i="16" a="1"/>
  <c r="G170" i="16" a="1"/>
  <c r="H236" i="16" a="1"/>
  <c r="M238" i="16" a="1"/>
  <c r="K214" i="16" a="1"/>
  <c r="O222" i="16" a="1"/>
  <c r="F254" i="16" a="1"/>
  <c r="K255" i="16" a="1"/>
  <c r="I151" i="16" a="1"/>
  <c r="O235" i="16" a="1"/>
  <c r="H181" i="16" a="1"/>
  <c r="F188" i="16" a="1"/>
  <c r="J220" i="16" a="1"/>
  <c r="J190" i="16" a="1"/>
  <c r="H238" i="16" a="1"/>
  <c r="I222" i="16" a="1"/>
  <c r="N201" i="16" a="1"/>
  <c r="I228" i="16" a="1"/>
  <c r="I203" i="16" a="1"/>
  <c r="O158" i="16" a="1"/>
  <c r="G220" i="16" a="1"/>
  <c r="H209" i="16" a="1"/>
  <c r="F166" i="16" a="1"/>
  <c r="H169" i="16" a="1"/>
  <c r="F260" i="16" a="1"/>
  <c r="N229" i="16" a="1"/>
  <c r="O164" i="16" a="1"/>
  <c r="G212" i="16" a="1"/>
  <c r="H151" i="16" a="1"/>
  <c r="L237" i="16" a="1"/>
  <c r="M184" i="16" a="1"/>
  <c r="G177" i="16" a="1"/>
  <c r="N155" i="16" a="1"/>
  <c r="M254" i="16" a="1"/>
  <c r="O167" i="16" a="1"/>
  <c r="N206" i="16" a="1"/>
  <c r="F218" i="16" a="1"/>
  <c r="I189" i="16" a="1"/>
  <c r="I170" i="16" a="1"/>
  <c r="G187" i="16" a="1"/>
  <c r="K216" i="16" a="1"/>
  <c r="O184" i="16" a="1"/>
  <c r="M221" i="16" a="1"/>
  <c r="M242" i="16" a="1"/>
  <c r="O170" i="16" a="1"/>
  <c r="H150" i="16" a="1"/>
  <c r="L250" i="16" a="1"/>
  <c r="L175" i="16" a="1"/>
  <c r="N250" i="16" a="1"/>
  <c r="I239" i="16" a="1"/>
  <c r="I218" i="16" a="1"/>
  <c r="K201" i="16" a="1"/>
  <c r="J181" i="16" a="1"/>
  <c r="K150" i="16" a="1"/>
  <c r="F174" i="16" a="1"/>
  <c r="I220" i="16" a="1"/>
  <c r="G231" i="16" a="1"/>
  <c r="K202" i="16" a="1"/>
  <c r="K230" i="16" a="1"/>
  <c r="M232" i="16" a="1"/>
  <c r="O202" i="16" a="1"/>
  <c r="F149" i="16" a="1"/>
  <c r="J225" i="16" a="1"/>
  <c r="J261" i="16" a="1"/>
  <c r="N158" i="16" a="1"/>
  <c r="F192" i="16" a="1"/>
  <c r="M151" i="16" a="1"/>
  <c r="N236" i="16" a="1"/>
  <c r="L217" i="16" a="1"/>
  <c r="H196" i="16" a="1"/>
  <c r="N248" i="16" a="1"/>
  <c r="M255" i="16" a="1"/>
  <c r="F221" i="16" a="1"/>
  <c r="L148" i="16" a="1"/>
  <c r="J229" i="16" a="1"/>
  <c r="O247" i="16" a="1"/>
  <c r="N198" i="16" a="1"/>
  <c r="F157" i="16" a="1"/>
  <c r="J213" i="16" a="1"/>
  <c r="M171" i="16" a="1"/>
  <c r="O171" i="16" a="1"/>
  <c r="J233" i="16" a="1"/>
  <c r="L214" i="16" a="1"/>
  <c r="K152" i="16" a="1"/>
  <c r="O169" i="16" a="1"/>
  <c r="G191" i="16" a="1"/>
  <c r="J223" i="16" a="1"/>
  <c r="K154" i="16" a="1"/>
  <c r="L156" i="16" a="1"/>
  <c r="J165" i="16" a="1"/>
  <c r="F151" i="16" a="1"/>
  <c r="N240" i="16" a="1"/>
  <c r="O178" i="16" a="1"/>
  <c r="N151" i="16" a="1"/>
  <c r="H217" i="16" a="1"/>
  <c r="F179" i="16" a="1"/>
  <c r="O241" i="16" a="1"/>
  <c r="K237" i="16" a="1"/>
  <c r="M190" i="16" a="1"/>
  <c r="K233" i="16" a="1"/>
  <c r="M230" i="16" a="1"/>
  <c r="J228" i="16" a="1"/>
  <c r="I240" i="16" a="1"/>
  <c r="G214" i="16" a="1"/>
  <c r="L240" i="16" a="1"/>
  <c r="L232" i="16" a="1"/>
  <c r="N159" i="16" a="1"/>
  <c r="I184" i="16" a="1"/>
  <c r="J215" i="16" a="1"/>
  <c r="I246" i="16" a="1"/>
  <c r="G149" i="16" a="1"/>
  <c r="J216" i="16" a="1"/>
  <c r="M187" i="16" a="1"/>
  <c r="F202" i="16" a="1"/>
  <c r="O245" i="16" a="1"/>
  <c r="F253" i="16" a="1"/>
  <c r="H210" i="16" a="1"/>
  <c r="O215" i="16" a="1"/>
  <c r="M225" i="16" a="1"/>
  <c r="F241" i="16" a="1"/>
  <c r="I258" i="16" a="1"/>
  <c r="H161" i="16" a="1"/>
  <c r="F249" i="16" a="1"/>
  <c r="H260" i="16" a="1"/>
  <c r="L183" i="16" a="1"/>
  <c r="N244" i="16" a="1"/>
  <c r="G203" i="16" a="1"/>
  <c r="G173" i="16" a="1"/>
  <c r="G179" i="16" a="1"/>
  <c r="O224" i="16" a="1"/>
  <c r="F217" i="16" a="1"/>
  <c r="N149" i="16" a="1"/>
  <c r="N217" i="16" a="1"/>
  <c r="M231" i="16" a="1"/>
  <c r="J241" i="16" a="1"/>
  <c r="N196" i="16" a="1"/>
  <c r="M183" i="16" a="1"/>
  <c r="H168" i="16" a="1"/>
  <c r="G159" i="16" a="1"/>
  <c r="E12" i="16"/>
  <c r="J256" i="16" a="1"/>
  <c r="O172" i="16" a="1"/>
  <c r="I175" i="16" a="1"/>
  <c r="F251" i="16" a="1"/>
  <c r="I185" i="16" a="1"/>
  <c r="K169" i="16" a="1"/>
  <c r="F228" i="16" a="1"/>
  <c r="I215" i="16" a="1"/>
  <c r="H220" i="16" a="1"/>
  <c r="G222" i="16" a="1"/>
  <c r="G256" i="16" a="1"/>
  <c r="I158" i="16" a="1"/>
  <c r="F169" i="16" a="1"/>
  <c r="N258" i="16" a="1"/>
  <c r="L201" i="16" a="1"/>
  <c r="N188" i="16" a="1"/>
  <c r="N239" i="16" a="1"/>
  <c r="O186" i="16" a="1"/>
  <c r="J217" i="16" a="1"/>
  <c r="F231" i="16" a="1"/>
  <c r="J173" i="16" a="1"/>
  <c r="N202" i="16" a="1"/>
  <c r="H162" i="16" a="1"/>
  <c r="N210" i="16" a="1"/>
  <c r="F160" i="16" a="1"/>
  <c r="L254" i="16" a="1"/>
  <c r="M195" i="16" a="1"/>
  <c r="K178" i="16" a="1"/>
  <c r="H206" i="16" a="1"/>
  <c r="L204" i="16" a="1"/>
  <c r="N181" i="16" a="1"/>
  <c r="F195" i="16" a="1"/>
  <c r="M235" i="16" a="1"/>
  <c r="H173" i="16" a="1"/>
  <c r="K190" i="16" a="1"/>
  <c r="M237" i="16" a="1"/>
  <c r="G218" i="16" a="1"/>
  <c r="H163" i="16" a="1"/>
  <c r="M248" i="16" a="1"/>
  <c r="F209" i="16" a="1"/>
  <c r="N164" i="16" a="1"/>
  <c r="H157" i="16" a="1"/>
  <c r="L184" i="16" a="1"/>
  <c r="O255" i="16" a="1"/>
  <c r="H232" i="16" a="1"/>
  <c r="M227" i="16" a="1"/>
  <c r="F211" i="16" a="1"/>
  <c r="H175" i="16" a="1"/>
  <c r="K204" i="16" a="1"/>
  <c r="M251" i="16" a="1"/>
  <c r="L154" i="16" a="1"/>
  <c r="M239" i="16" a="1"/>
  <c r="M168" i="16" a="1"/>
  <c r="M201" i="16" a="1"/>
  <c r="O194" i="16" a="1"/>
  <c r="K209" i="16" a="1"/>
  <c r="M260" i="16" a="1"/>
  <c r="J179" i="16" a="1"/>
  <c r="I224" i="16" a="1"/>
  <c r="O232" i="16" a="1"/>
  <c r="O195" i="16" a="1"/>
  <c r="J243" i="16" a="1"/>
  <c r="K179" i="16" a="1"/>
  <c r="H167" i="16" a="1"/>
  <c r="O189" i="16" a="1"/>
  <c r="J199" i="16" a="1"/>
  <c r="M226" i="16" a="1"/>
  <c r="M259" i="16" a="1"/>
  <c r="F216" i="16" a="1"/>
  <c r="K222" i="16" a="1"/>
  <c r="J200" i="16" a="1"/>
  <c r="J212" i="16" a="1"/>
  <c r="I216" i="16" a="1"/>
  <c r="O198" i="16" a="1"/>
  <c r="J227" i="16" a="1"/>
  <c r="J150" i="16" a="1"/>
  <c r="N262" i="16" a="1"/>
  <c r="K176" i="16" a="1"/>
  <c r="K177" i="16" a="1"/>
  <c r="N241" i="16" a="1"/>
  <c r="L195" i="16" a="1"/>
  <c r="H200" i="16" a="1"/>
  <c r="L182" i="16" a="1"/>
  <c r="N153" i="16" a="1"/>
  <c r="J155" i="16" a="1"/>
  <c r="K148" i="16" a="1"/>
  <c r="N211" i="16" a="1"/>
  <c r="O193" i="16" a="1"/>
  <c r="K168" i="16" a="1"/>
  <c r="K224" i="16" a="1"/>
  <c r="H230" i="16" a="1"/>
  <c r="G156" i="16" a="1"/>
  <c r="K244" i="16" a="1"/>
  <c r="F198" i="16" a="1"/>
  <c r="I206" i="16" a="1"/>
  <c r="K203" i="16" a="1"/>
  <c r="H156" i="16" a="1"/>
  <c r="M220" i="16" a="1"/>
  <c r="K194" i="16" a="1"/>
  <c r="F225" i="16" a="1"/>
  <c r="J207" i="16" a="1"/>
  <c r="M157" i="16" a="1"/>
  <c r="O237" i="16" a="1"/>
  <c r="L177" i="16" a="1"/>
  <c r="N190" i="16" a="1"/>
  <c r="K253" i="16" a="1"/>
  <c r="H164" i="16" a="1"/>
  <c r="F167" i="16" a="1"/>
  <c r="K226" i="16" a="1"/>
  <c r="O177" i="16" a="1"/>
  <c r="N171" i="16" a="1"/>
  <c r="G183" i="16" a="1"/>
  <c r="I180" i="16" a="1"/>
  <c r="N222" i="16" a="1"/>
  <c r="M208" i="16" a="1"/>
  <c r="M202" i="16" a="1"/>
  <c r="J237" i="16" a="1"/>
  <c r="L211" i="16" a="1"/>
  <c r="K260" i="16" a="1"/>
  <c r="F244" i="16" a="1"/>
  <c r="O165" i="16" a="1"/>
  <c r="G258" i="16" a="1"/>
  <c r="F196" i="16" a="1"/>
  <c r="J238" i="16" a="1"/>
  <c r="G226" i="16" a="1"/>
  <c r="K196" i="16" a="1"/>
  <c r="J226" i="16" a="1"/>
  <c r="F201" i="16" a="1"/>
  <c r="N194" i="16" a="1"/>
  <c r="G236" i="16" a="1"/>
  <c r="I197" i="16" a="1"/>
  <c r="K197" i="16" a="1"/>
  <c r="I238" i="16" a="1"/>
  <c r="K183" i="16" a="1"/>
  <c r="L178" i="16" a="1"/>
  <c r="I153" i="16" a="1"/>
  <c r="N207" i="16" a="1"/>
  <c r="L159" i="16" a="1"/>
  <c r="G209" i="16" a="1"/>
  <c r="F229" i="16" a="1"/>
  <c r="K250" i="16" a="1"/>
  <c r="L215" i="16" a="1"/>
  <c r="M253" i="16" a="1"/>
  <c r="K223" i="16" a="1"/>
  <c r="N173" i="16" a="1"/>
  <c r="L243" i="16" a="1"/>
  <c r="J245" i="16" a="1"/>
  <c r="I209" i="16" a="1"/>
  <c r="K210" i="16" a="1"/>
  <c r="M166" i="16" a="1"/>
  <c r="K161" i="16" a="1"/>
  <c r="M196" i="16" a="1"/>
  <c r="O207" i="16" a="1"/>
  <c r="J158" i="16" a="1"/>
  <c r="M245" i="16" a="1"/>
  <c r="L157" i="16" a="1"/>
  <c r="H208" i="16" a="1"/>
  <c r="N197" i="16" a="1"/>
  <c r="L226" i="16" a="1"/>
  <c r="I229" i="16" a="1"/>
  <c r="N177" i="16" a="1"/>
  <c r="F189" i="16" a="1"/>
  <c r="I247" i="16" a="1"/>
  <c r="H152" i="16" a="1"/>
  <c r="H172" i="16" a="1"/>
  <c r="L255" i="16" a="1"/>
  <c r="M164" i="16" a="1"/>
  <c r="I249" i="16" a="1"/>
  <c r="I223" i="16" a="1"/>
  <c r="O203" i="16" a="1"/>
  <c r="F220" i="16" a="1"/>
  <c r="L169" i="16" a="1"/>
  <c r="N218" i="16" a="1"/>
  <c r="O182" i="16" a="1"/>
  <c r="F247" i="16" a="1"/>
  <c r="N245" i="16" a="1"/>
  <c r="N209" i="16" a="1"/>
  <c r="J239" i="16" a="1"/>
  <c r="G252" i="16" a="1"/>
  <c r="M149" i="16" a="1"/>
  <c r="O212" i="16" a="1"/>
  <c r="O220" i="16" a="1"/>
  <c r="K173" i="16" a="1"/>
  <c r="L160" i="16" a="1"/>
  <c r="F190" i="16" a="1"/>
  <c r="G233" i="16" a="1"/>
  <c r="J151" i="16" a="1"/>
  <c r="G248" i="16" a="1"/>
  <c r="M175" i="16" a="1"/>
  <c r="N175" i="16" a="1"/>
  <c r="F186" i="16" a="1"/>
  <c r="G188" i="16" a="1"/>
  <c r="J195" i="16" a="1"/>
  <c r="G243" i="16" a="1"/>
  <c r="J208" i="16" a="1"/>
  <c r="K157" i="16" a="1"/>
  <c r="K231" i="16" a="1"/>
  <c r="G250" i="16" a="1"/>
  <c r="M261" i="16" a="1"/>
  <c r="E15" i="16"/>
  <c r="L230" i="16" a="1"/>
  <c r="K174" i="16" a="1"/>
  <c r="O229" i="16" a="1"/>
  <c r="H243" i="16" a="1"/>
  <c r="M154" i="16" a="1"/>
  <c r="M191" i="16" a="1"/>
  <c r="L203" i="16" a="1"/>
  <c r="N205" i="16" a="1"/>
  <c r="I168" i="16" a="1"/>
  <c r="M258" i="16" a="1"/>
  <c r="I204" i="16" a="1"/>
  <c r="F222" i="16" a="1"/>
  <c r="H207" i="16" a="1"/>
  <c r="M209" i="16" a="1"/>
  <c r="J204" i="16" a="1"/>
  <c r="L166" i="16" a="1"/>
  <c r="H258" i="16" a="1"/>
  <c r="G164" i="16" a="1"/>
  <c r="M158" i="16" a="1"/>
  <c r="O148" i="16" a="1"/>
  <c r="F256" i="16" a="1"/>
  <c r="F159" i="16" a="1"/>
  <c r="M156" i="16" a="1"/>
  <c r="N228" i="16" a="1"/>
  <c r="H155" i="16" a="1"/>
  <c r="K213" i="16" a="1"/>
  <c r="G199" i="16" a="1"/>
  <c r="L161" i="16" a="1"/>
  <c r="I188" i="16" a="1"/>
  <c r="K156" i="16" a="1"/>
  <c r="G178" i="16" a="1"/>
  <c r="G238" i="16" a="1"/>
  <c r="F258" i="16" a="1"/>
  <c r="G169" i="16" a="1"/>
  <c r="L244" i="16" a="1"/>
  <c r="I159" i="16" a="1"/>
  <c r="H201" i="16" a="1"/>
  <c r="M179" i="16" a="1"/>
  <c r="G160" i="16" a="1"/>
  <c r="L158" i="16" a="1"/>
  <c r="K192" i="16" a="1"/>
  <c r="I212" i="16" a="1"/>
  <c r="L238" i="16" a="1"/>
  <c r="I196" i="16" a="1"/>
  <c r="K228" i="16" a="1"/>
  <c r="K191" i="16" a="1"/>
  <c r="F200" i="16" a="1"/>
  <c r="I252" i="16" a="1"/>
  <c r="F180" i="16" a="1"/>
  <c r="N193" i="16" a="1"/>
  <c r="N255" i="16" a="1"/>
  <c r="K187" i="16" a="1"/>
  <c r="O242" i="16" a="1"/>
  <c r="M192" i="16" a="1"/>
  <c r="J193" i="16" a="1"/>
  <c r="I154" i="16" a="1"/>
  <c r="I201" i="16" a="1"/>
  <c r="M167" i="16" a="1"/>
  <c r="O236" i="16" a="1"/>
  <c r="N235" i="16" a="1"/>
  <c r="M161" i="16" a="1"/>
  <c r="H227" i="16" a="1"/>
  <c r="H231" i="16" a="1"/>
  <c r="O219" i="16" a="1"/>
  <c r="F184" i="16" a="1"/>
  <c r="L170" i="16" a="1"/>
  <c r="G219" i="16" a="1"/>
  <c r="M155" i="16" a="1"/>
  <c r="M217" i="16" a="1"/>
  <c r="K189" i="16" a="1"/>
  <c r="K193" i="16" a="1"/>
  <c r="J258" i="16" a="1"/>
  <c r="O168" i="16" a="1"/>
  <c r="J153" i="16" a="1"/>
  <c r="G259" i="16" a="1"/>
  <c r="O218" i="16" a="1"/>
  <c r="H226" i="16" a="1"/>
  <c r="F219" i="16" a="1"/>
  <c r="F242" i="16" a="1"/>
  <c r="K261" i="16" a="1"/>
  <c r="G255" i="16" a="1"/>
  <c r="H214" i="16" a="1"/>
  <c r="M241" i="16" a="1"/>
  <c r="L218" i="16" a="1"/>
  <c r="O223" i="16" a="1"/>
  <c r="O173" i="16" a="1"/>
  <c r="N195" i="16" a="1"/>
  <c r="L173" i="16" a="1"/>
  <c r="I163" i="16" a="1"/>
  <c r="G207" i="16" a="1"/>
  <c r="K235" i="16" a="1"/>
  <c r="K256" i="16" a="1"/>
  <c r="H254" i="16" a="1"/>
  <c r="K215" i="16" a="1"/>
  <c r="O216" i="16" a="1"/>
  <c r="F148" i="16" a="1"/>
  <c r="J244" i="16" a="1"/>
  <c r="M150" i="16" a="1"/>
  <c r="K162" i="16" a="1"/>
  <c r="F204" i="16" a="1"/>
  <c r="N257" i="16" a="1"/>
  <c r="G257" i="16" a="1"/>
  <c r="O156" i="16" a="1"/>
  <c r="G249" i="16" a="1"/>
  <c r="K184" i="16" a="1"/>
  <c r="L179" i="16" a="1"/>
  <c r="I171" i="16" a="1"/>
  <c r="G163" i="16" a="1"/>
  <c r="J211" i="16" a="1"/>
  <c r="N234" i="16" a="1"/>
  <c r="J232" i="16" a="1"/>
  <c r="L229" i="16" a="1"/>
  <c r="G161" i="16" a="1"/>
  <c r="G217" i="16" a="1"/>
  <c r="J209" i="16" a="1"/>
  <c r="G190" i="16" a="1"/>
  <c r="K167" i="16" a="1"/>
  <c r="N233" i="16" a="1"/>
  <c r="F172" i="16" a="1"/>
  <c r="G246" i="16" a="1"/>
  <c r="J184" i="16" a="1"/>
  <c r="F207" i="16" a="1"/>
  <c r="O259" i="16" a="1"/>
  <c r="G12" i="16"/>
  <c r="M244" i="16" a="1"/>
  <c r="J186" i="16" a="1"/>
  <c r="I217" i="16" a="1"/>
  <c r="F199" i="16" a="1"/>
  <c r="J166" i="16" a="1"/>
  <c r="G180" i="16" a="1"/>
  <c r="N161" i="16" a="1"/>
  <c r="G227" i="16" a="1"/>
  <c r="K181" i="16" a="1"/>
  <c r="N182" i="16" a="1"/>
  <c r="O256" i="16" a="1"/>
  <c r="J191" i="16" a="1"/>
  <c r="I256" i="16" a="1"/>
  <c r="L223" i="16" a="1"/>
  <c r="G153" i="16" a="1"/>
  <c r="I155" i="16" a="1"/>
  <c r="H149" i="16" a="1"/>
  <c r="K198" i="16" a="1"/>
  <c r="J262" i="16" a="1"/>
  <c r="H235" i="16" a="1"/>
  <c r="O225" i="16" a="1"/>
  <c r="L245" i="16" a="1"/>
  <c r="K163" i="16" a="1"/>
  <c r="I241" i="16" a="1"/>
  <c r="K227" i="16" a="1"/>
  <c r="N226" i="16" a="1"/>
  <c r="L197" i="16" a="1"/>
  <c r="K249" i="16" a="1"/>
  <c r="K242" i="16" a="1"/>
  <c r="F233" i="16" a="1"/>
  <c r="O228" i="16" a="1"/>
  <c r="I230" i="16" a="1"/>
  <c r="M243" i="16" a="1"/>
  <c r="J248" i="16" a="1"/>
  <c r="M193" i="16" a="1"/>
  <c r="L187" i="16" a="1"/>
  <c r="D12" i="16"/>
  <c r="L196" i="16" a="1"/>
  <c r="H237" i="16" a="1"/>
  <c r="H215" i="16" a="1"/>
  <c r="L242" i="16" a="1"/>
  <c r="F252" i="16" a="1"/>
  <c r="O154" i="16" a="1"/>
  <c r="I253" i="16" a="1"/>
  <c r="O199" i="16" a="1"/>
  <c r="J210" i="16" a="1"/>
  <c r="K151" i="16" a="1"/>
  <c r="L262" i="16" a="1"/>
  <c r="H246" i="16" a="1"/>
  <c r="M210" i="16" a="1"/>
  <c r="F238" i="16" a="1"/>
  <c r="M172" i="16" a="1"/>
  <c r="F161" i="16" a="1"/>
  <c r="K158" i="16" a="1"/>
  <c r="O240" i="16" a="1"/>
  <c r="L202" i="16" a="1"/>
  <c r="F212" i="16" a="1"/>
  <c r="G195" i="16" a="1"/>
  <c r="L200" i="16" a="1"/>
  <c r="G15" i="16"/>
  <c r="K245" i="16" a="1"/>
  <c r="L199" i="16" a="1"/>
  <c r="N185" i="16" a="1"/>
  <c r="O217" i="16" a="1"/>
  <c r="G224" i="16" a="1"/>
  <c r="K218" i="16" a="1"/>
  <c r="O205" i="16" a="1"/>
  <c r="J171" i="16" a="1"/>
  <c r="J180" i="16" a="1"/>
  <c r="O258" i="16" a="1"/>
  <c r="K225" i="16" a="1"/>
  <c r="N204" i="16" a="1"/>
  <c r="H255" i="16" a="1"/>
  <c r="L174" i="16" a="1"/>
  <c r="H182" i="16" a="1"/>
  <c r="N200" i="16" a="1"/>
  <c r="H184" i="16" a="1"/>
  <c r="M233" i="16" a="1"/>
  <c r="K252" i="16" a="1"/>
  <c r="H229" i="16" a="1"/>
  <c r="K241" i="16" a="1"/>
  <c r="L206" i="16" a="1"/>
  <c r="G261" i="16" a="1"/>
  <c r="I245" i="16" a="1"/>
  <c r="J161" i="16" a="1"/>
  <c r="M148" i="16" a="1"/>
  <c r="F257" i="16" a="1"/>
  <c r="K155" i="16" a="1"/>
  <c r="N154" i="16" a="1"/>
  <c r="H186" i="16" a="1"/>
  <c r="G148" i="16" a="1"/>
  <c r="J162" i="16" a="1"/>
  <c r="K147" i="16" a="1"/>
  <c r="F191" i="16" a="1"/>
  <c r="F152" i="16" a="1"/>
  <c r="M213" i="16" a="1"/>
  <c r="N213" i="16" a="1"/>
  <c r="H192" i="16" a="1"/>
  <c r="L167" i="16" a="1"/>
  <c r="H190" i="16" a="1"/>
  <c r="M256" i="16" a="1"/>
  <c r="M170" i="16" a="1"/>
  <c r="H219" i="16" a="1"/>
  <c r="N216" i="16" a="1"/>
  <c r="K164" i="16" a="1"/>
  <c r="M207" i="16" a="1"/>
  <c r="M204" i="16" a="1"/>
  <c r="M162" i="16" a="1"/>
  <c r="H252" i="16" a="1"/>
  <c r="J197" i="16" a="1"/>
  <c r="J178" i="16" a="1"/>
  <c r="I243" i="16" a="1"/>
  <c r="L188" i="16" a="1"/>
  <c r="M224" i="16" a="1"/>
  <c r="H251" i="16" a="1"/>
  <c r="G215" i="16" a="1"/>
  <c r="N183" i="16" a="1"/>
  <c r="J157" i="16" a="1"/>
  <c r="J163" i="16" a="1"/>
  <c r="G182" i="16" a="1"/>
  <c r="J192" i="16" a="1"/>
  <c r="K166" i="16" a="1"/>
  <c r="I254" i="16" a="1"/>
  <c r="O197" i="16" a="1"/>
  <c r="G235" i="16" a="1"/>
  <c r="G165" i="16" a="1"/>
  <c r="I165" i="16" a="1"/>
  <c r="G216" i="16" a="1"/>
  <c r="M247" i="16" a="1"/>
  <c r="F153" i="16" a="1"/>
  <c r="O153" i="16" a="1"/>
  <c r="F240" i="16" a="1"/>
  <c r="H248" i="16" a="1"/>
  <c r="M159" i="16" a="1"/>
  <c r="K208" i="16" a="1"/>
  <c r="F178" i="16" a="1"/>
  <c r="O230" i="16" a="1"/>
  <c r="N214" i="16" a="1"/>
  <c r="M215" i="16" a="1"/>
  <c r="H178" i="16" a="1"/>
  <c r="M180" i="16" a="1"/>
  <c r="K243" i="16" a="1"/>
  <c r="L253" i="16" a="1"/>
  <c r="F261" i="16" a="1"/>
  <c r="G193" i="16" a="1"/>
  <c r="G202" i="16" a="1"/>
  <c r="O206" i="16" a="1"/>
  <c r="F250" i="16" a="1"/>
  <c r="F246" i="16" a="1"/>
  <c r="I177" i="16" a="1"/>
  <c r="N212" i="16" a="1"/>
  <c r="N253" i="16" a="1"/>
  <c r="G211" i="16" a="1"/>
  <c r="N167" i="16" a="1"/>
  <c r="J255" i="16" a="1"/>
  <c r="F230" i="16" a="1"/>
  <c r="K165" i="16" a="1"/>
  <c r="J242" i="16" a="1"/>
  <c r="N246" i="16" a="1"/>
  <c r="J194" i="16" a="1"/>
  <c r="F12" i="16"/>
  <c r="K212" i="16" a="1"/>
  <c r="O150" i="16" a="1"/>
  <c r="O185" i="16" a="1"/>
  <c r="I225" i="16" a="1"/>
  <c r="N199" i="16" a="1"/>
  <c r="L252" i="16" a="1"/>
  <c r="F177" i="16" a="1"/>
  <c r="I242" i="16" a="1"/>
  <c r="O208" i="16" a="1"/>
  <c r="I259" i="16" a="1"/>
  <c r="M214" i="16" a="1"/>
  <c r="K199" i="16" a="1"/>
  <c r="L165" i="16" a="1"/>
  <c r="L208" i="16" a="1"/>
  <c r="M206" i="16" a="1"/>
  <c r="I199" i="16" a="1"/>
  <c r="N184" i="16" a="1"/>
  <c r="L227" i="16" a="1"/>
  <c r="L185" i="16" a="1"/>
  <c r="F165" i="16" a="1"/>
  <c r="F235" i="16" a="1"/>
  <c r="K221" i="16" a="1"/>
  <c r="I183" i="16" a="1"/>
  <c r="I172" i="16" a="1"/>
  <c r="L256" i="16" a="1"/>
  <c r="O149" i="16" a="1"/>
  <c r="N152" i="16" a="1"/>
  <c r="F224" i="16" a="1"/>
  <c r="M198" i="16" a="1"/>
  <c r="N180" i="16" a="1"/>
  <c r="K219" i="16" a="1"/>
  <c r="L168" i="16" a="1"/>
  <c r="M222" i="16" a="1"/>
  <c r="I191" i="16" a="1"/>
  <c r="J164" i="16" a="1"/>
  <c r="H160" i="16" a="1"/>
  <c r="F208" i="16" a="1"/>
  <c r="O231" i="16" a="1"/>
  <c r="F239" i="16" a="1"/>
  <c r="H188" i="16" a="1"/>
  <c r="J203" i="16" a="1"/>
  <c r="O246" i="16" a="1"/>
  <c r="O239" i="16" a="1"/>
  <c r="H204" i="16" a="1"/>
  <c r="H240" i="16" a="1"/>
  <c r="H223" i="16" a="1"/>
  <c r="H221" i="16" a="1"/>
  <c r="I181" i="16" a="1"/>
  <c r="M197" i="16" a="1"/>
  <c r="O152" i="16" a="1"/>
  <c r="F187" i="16" a="1"/>
  <c r="D15" i="16"/>
  <c r="I226" i="16" a="1"/>
  <c r="O201" i="16" a="1"/>
  <c r="J240" i="16" a="1"/>
  <c r="M186" i="16" a="1"/>
  <c r="G210" i="16" a="1"/>
  <c r="I250" i="16" a="1"/>
  <c r="F248" i="16" a="1"/>
  <c r="L224" i="16" a="1"/>
  <c r="J253" i="16" a="1"/>
  <c r="I192" i="16" a="1"/>
  <c r="J236" i="16" a="1"/>
  <c r="L236" i="16" a="1"/>
  <c r="M185" i="16" a="1"/>
  <c r="G244" i="16" a="1"/>
  <c r="M177" i="16" a="1"/>
  <c r="O243" i="16" a="1"/>
  <c r="J219" i="16" a="1"/>
  <c r="I251" i="16" a="1"/>
  <c r="N259" i="16" a="1"/>
  <c r="J202" i="16" a="1"/>
  <c r="H191" i="16" a="1"/>
  <c r="O183" i="16" a="1"/>
  <c r="O257" i="16" a="1"/>
  <c r="K262" i="16" a="1"/>
  <c r="M189" i="16" a="1"/>
  <c r="G172" i="16" a="1"/>
  <c r="K236" i="16" a="1"/>
  <c r="J250" i="16" a="1"/>
  <c r="I195" i="16" a="1"/>
  <c r="K247" i="16" a="1"/>
  <c r="N247" i="16" a="1"/>
  <c r="L162" i="16" a="1"/>
  <c r="N238" i="16" a="1"/>
  <c r="M203" i="16" a="1"/>
  <c r="N192" i="16" a="1"/>
  <c r="G208" i="16" a="1"/>
  <c r="N147" i="16" a="1"/>
  <c r="O211" i="16" a="1"/>
  <c r="L258" i="16" a="1"/>
  <c r="J224" i="16" a="1"/>
  <c r="N242" i="16" a="1"/>
  <c r="J252" i="16" a="1"/>
  <c r="H148" i="16" a="1"/>
  <c r="H256" i="16" a="1"/>
  <c r="M236" i="16" a="1"/>
  <c r="G206" i="16" a="1"/>
  <c r="I162" i="16" a="1"/>
  <c r="J214" i="16" a="1"/>
  <c r="N227" i="16" a="1"/>
  <c r="N225" i="16" a="1"/>
  <c r="H213" i="16" a="1"/>
  <c r="I157" i="16" a="1"/>
  <c r="I232" i="16" a="1"/>
  <c r="J168" i="16" a="1"/>
  <c r="M216" i="16" a="1"/>
  <c r="F171" i="16" a="1"/>
  <c r="O196" i="16" a="1"/>
  <c r="I257" i="16" a="1"/>
  <c r="N221" i="16" a="1"/>
  <c r="L221" i="16" a="1"/>
  <c r="G201" i="16" a="1"/>
  <c r="O155" i="16" a="1"/>
  <c r="G192" i="16" a="1"/>
  <c r="H174" i="16" a="1"/>
  <c r="O252" i="16" a="1"/>
  <c r="J183" i="16" a="1"/>
  <c r="O253" i="16" a="1"/>
  <c r="J198" i="16" a="1"/>
  <c r="J167" i="16" a="1"/>
  <c r="K211" i="16" a="1"/>
  <c r="L261" i="16" a="1"/>
  <c r="I156" i="16" a="1"/>
  <c r="G228" i="16" a="1"/>
  <c r="G189" i="16" a="1"/>
  <c r="F150" i="16" a="1"/>
  <c r="L212" i="16" a="1"/>
  <c r="K175" i="16" a="1"/>
  <c r="O226" i="16" a="1"/>
  <c r="F237" i="16" a="1"/>
  <c r="O190" i="16" a="1"/>
  <c r="H203" i="16" a="1"/>
  <c r="L246" i="16" a="1"/>
  <c r="G175" i="16" a="1"/>
  <c r="F158" i="16" a="1"/>
  <c r="L260" i="16" a="1"/>
  <c r="K153" i="16" a="1"/>
  <c r="G158" i="16" a="1"/>
  <c r="G245" i="16" a="1"/>
  <c r="G260" i="16" a="1"/>
  <c r="I221" i="16" a="1"/>
  <c r="H249" i="16" a="1"/>
  <c r="F182" i="16" a="1"/>
  <c r="G237" i="16" a="1"/>
  <c r="N172" i="16" a="1"/>
  <c r="F164" i="16" a="1"/>
  <c r="F206" i="16" a="1"/>
  <c r="I160" i="16" a="1"/>
  <c r="L231" i="16" a="1"/>
  <c r="F215" i="16" a="1"/>
  <c r="O261" i="16" a="1"/>
  <c r="L220" i="16" a="1"/>
  <c r="K160" i="16" a="1"/>
  <c r="N165" i="16" a="1"/>
  <c r="H247" i="16" a="1"/>
  <c r="O191" i="16" a="1"/>
  <c r="M169" i="16" a="1"/>
  <c r="H233" i="16" a="1"/>
  <c r="L216" i="16" a="1"/>
  <c r="G230" i="16" a="1"/>
  <c r="I233" i="16" a="1"/>
  <c r="K232" i="16" a="1"/>
  <c r="N169" i="16" a="1"/>
  <c r="O200" i="16" a="1"/>
  <c r="F236" i="16" a="1"/>
  <c r="I148" i="16" a="1"/>
  <c r="F259" i="16" a="1"/>
  <c r="K195" i="16" a="1"/>
  <c r="J222" i="16" a="1"/>
  <c r="O213" i="16" a="1"/>
  <c r="L151" i="16" a="1"/>
  <c r="I164" i="16" a="1"/>
  <c r="N148" i="16" a="1"/>
  <c r="G200" i="16" a="1"/>
  <c r="H261" i="16" a="1"/>
  <c r="H244" i="16" a="1"/>
  <c r="L155" i="16" a="1"/>
  <c r="M229" i="16" a="1"/>
  <c r="K180" i="16" a="1"/>
  <c r="L190" i="16" a="1"/>
  <c r="J257" i="16" a="1"/>
  <c r="G185" i="16" a="1"/>
  <c r="L172" i="16" a="1"/>
  <c r="I182" i="16" a="1"/>
  <c r="I214" i="16" a="1"/>
  <c r="I213" i="16" a="1"/>
  <c r="M160" i="16" a="1"/>
  <c r="K207" i="16" a="1"/>
  <c r="M152" i="16" a="1"/>
  <c r="F210" i="16" a="1"/>
  <c r="O210" i="16" a="1"/>
  <c r="M250" i="16" a="1"/>
  <c r="O161" i="16" a="1"/>
  <c r="K254" i="16" a="1"/>
  <c r="H153" i="16" a="1"/>
  <c r="L249" i="16" a="1"/>
  <c r="M228" i="16" a="1"/>
  <c r="J187" i="16" a="1"/>
  <c r="G154" i="16" a="1"/>
  <c r="N224" i="16" a="1"/>
  <c r="J251" i="16" a="1"/>
  <c r="N157" i="16" a="1"/>
  <c r="F194" i="16" a="1"/>
  <c r="H197" i="16" a="1"/>
  <c r="M262" i="16" a="1"/>
  <c r="N251" i="16" a="1"/>
  <c r="H159" i="16" a="1"/>
  <c r="K259" i="16" a="1"/>
  <c r="K238" i="16" a="1"/>
  <c r="J159" i="16" a="1"/>
  <c r="K251" i="16" a="1"/>
  <c r="O187" i="16" a="1"/>
  <c r="M173" i="16" a="1"/>
  <c r="L171" i="16" a="1"/>
  <c r="J246" i="16" a="1"/>
  <c r="O160" i="16" a="1"/>
  <c r="G162" i="16" a="1"/>
  <c r="H259" i="16" a="1"/>
  <c r="L209" i="16" a="1"/>
  <c r="L207" i="16" a="1"/>
  <c r="M163" i="16" a="1"/>
  <c r="L192" i="16" a="1"/>
  <c r="F154" i="16" a="1"/>
  <c r="G247" i="16" a="1"/>
  <c r="L247" i="16" a="1"/>
  <c r="N243" i="16" a="1"/>
  <c r="O260" i="16" a="1"/>
  <c r="I208" i="16" a="1"/>
  <c r="G262" i="16" a="1"/>
  <c r="N254" i="16" a="1"/>
  <c r="J156" i="16" a="1"/>
  <c r="H177" i="16" a="1"/>
  <c r="G152" i="16" a="1"/>
  <c r="I227" i="16" a="1"/>
  <c r="H193" i="16" a="1"/>
  <c r="L219" i="16" a="1"/>
  <c r="J170" i="16" a="1"/>
  <c r="N166" i="16" a="1"/>
  <c r="O251" i="16" a="1"/>
  <c r="K149" i="16" a="1"/>
  <c r="F162" i="16" a="1"/>
  <c r="O244" i="16" a="1"/>
  <c r="G223" i="16" a="1"/>
  <c r="L225" i="16" a="1"/>
  <c r="L257" i="16" a="1"/>
  <c r="M174" i="16" a="1"/>
  <c r="I194" i="16" a="1"/>
  <c r="G194" i="16" a="1"/>
  <c r="M212" i="16" a="1"/>
  <c r="H165" i="16" a="1"/>
  <c r="F193" i="16" a="1"/>
  <c r="O248" i="16" a="1"/>
  <c r="N223" i="16" a="1"/>
  <c r="L153" i="16" a="1"/>
  <c r="K240" i="16" a="1"/>
  <c r="I167" i="16" a="1"/>
  <c r="M181" i="16" a="1"/>
  <c r="K257" i="16" a="1"/>
  <c r="M218" i="16" a="1"/>
  <c r="J185" i="16" a="1"/>
  <c r="F213" i="16" a="1"/>
  <c r="M246" i="16" a="1"/>
  <c r="I150" i="16" a="1"/>
  <c r="I235" i="16" a="1"/>
  <c r="F15" i="16"/>
  <c r="N163" i="16" a="1"/>
  <c r="G229" i="16" a="1"/>
  <c r="I244" i="16" a="1"/>
  <c r="N176" i="16" a="1"/>
  <c r="I255" i="16" a="1"/>
  <c r="O179" i="16" a="1"/>
  <c r="H180" i="16" a="1"/>
  <c r="I174" i="16" a="1"/>
  <c r="H218" i="16" a="1"/>
  <c r="I166" i="16" a="1"/>
  <c r="F203" i="16" a="1"/>
  <c r="G241" i="16" a="1"/>
  <c r="H179" i="16" a="1"/>
  <c r="L186" i="16" a="1"/>
  <c r="J182" i="16" a="1"/>
  <c r="G221" i="16" a="1"/>
  <c r="G168" i="16" a="1"/>
  <c r="H194" i="16" a="1"/>
  <c r="K185" i="16" a="1"/>
  <c r="F173" i="16" a="1"/>
  <c r="F175" i="16" a="1"/>
  <c r="G251" i="16" a="1"/>
  <c r="O254" i="16" a="1"/>
  <c r="N170" i="16" a="1"/>
  <c r="H198" i="16" a="1"/>
  <c r="J221" i="16" a="1"/>
  <c r="L180" i="16" a="1"/>
  <c r="I152" i="16" a="1"/>
  <c r="G204" i="16" a="1"/>
  <c r="O174" i="16" a="1"/>
  <c r="M178" i="16" a="1"/>
  <c r="L189" i="16" a="1"/>
  <c r="M200" i="16" a="1"/>
  <c r="G253" i="16" a="1"/>
  <c r="I186" i="16" a="1"/>
  <c r="I262" i="16" a="1"/>
  <c r="G151" i="16" a="1"/>
  <c r="M249" i="16" a="1"/>
  <c r="N230" i="16" a="1"/>
  <c r="G240" i="16" a="1"/>
  <c r="F223" i="16" a="1"/>
  <c r="F181" i="16" a="1"/>
  <c r="L228" i="16" a="1"/>
  <c r="J260" i="16" a="1"/>
  <c r="O249" i="16" a="1"/>
  <c r="G181" i="16" a="1"/>
  <c r="M199" i="16" a="1"/>
  <c r="G174" i="16" a="1"/>
  <c r="F155" i="16" a="1"/>
  <c r="I211" i="16" a="1"/>
  <c r="K220" i="16" a="1"/>
  <c r="G150" i="16" a="1"/>
  <c r="N256" i="16" a="1"/>
  <c r="N178" i="16" a="1"/>
  <c r="H189" i="16" a="1"/>
  <c r="L213" i="16" a="1"/>
  <c r="J196" i="16" a="1"/>
  <c r="K172" i="16" a="1"/>
  <c r="H20" i="33" l="1"/>
  <c r="I20" i="33" s="1"/>
  <c r="H2" i="33"/>
  <c r="I2" i="33" s="1"/>
  <c r="H8" i="33"/>
  <c r="I8" i="33" s="1"/>
  <c r="N200" i="16"/>
  <c r="N195" i="16"/>
  <c r="L246" i="16"/>
  <c r="L230" i="16"/>
  <c r="J198" i="16"/>
  <c r="J200" i="16"/>
  <c r="F155" i="16"/>
  <c r="L217" i="16"/>
  <c r="J224" i="16"/>
  <c r="L224" i="16"/>
  <c r="I186" i="16"/>
  <c r="K208" i="16"/>
  <c r="H182" i="16"/>
  <c r="O173" i="16"/>
  <c r="N176" i="16"/>
  <c r="G229" i="16"/>
  <c r="K222" i="16"/>
  <c r="I235" i="16"/>
  <c r="N236" i="16"/>
  <c r="L235" i="16"/>
  <c r="F248" i="16"/>
  <c r="O248" i="16"/>
  <c r="G217" i="16"/>
  <c r="L174" i="16"/>
  <c r="O223" i="16"/>
  <c r="J156" i="16"/>
  <c r="M261" i="16"/>
  <c r="H233" i="16"/>
  <c r="F216" i="16"/>
  <c r="M228" i="16"/>
  <c r="M151" i="16"/>
  <c r="L258" i="16"/>
  <c r="I250" i="16"/>
  <c r="K160" i="16"/>
  <c r="M162" i="16"/>
  <c r="H255" i="16"/>
  <c r="L218" i="16"/>
  <c r="F215" i="16"/>
  <c r="G250" i="16"/>
  <c r="O253" i="16"/>
  <c r="M259" i="16"/>
  <c r="K172" i="16"/>
  <c r="F192" i="16"/>
  <c r="O181" i="16"/>
  <c r="G210" i="16"/>
  <c r="G253" i="16"/>
  <c r="M159" i="16"/>
  <c r="N204" i="16"/>
  <c r="M241" i="16"/>
  <c r="N256" i="16"/>
  <c r="K231" i="16"/>
  <c r="G237" i="16"/>
  <c r="M226" i="16"/>
  <c r="I150" i="16"/>
  <c r="N158" i="16"/>
  <c r="O188" i="16"/>
  <c r="M186" i="16"/>
  <c r="F193" i="16"/>
  <c r="M204" i="16"/>
  <c r="K225" i="16"/>
  <c r="H214" i="16"/>
  <c r="N254" i="16"/>
  <c r="K157" i="16"/>
  <c r="G260" i="16"/>
  <c r="J199" i="16"/>
  <c r="L249" i="16"/>
  <c r="J261" i="16"/>
  <c r="N156" i="16"/>
  <c r="J240" i="16"/>
  <c r="L260" i="16"/>
  <c r="G161" i="16"/>
  <c r="O258" i="16"/>
  <c r="G255" i="16"/>
  <c r="H203" i="16"/>
  <c r="J208" i="16"/>
  <c r="J183" i="16"/>
  <c r="O189" i="16"/>
  <c r="G174" i="16"/>
  <c r="J225" i="16"/>
  <c r="O211" i="16"/>
  <c r="O201" i="16"/>
  <c r="M200" i="16"/>
  <c r="M207" i="16"/>
  <c r="J180" i="16"/>
  <c r="K261" i="16"/>
  <c r="M173" i="16"/>
  <c r="G243" i="16"/>
  <c r="N157" i="16"/>
  <c r="H167" i="16"/>
  <c r="F203" i="16"/>
  <c r="F149" i="16"/>
  <c r="N160" i="16"/>
  <c r="I226" i="16"/>
  <c r="H165" i="16"/>
  <c r="H248" i="16"/>
  <c r="J171" i="16"/>
  <c r="F242" i="16"/>
  <c r="G262" i="16"/>
  <c r="J195" i="16"/>
  <c r="K238" i="16"/>
  <c r="K179" i="16"/>
  <c r="H153" i="16"/>
  <c r="O202" i="16"/>
  <c r="N147" i="16"/>
  <c r="G200" i="16"/>
  <c r="K164" i="16"/>
  <c r="O205" i="16"/>
  <c r="F219" i="16"/>
  <c r="O190" i="16"/>
  <c r="G188" i="16"/>
  <c r="O252" i="16"/>
  <c r="J243" i="16"/>
  <c r="J152" i="16"/>
  <c r="M232" i="16"/>
  <c r="H262" i="16"/>
  <c r="F187" i="16"/>
  <c r="M199" i="16"/>
  <c r="L229" i="16"/>
  <c r="K218" i="16"/>
  <c r="H226" i="16"/>
  <c r="L189" i="16"/>
  <c r="F186" i="16"/>
  <c r="G221" i="16"/>
  <c r="O195" i="16"/>
  <c r="M230" i="16"/>
  <c r="K230" i="16"/>
  <c r="F163" i="16"/>
  <c r="O152" i="16"/>
  <c r="G152" i="16"/>
  <c r="F240" i="16"/>
  <c r="G224" i="16"/>
  <c r="O218" i="16"/>
  <c r="M246" i="16"/>
  <c r="N175" i="16"/>
  <c r="M212" i="16"/>
  <c r="O232" i="16"/>
  <c r="N227" i="16"/>
  <c r="K202" i="16"/>
  <c r="G208" i="16"/>
  <c r="M197" i="16"/>
  <c r="I208" i="16"/>
  <c r="N216" i="16"/>
  <c r="O217" i="16"/>
  <c r="G259" i="16"/>
  <c r="M169" i="16"/>
  <c r="M175" i="16"/>
  <c r="K254" i="16"/>
  <c r="I224" i="16"/>
  <c r="O162" i="16"/>
  <c r="G231" i="16"/>
  <c r="M219" i="16"/>
  <c r="I181" i="16"/>
  <c r="L220" i="16"/>
  <c r="J232" i="16"/>
  <c r="N185" i="16"/>
  <c r="J153" i="16"/>
  <c r="L231" i="16"/>
  <c r="G248" i="16"/>
  <c r="H174" i="16"/>
  <c r="J179" i="16"/>
  <c r="L183" i="16"/>
  <c r="I220" i="16"/>
  <c r="N192" i="16"/>
  <c r="H221" i="16"/>
  <c r="J196" i="16"/>
  <c r="O153" i="16"/>
  <c r="L199" i="16"/>
  <c r="O168" i="16"/>
  <c r="M178" i="16"/>
  <c r="J151" i="16"/>
  <c r="K232" i="16"/>
  <c r="M260" i="16"/>
  <c r="N215" i="16"/>
  <c r="F174" i="16"/>
  <c r="N189" i="16"/>
  <c r="H223" i="16"/>
  <c r="L155" i="16"/>
  <c r="H219" i="16"/>
  <c r="K245" i="16"/>
  <c r="J258" i="16"/>
  <c r="F213" i="16"/>
  <c r="G233" i="16"/>
  <c r="G194" i="16"/>
  <c r="K209" i="16"/>
  <c r="K233" i="16"/>
  <c r="K150" i="16"/>
  <c r="L163" i="16"/>
  <c r="H240" i="16"/>
  <c r="O260" i="16"/>
  <c r="N234" i="16"/>
  <c r="K193" i="16"/>
  <c r="G245" i="16"/>
  <c r="F190" i="16"/>
  <c r="O161" i="16"/>
  <c r="O194" i="16"/>
  <c r="J214" i="16"/>
  <c r="J181" i="16"/>
  <c r="M203" i="16"/>
  <c r="H204" i="16"/>
  <c r="F158" i="16"/>
  <c r="M170" i="16"/>
  <c r="L200" i="16"/>
  <c r="K189" i="16"/>
  <c r="F237" i="16"/>
  <c r="L160" i="16"/>
  <c r="G192" i="16"/>
  <c r="M201" i="16"/>
  <c r="H260" i="16"/>
  <c r="K201" i="16"/>
  <c r="N238" i="16"/>
  <c r="O239" i="16"/>
  <c r="G181" i="16"/>
  <c r="F153" i="16"/>
  <c r="G195" i="16"/>
  <c r="M217" i="16"/>
  <c r="O174" i="16"/>
  <c r="K173" i="16"/>
  <c r="G150" i="16"/>
  <c r="M168" i="16"/>
  <c r="I237" i="16"/>
  <c r="I218" i="16"/>
  <c r="N187" i="16"/>
  <c r="O246" i="16"/>
  <c r="G230" i="16"/>
  <c r="M256" i="16"/>
  <c r="F212" i="16"/>
  <c r="M155" i="16"/>
  <c r="I166" i="16"/>
  <c r="O220" i="16"/>
  <c r="I194" i="16"/>
  <c r="M239" i="16"/>
  <c r="M190" i="16"/>
  <c r="I239" i="16"/>
  <c r="L162" i="16"/>
  <c r="J203" i="16"/>
  <c r="N243" i="16"/>
  <c r="J211" i="16"/>
  <c r="L202" i="16"/>
  <c r="G219" i="16"/>
  <c r="H261" i="16"/>
  <c r="O212" i="16"/>
  <c r="M250" i="16"/>
  <c r="L154" i="16"/>
  <c r="I162" i="16"/>
  <c r="N250" i="16"/>
  <c r="H250" i="16"/>
  <c r="H188" i="16"/>
  <c r="N148" i="16"/>
  <c r="M247" i="16"/>
  <c r="O240" i="16"/>
  <c r="L170" i="16"/>
  <c r="O226" i="16"/>
  <c r="M149" i="16"/>
  <c r="O155" i="16"/>
  <c r="M251" i="16"/>
  <c r="I200" i="16"/>
  <c r="L175" i="16"/>
  <c r="N247" i="16"/>
  <c r="F239" i="16"/>
  <c r="L213" i="16"/>
  <c r="H190" i="16"/>
  <c r="K158" i="16"/>
  <c r="F184" i="16"/>
  <c r="G204" i="16"/>
  <c r="G252" i="16"/>
  <c r="K180" i="16"/>
  <c r="K204" i="16"/>
  <c r="K237" i="16"/>
  <c r="L250" i="16"/>
  <c r="H211" i="16"/>
  <c r="O231" i="16"/>
  <c r="K251" i="16"/>
  <c r="G216" i="16"/>
  <c r="F161" i="16"/>
  <c r="O219" i="16"/>
  <c r="J185" i="16"/>
  <c r="J239" i="16"/>
  <c r="M174" i="16"/>
  <c r="H175" i="16"/>
  <c r="F249" i="16"/>
  <c r="H150" i="16"/>
  <c r="K247" i="16"/>
  <c r="F208" i="16"/>
  <c r="L247" i="16"/>
  <c r="G163" i="16"/>
  <c r="M172" i="16"/>
  <c r="H231" i="16"/>
  <c r="K259" i="16"/>
  <c r="N209" i="16"/>
  <c r="O210" i="16"/>
  <c r="F211" i="16"/>
  <c r="G206" i="16"/>
  <c r="O170" i="16"/>
  <c r="M188" i="16"/>
  <c r="H160" i="16"/>
  <c r="O261" i="16"/>
  <c r="L167" i="16"/>
  <c r="F238" i="16"/>
  <c r="H227" i="16"/>
  <c r="I160" i="16"/>
  <c r="N245" i="16"/>
  <c r="G201" i="16"/>
  <c r="M227" i="16"/>
  <c r="F183" i="16"/>
  <c r="M242" i="16"/>
  <c r="I195" i="16"/>
  <c r="J164" i="16"/>
  <c r="O249" i="16"/>
  <c r="I165" i="16"/>
  <c r="M210" i="16"/>
  <c r="M161" i="16"/>
  <c r="I152" i="16"/>
  <c r="F247" i="16"/>
  <c r="J182" i="16"/>
  <c r="H232" i="16"/>
  <c r="O241" i="16"/>
  <c r="M221" i="16"/>
  <c r="L241" i="16"/>
  <c r="I191" i="16"/>
  <c r="N163" i="16"/>
  <c r="H192" i="16"/>
  <c r="H246" i="16"/>
  <c r="N235" i="16"/>
  <c r="M218" i="16"/>
  <c r="O182" i="16"/>
  <c r="L257" i="16"/>
  <c r="O255" i="16"/>
  <c r="M236" i="16"/>
  <c r="O184" i="16"/>
  <c r="J250" i="16"/>
  <c r="M222" i="16"/>
  <c r="G247" i="16"/>
  <c r="I171" i="16"/>
  <c r="L262" i="16"/>
  <c r="O236" i="16"/>
  <c r="G154" i="16"/>
  <c r="N218" i="16"/>
  <c r="F210" i="16"/>
  <c r="L184" i="16"/>
  <c r="H161" i="16"/>
  <c r="K216" i="16"/>
  <c r="K170" i="16"/>
  <c r="L168" i="16"/>
  <c r="G175" i="16"/>
  <c r="G165" i="16"/>
  <c r="K151" i="16"/>
  <c r="M167" i="16"/>
  <c r="K175" i="16"/>
  <c r="L169" i="16"/>
  <c r="L221" i="16"/>
  <c r="H157" i="16"/>
  <c r="N168" i="16"/>
  <c r="G187" i="16"/>
  <c r="K236" i="16"/>
  <c r="K219" i="16"/>
  <c r="J260" i="16"/>
  <c r="N213" i="16"/>
  <c r="J210" i="16"/>
  <c r="I201" i="16"/>
  <c r="L180" i="16"/>
  <c r="F220" i="16"/>
  <c r="H179" i="16"/>
  <c r="N164" i="16"/>
  <c r="F179" i="16"/>
  <c r="I170" i="16"/>
  <c r="H202" i="16"/>
  <c r="N180" i="16"/>
  <c r="F182" i="16"/>
  <c r="G235" i="16"/>
  <c r="O199" i="16"/>
  <c r="I154" i="16"/>
  <c r="H218" i="16"/>
  <c r="O203" i="16"/>
  <c r="L225" i="16"/>
  <c r="F209" i="16"/>
  <c r="H256" i="16"/>
  <c r="I189" i="16"/>
  <c r="G172" i="16"/>
  <c r="M198" i="16"/>
  <c r="F154" i="16"/>
  <c r="M213" i="16"/>
  <c r="I253" i="16"/>
  <c r="J193" i="16"/>
  <c r="O191" i="16"/>
  <c r="I223" i="16"/>
  <c r="M152" i="16"/>
  <c r="M248" i="16"/>
  <c r="I210" i="16"/>
  <c r="F218" i="16"/>
  <c r="O157" i="16"/>
  <c r="F224" i="16"/>
  <c r="I164" i="16"/>
  <c r="L179" i="16"/>
  <c r="O154" i="16"/>
  <c r="M192" i="16"/>
  <c r="L212" i="16"/>
  <c r="I249" i="16"/>
  <c r="N221" i="16"/>
  <c r="H163" i="16"/>
  <c r="H217" i="16"/>
  <c r="N206" i="16"/>
  <c r="M189" i="16"/>
  <c r="N152" i="16"/>
  <c r="L228" i="16"/>
  <c r="O197" i="16"/>
  <c r="F252" i="16"/>
  <c r="O242" i="16"/>
  <c r="J221" i="16"/>
  <c r="M164" i="16"/>
  <c r="K220" i="16"/>
  <c r="G218" i="16"/>
  <c r="I258" i="16"/>
  <c r="O167" i="16"/>
  <c r="L233" i="16"/>
  <c r="O149" i="16"/>
  <c r="G241" i="16"/>
  <c r="F152" i="16"/>
  <c r="L242" i="16"/>
  <c r="K187" i="16"/>
  <c r="K257" i="16"/>
  <c r="L255" i="16"/>
  <c r="G223" i="16"/>
  <c r="M237" i="16"/>
  <c r="H148" i="16"/>
  <c r="M254" i="16"/>
  <c r="K262" i="16"/>
  <c r="L256" i="16"/>
  <c r="L192" i="16"/>
  <c r="I254" i="16"/>
  <c r="H215" i="16"/>
  <c r="N255" i="16"/>
  <c r="G158" i="16"/>
  <c r="H172" i="16"/>
  <c r="K207" i="16"/>
  <c r="K190" i="16"/>
  <c r="J231" i="16"/>
  <c r="N155" i="16"/>
  <c r="O214" i="16"/>
  <c r="I172" i="16"/>
  <c r="L151" i="16"/>
  <c r="F191" i="16"/>
  <c r="H237" i="16"/>
  <c r="N193" i="16"/>
  <c r="F150" i="16"/>
  <c r="H152" i="16"/>
  <c r="I257" i="16"/>
  <c r="H173" i="16"/>
  <c r="N151" i="16"/>
  <c r="G177" i="16"/>
  <c r="O257" i="16"/>
  <c r="I183" i="16"/>
  <c r="H189" i="16"/>
  <c r="K166" i="16"/>
  <c r="L196" i="16"/>
  <c r="F180" i="16"/>
  <c r="H198" i="16"/>
  <c r="I247" i="16"/>
  <c r="N172" i="16"/>
  <c r="M235" i="16"/>
  <c r="F241" i="16"/>
  <c r="M184" i="16"/>
  <c r="F262" i="16"/>
  <c r="K221" i="16"/>
  <c r="J251" i="16"/>
  <c r="K147" i="16"/>
  <c r="I252" i="16"/>
  <c r="M181" i="16"/>
  <c r="F189" i="16"/>
  <c r="O244" i="16"/>
  <c r="F195" i="16"/>
  <c r="I193" i="16"/>
  <c r="L237" i="16"/>
  <c r="O183" i="16"/>
  <c r="F235" i="16"/>
  <c r="M163" i="16"/>
  <c r="K184" i="16"/>
  <c r="L187" i="16"/>
  <c r="F200" i="16"/>
  <c r="H159" i="16"/>
  <c r="N177" i="16"/>
  <c r="M160" i="16"/>
  <c r="N181" i="16"/>
  <c r="J252" i="16"/>
  <c r="H151" i="16"/>
  <c r="L194" i="16"/>
  <c r="F165" i="16"/>
  <c r="O213" i="16"/>
  <c r="J192" i="16"/>
  <c r="M193" i="16"/>
  <c r="K191" i="16"/>
  <c r="G189" i="16"/>
  <c r="I229" i="16"/>
  <c r="O196" i="16"/>
  <c r="L204" i="16"/>
  <c r="O178" i="16"/>
  <c r="G212" i="16"/>
  <c r="H191" i="16"/>
  <c r="L185" i="16"/>
  <c r="F181" i="16"/>
  <c r="G249" i="16"/>
  <c r="J248" i="16"/>
  <c r="K228" i="16"/>
  <c r="N170" i="16"/>
  <c r="L226" i="16"/>
  <c r="M208" i="16"/>
  <c r="H206" i="16"/>
  <c r="M225" i="16"/>
  <c r="O164" i="16"/>
  <c r="N231" i="16"/>
  <c r="L227" i="16"/>
  <c r="O187" i="16"/>
  <c r="J162" i="16"/>
  <c r="M243" i="16"/>
  <c r="I196" i="16"/>
  <c r="H244" i="16"/>
  <c r="N197" i="16"/>
  <c r="H230" i="16"/>
  <c r="K178" i="16"/>
  <c r="K248" i="16"/>
  <c r="N229" i="16"/>
  <c r="J202" i="16"/>
  <c r="N184" i="16"/>
  <c r="I174" i="16"/>
  <c r="O156" i="16"/>
  <c r="I230" i="16"/>
  <c r="L238" i="16"/>
  <c r="F162" i="16"/>
  <c r="H208" i="16"/>
  <c r="N222" i="16"/>
  <c r="M195" i="16"/>
  <c r="N240" i="16"/>
  <c r="F260" i="16"/>
  <c r="H239" i="16"/>
  <c r="I199" i="16"/>
  <c r="L207" i="16"/>
  <c r="G148" i="16"/>
  <c r="O228" i="16"/>
  <c r="I212" i="16"/>
  <c r="H247" i="16"/>
  <c r="L157" i="16"/>
  <c r="K224" i="16"/>
  <c r="L254" i="16"/>
  <c r="F151" i="16"/>
  <c r="H169" i="16"/>
  <c r="N259" i="16"/>
  <c r="M206" i="16"/>
  <c r="I213" i="16"/>
  <c r="G257" i="16"/>
  <c r="F233" i="16"/>
  <c r="K192" i="16"/>
  <c r="J222" i="16"/>
  <c r="M245" i="16"/>
  <c r="I180" i="16"/>
  <c r="F160" i="16"/>
  <c r="O215" i="16"/>
  <c r="F166" i="16"/>
  <c r="I251" i="16"/>
  <c r="L208" i="16"/>
  <c r="F206" i="16"/>
  <c r="G182" i="16"/>
  <c r="K242" i="16"/>
  <c r="L158" i="16"/>
  <c r="F171" i="16"/>
  <c r="J158" i="16"/>
  <c r="K168" i="16"/>
  <c r="N210" i="16"/>
  <c r="J165" i="16"/>
  <c r="H209" i="16"/>
  <c r="G157" i="16"/>
  <c r="L165" i="16"/>
  <c r="F223" i="16"/>
  <c r="J163" i="16"/>
  <c r="K249" i="16"/>
  <c r="G160" i="16"/>
  <c r="O254" i="16"/>
  <c r="O207" i="16"/>
  <c r="G183" i="16"/>
  <c r="H162" i="16"/>
  <c r="L156" i="16"/>
  <c r="G220" i="16"/>
  <c r="J219" i="16"/>
  <c r="K199" i="16"/>
  <c r="I227" i="16"/>
  <c r="N257" i="16"/>
  <c r="L197" i="16"/>
  <c r="M179" i="16"/>
  <c r="H177" i="16"/>
  <c r="M196" i="16"/>
  <c r="O193" i="16"/>
  <c r="N202" i="16"/>
  <c r="L198" i="16"/>
  <c r="O158" i="16"/>
  <c r="J249" i="16"/>
  <c r="M214" i="16"/>
  <c r="I167" i="16"/>
  <c r="H186" i="16"/>
  <c r="N226" i="16"/>
  <c r="H201" i="16"/>
  <c r="K149" i="16"/>
  <c r="K161" i="16"/>
  <c r="N171" i="16"/>
  <c r="J173" i="16"/>
  <c r="N242" i="16"/>
  <c r="I203" i="16"/>
  <c r="O243" i="16"/>
  <c r="I259" i="16"/>
  <c r="L209" i="16"/>
  <c r="N154" i="16"/>
  <c r="K227" i="16"/>
  <c r="I159" i="16"/>
  <c r="N251" i="16"/>
  <c r="M166" i="16"/>
  <c r="N211" i="16"/>
  <c r="F231" i="16"/>
  <c r="H210" i="16"/>
  <c r="I228" i="16"/>
  <c r="L149" i="16"/>
  <c r="O208" i="16"/>
  <c r="I214" i="16"/>
  <c r="J157" i="16"/>
  <c r="I241" i="16"/>
  <c r="L244" i="16"/>
  <c r="K195" i="16"/>
  <c r="K210" i="16"/>
  <c r="O177" i="16"/>
  <c r="J217" i="16"/>
  <c r="K154" i="16"/>
  <c r="N201" i="16"/>
  <c r="M177" i="16"/>
  <c r="I242" i="16"/>
  <c r="G228" i="16"/>
  <c r="F204" i="16"/>
  <c r="K163" i="16"/>
  <c r="G169" i="16"/>
  <c r="M216" i="16"/>
  <c r="I209" i="16"/>
  <c r="K148" i="16"/>
  <c r="O186" i="16"/>
  <c r="F253" i="16"/>
  <c r="I222" i="16"/>
  <c r="L150" i="16"/>
  <c r="F177" i="16"/>
  <c r="G240" i="16"/>
  <c r="K155" i="16"/>
  <c r="L245" i="16"/>
  <c r="F258" i="16"/>
  <c r="G251" i="16"/>
  <c r="J245" i="16"/>
  <c r="K226" i="16"/>
  <c r="N239" i="16"/>
  <c r="J223" i="16"/>
  <c r="H238" i="16"/>
  <c r="G244" i="16"/>
  <c r="L252" i="16"/>
  <c r="F194" i="16"/>
  <c r="K162" i="16"/>
  <c r="O225" i="16"/>
  <c r="G238" i="16"/>
  <c r="H249" i="16"/>
  <c r="L243" i="16"/>
  <c r="F167" i="16"/>
  <c r="N188" i="16"/>
  <c r="G191" i="16"/>
  <c r="J190" i="16"/>
  <c r="I169" i="16"/>
  <c r="N199" i="16"/>
  <c r="K240" i="16"/>
  <c r="M150" i="16"/>
  <c r="H235" i="16"/>
  <c r="G178" i="16"/>
  <c r="O251" i="16"/>
  <c r="N173" i="16"/>
  <c r="J155" i="16"/>
  <c r="L201" i="16"/>
  <c r="O245" i="16"/>
  <c r="J220" i="16"/>
  <c r="M185" i="16"/>
  <c r="I225" i="16"/>
  <c r="H259" i="16"/>
  <c r="F257" i="16"/>
  <c r="J262" i="16"/>
  <c r="K156" i="16"/>
  <c r="N165" i="16"/>
  <c r="K223" i="16"/>
  <c r="H164" i="16"/>
  <c r="N258" i="16"/>
  <c r="O169" i="16"/>
  <c r="F188" i="16"/>
  <c r="I261" i="16"/>
  <c r="O185" i="16"/>
  <c r="I182" i="16"/>
  <c r="N183" i="16"/>
  <c r="K198" i="16"/>
  <c r="I188" i="16"/>
  <c r="F259" i="16"/>
  <c r="M253" i="16"/>
  <c r="N153" i="16"/>
  <c r="F169" i="16"/>
  <c r="F202" i="16"/>
  <c r="H181" i="16"/>
  <c r="L236" i="16"/>
  <c r="O150" i="16"/>
  <c r="I156" i="16"/>
  <c r="J244" i="16"/>
  <c r="H149" i="16"/>
  <c r="L161" i="16"/>
  <c r="J168" i="16"/>
  <c r="L215" i="16"/>
  <c r="K253" i="16"/>
  <c r="I158" i="16"/>
  <c r="K152" i="16"/>
  <c r="O235" i="16"/>
  <c r="J188" i="16"/>
  <c r="K212" i="16"/>
  <c r="N230" i="16"/>
  <c r="M148" i="16"/>
  <c r="I155" i="16"/>
  <c r="G199" i="16"/>
  <c r="F175" i="16"/>
  <c r="K250" i="16"/>
  <c r="L182" i="16"/>
  <c r="G256" i="16"/>
  <c r="M187" i="16"/>
  <c r="I151" i="16"/>
  <c r="K206" i="16"/>
  <c r="I233" i="16"/>
  <c r="F148" i="16"/>
  <c r="G153" i="16"/>
  <c r="K213" i="16"/>
  <c r="L216" i="16"/>
  <c r="F229" i="16"/>
  <c r="N190" i="16"/>
  <c r="G222" i="16"/>
  <c r="J216" i="16"/>
  <c r="K255" i="16"/>
  <c r="J236" i="16"/>
  <c r="J194" i="16"/>
  <c r="H180" i="16"/>
  <c r="G215" i="16"/>
  <c r="L223" i="16"/>
  <c r="H155" i="16"/>
  <c r="N166" i="16"/>
  <c r="G209" i="16"/>
  <c r="H200" i="16"/>
  <c r="H220" i="16"/>
  <c r="L214" i="16"/>
  <c r="F254" i="16"/>
  <c r="J169" i="16"/>
  <c r="N246" i="16"/>
  <c r="G162" i="16"/>
  <c r="J161" i="16"/>
  <c r="I256" i="16"/>
  <c r="N228" i="16"/>
  <c r="K153" i="16"/>
  <c r="L159" i="16"/>
  <c r="L195" i="16"/>
  <c r="I215" i="16"/>
  <c r="G149" i="16"/>
  <c r="O222" i="16"/>
  <c r="N260" i="16"/>
  <c r="J242" i="16"/>
  <c r="L172" i="16"/>
  <c r="O216" i="16"/>
  <c r="J191" i="16"/>
  <c r="M156" i="16"/>
  <c r="I148" i="16"/>
  <c r="N207" i="16"/>
  <c r="L177" i="16"/>
  <c r="F228" i="16"/>
  <c r="J233" i="16"/>
  <c r="K214" i="16"/>
  <c r="N252" i="16"/>
  <c r="K165" i="16"/>
  <c r="L261" i="16"/>
  <c r="H251" i="16"/>
  <c r="O256" i="16"/>
  <c r="F159" i="16"/>
  <c r="I232" i="16"/>
  <c r="I153" i="16"/>
  <c r="N241" i="16"/>
  <c r="K169" i="16"/>
  <c r="I246" i="16"/>
  <c r="M238" i="16"/>
  <c r="I192" i="16"/>
  <c r="F230" i="16"/>
  <c r="M249" i="16"/>
  <c r="M224" i="16"/>
  <c r="N182" i="16"/>
  <c r="F256" i="16"/>
  <c r="F173" i="16"/>
  <c r="L178" i="16"/>
  <c r="O237" i="16"/>
  <c r="I185" i="16"/>
  <c r="J215" i="16"/>
  <c r="H236" i="16"/>
  <c r="L248" i="16"/>
  <c r="J255" i="16"/>
  <c r="L186" i="16"/>
  <c r="I245" i="16"/>
  <c r="K181" i="16"/>
  <c r="O148" i="16"/>
  <c r="J159" i="16"/>
  <c r="K183" i="16"/>
  <c r="M157" i="16"/>
  <c r="F251" i="16"/>
  <c r="I184" i="16"/>
  <c r="G170" i="16"/>
  <c r="H185" i="16"/>
  <c r="N167" i="16"/>
  <c r="L153" i="16"/>
  <c r="K215" i="16"/>
  <c r="G227" i="16"/>
  <c r="M158" i="16"/>
  <c r="J170" i="16"/>
  <c r="I238" i="16"/>
  <c r="K177" i="16"/>
  <c r="I175" i="16"/>
  <c r="O171" i="16"/>
  <c r="G197" i="16"/>
  <c r="J154" i="16"/>
  <c r="G211" i="16"/>
  <c r="O160" i="16"/>
  <c r="G261" i="16"/>
  <c r="N161" i="16"/>
  <c r="G164" i="16"/>
  <c r="J187" i="16"/>
  <c r="K197" i="16"/>
  <c r="J207" i="16"/>
  <c r="O172" i="16"/>
  <c r="M171" i="16"/>
  <c r="G186" i="16"/>
  <c r="H242" i="16"/>
  <c r="N253" i="16"/>
  <c r="G185" i="16"/>
  <c r="H254" i="16"/>
  <c r="G180" i="16"/>
  <c r="H258" i="16"/>
  <c r="F236" i="16"/>
  <c r="I197" i="16"/>
  <c r="F225" i="16"/>
  <c r="J256" i="16"/>
  <c r="N159" i="16"/>
  <c r="P166" i="16"/>
  <c r="I198" i="16"/>
  <c r="N212" i="16"/>
  <c r="K211" i="16"/>
  <c r="L188" i="16"/>
  <c r="J166" i="16"/>
  <c r="L166" i="16"/>
  <c r="I157" i="16"/>
  <c r="G236" i="16"/>
  <c r="K176" i="16"/>
  <c r="J213" i="16"/>
  <c r="L259" i="16"/>
  <c r="G171" i="16"/>
  <c r="I177" i="16"/>
  <c r="N178" i="16"/>
  <c r="L206" i="16"/>
  <c r="F199" i="16"/>
  <c r="J204" i="16"/>
  <c r="K185" i="16"/>
  <c r="N194" i="16"/>
  <c r="K194" i="16"/>
  <c r="G159" i="16"/>
  <c r="L232" i="16"/>
  <c r="H222" i="16"/>
  <c r="O227" i="16"/>
  <c r="F246" i="16"/>
  <c r="I211" i="16"/>
  <c r="K256" i="16"/>
  <c r="I217" i="16"/>
  <c r="M209" i="16"/>
  <c r="I221" i="16"/>
  <c r="F201" i="16"/>
  <c r="M220" i="16"/>
  <c r="H168" i="16"/>
  <c r="F157" i="16"/>
  <c r="F227" i="16"/>
  <c r="O166" i="16"/>
  <c r="F250" i="16"/>
  <c r="O179" i="16"/>
  <c r="I243" i="16"/>
  <c r="J186" i="16"/>
  <c r="H207" i="16"/>
  <c r="L219" i="16"/>
  <c r="J226" i="16"/>
  <c r="N262" i="16"/>
  <c r="M183" i="16"/>
  <c r="N198" i="16"/>
  <c r="I187" i="16"/>
  <c r="K239" i="16"/>
  <c r="O206" i="16"/>
  <c r="J246" i="16"/>
  <c r="K241" i="16"/>
  <c r="M244" i="16"/>
  <c r="F222" i="16"/>
  <c r="M262" i="16"/>
  <c r="K196" i="16"/>
  <c r="H156" i="16"/>
  <c r="N196" i="16"/>
  <c r="L240" i="16"/>
  <c r="K186" i="16"/>
  <c r="G198" i="16"/>
  <c r="G202" i="16"/>
  <c r="J257" i="16"/>
  <c r="K235" i="16"/>
  <c r="I204" i="16"/>
  <c r="O200" i="16"/>
  <c r="G226" i="16"/>
  <c r="J150" i="16"/>
  <c r="J241" i="16"/>
  <c r="O247" i="16"/>
  <c r="G232" i="16"/>
  <c r="N219" i="16"/>
  <c r="G193" i="16"/>
  <c r="J167" i="16"/>
  <c r="J178" i="16"/>
  <c r="O259" i="16"/>
  <c r="M258" i="16"/>
  <c r="H213" i="16"/>
  <c r="J238" i="16"/>
  <c r="K203" i="16"/>
  <c r="M231" i="16"/>
  <c r="G214" i="16"/>
  <c r="N186" i="16"/>
  <c r="H225" i="16"/>
  <c r="F261" i="16"/>
  <c r="G151" i="16"/>
  <c r="H229" i="16"/>
  <c r="F207" i="16"/>
  <c r="I168" i="16"/>
  <c r="H194" i="16"/>
  <c r="F196" i="16"/>
  <c r="J227" i="16"/>
  <c r="N217" i="16"/>
  <c r="J229" i="16"/>
  <c r="K182" i="16"/>
  <c r="J253" i="16"/>
  <c r="L253" i="16"/>
  <c r="I244" i="16"/>
  <c r="G207" i="16"/>
  <c r="J184" i="16"/>
  <c r="N205" i="16"/>
  <c r="G258" i="16"/>
  <c r="I206" i="16"/>
  <c r="N149" i="16"/>
  <c r="L148" i="16"/>
  <c r="F170" i="16"/>
  <c r="J175" i="16"/>
  <c r="K243" i="16"/>
  <c r="N223" i="16"/>
  <c r="K252" i="16"/>
  <c r="G246" i="16"/>
  <c r="L203" i="16"/>
  <c r="H193" i="16"/>
  <c r="O165" i="16"/>
  <c r="O198" i="16"/>
  <c r="F217" i="16"/>
  <c r="I240" i="16"/>
  <c r="F245" i="16"/>
  <c r="M257" i="16"/>
  <c r="M180" i="16"/>
  <c r="L171" i="16"/>
  <c r="I163" i="16"/>
  <c r="F172" i="16"/>
  <c r="M191" i="16"/>
  <c r="H197" i="16"/>
  <c r="F244" i="16"/>
  <c r="F198" i="16"/>
  <c r="O224" i="16"/>
  <c r="F221" i="16"/>
  <c r="G239" i="16"/>
  <c r="G166" i="16"/>
  <c r="H178" i="16"/>
  <c r="L190" i="16"/>
  <c r="J197" i="16"/>
  <c r="N233" i="16"/>
  <c r="M154" i="16"/>
  <c r="N169" i="16"/>
  <c r="K260" i="16"/>
  <c r="I216" i="16"/>
  <c r="G179" i="16"/>
  <c r="M255" i="16"/>
  <c r="I179" i="16"/>
  <c r="O159" i="16"/>
  <c r="M215" i="16"/>
  <c r="F164" i="16"/>
  <c r="M233" i="16"/>
  <c r="K167" i="16"/>
  <c r="H243" i="16"/>
  <c r="N225" i="16"/>
  <c r="L211" i="16"/>
  <c r="K244" i="16"/>
  <c r="G173" i="16"/>
  <c r="J228" i="16"/>
  <c r="L191" i="16"/>
  <c r="J174" i="16"/>
  <c r="N214" i="16"/>
  <c r="I262" i="16"/>
  <c r="L173" i="16"/>
  <c r="G190" i="16"/>
  <c r="O229" i="16"/>
  <c r="G168" i="16"/>
  <c r="J237" i="16"/>
  <c r="J212" i="16"/>
  <c r="G203" i="16"/>
  <c r="N248" i="16"/>
  <c r="J254" i="16"/>
  <c r="J149" i="16"/>
  <c r="O230" i="16"/>
  <c r="M229" i="16"/>
  <c r="H184" i="16"/>
  <c r="J209" i="16"/>
  <c r="K174" i="16"/>
  <c r="N224" i="16"/>
  <c r="M202" i="16"/>
  <c r="G156" i="16"/>
  <c r="N244" i="16"/>
  <c r="H196" i="16"/>
  <c r="F232" i="16"/>
  <c r="H171" i="16"/>
  <c r="F178" i="16"/>
  <c r="I255" i="16"/>
  <c r="H252" i="16"/>
  <c r="J55" i="11"/>
  <c r="K55" i="11" s="1"/>
  <c r="L55" i="11" s="1"/>
  <c r="J50" i="11"/>
  <c r="K50" i="11" s="1"/>
  <c r="L50" i="11" s="1"/>
  <c r="C85" i="23"/>
  <c r="J101" i="30"/>
  <c r="K101" i="30" s="1"/>
  <c r="L101" i="30" s="1"/>
  <c r="C28" i="22"/>
  <c r="H28" i="2"/>
  <c r="J85" i="30"/>
  <c r="K85" i="30" s="1"/>
  <c r="L85" i="30" s="1"/>
  <c r="C56" i="23"/>
  <c r="J53" i="32"/>
  <c r="K53" i="32" s="1"/>
  <c r="L53" i="32" s="1"/>
  <c r="M111" i="6" a="1"/>
  <c r="M111" i="6" s="1"/>
  <c r="I111" i="23" s="1"/>
  <c r="C94" i="22"/>
  <c r="H94" i="2"/>
  <c r="J55" i="32"/>
  <c r="K55" i="32" s="1"/>
  <c r="L55" i="32" s="1"/>
  <c r="C81" i="23"/>
  <c r="M2" i="34" a="1"/>
  <c r="M2" i="34" s="1"/>
  <c r="I2" i="23" s="1"/>
  <c r="R5" i="16"/>
  <c r="J10" i="8"/>
  <c r="K10" i="8" s="1"/>
  <c r="L10" i="8" s="1"/>
  <c r="J72" i="30"/>
  <c r="K72" i="30" s="1"/>
  <c r="L72" i="30" s="1"/>
  <c r="J79" i="32"/>
  <c r="K79" i="32" s="1"/>
  <c r="L79" i="32" s="1"/>
  <c r="C115" i="22"/>
  <c r="H115" i="2"/>
  <c r="J79" i="30"/>
  <c r="K79" i="30" s="1"/>
  <c r="L79" i="30" s="1"/>
  <c r="J41" i="31"/>
  <c r="K41" i="31" s="1"/>
  <c r="L41" i="31" s="1"/>
  <c r="C16" i="23"/>
  <c r="J63" i="36"/>
  <c r="K63" i="36" s="1"/>
  <c r="L63" i="36" s="1"/>
  <c r="J37" i="34"/>
  <c r="K37" i="34" s="1"/>
  <c r="L37" i="34" s="1"/>
  <c r="J28" i="13"/>
  <c r="K28" i="13" s="1"/>
  <c r="L28" i="13" s="1"/>
  <c r="J31" i="11"/>
  <c r="K31" i="11" s="1"/>
  <c r="L31" i="11" s="1"/>
  <c r="J84" i="12"/>
  <c r="K84" i="12" s="1"/>
  <c r="L84" i="12" s="1"/>
  <c r="C79" i="23"/>
  <c r="J77" i="36"/>
  <c r="K77" i="36" s="1"/>
  <c r="L77" i="36" s="1"/>
  <c r="H24" i="33"/>
  <c r="I24" i="33" s="1"/>
  <c r="J90" i="31"/>
  <c r="K90" i="31" s="1"/>
  <c r="L90" i="31" s="1"/>
  <c r="J91" i="11"/>
  <c r="K91" i="11" s="1"/>
  <c r="L91" i="11" s="1"/>
  <c r="J90" i="30"/>
  <c r="K90" i="30" s="1"/>
  <c r="L90" i="30" s="1"/>
  <c r="J103" i="8"/>
  <c r="K103" i="8" s="1"/>
  <c r="L103" i="8" s="1"/>
  <c r="J103" i="13"/>
  <c r="K103" i="13" s="1"/>
  <c r="L103" i="13" s="1"/>
  <c r="C13" i="23"/>
  <c r="H13" i="34"/>
  <c r="C95" i="22"/>
  <c r="H95" i="2"/>
  <c r="J72" i="12"/>
  <c r="K72" i="12" s="1"/>
  <c r="L72" i="12" s="1"/>
  <c r="J29" i="30"/>
  <c r="K29" i="30" s="1"/>
  <c r="L29" i="30" s="1"/>
  <c r="M82" i="6" a="1"/>
  <c r="M82" i="6" s="1"/>
  <c r="I82" i="23" s="1"/>
  <c r="J78" i="13"/>
  <c r="K78" i="13" s="1"/>
  <c r="L78" i="13" s="1"/>
  <c r="J11" i="32"/>
  <c r="K11" i="32" s="1"/>
  <c r="L11" i="32" s="1"/>
  <c r="C77" i="22"/>
  <c r="H77" i="2"/>
  <c r="J116" i="9"/>
  <c r="K116" i="9" s="1"/>
  <c r="L116" i="9" s="1"/>
  <c r="J88" i="34"/>
  <c r="K88" i="34" s="1"/>
  <c r="L88" i="34" s="1"/>
  <c r="J71" i="8"/>
  <c r="K71" i="8" s="1"/>
  <c r="L71" i="8" s="1"/>
  <c r="C2" i="23"/>
  <c r="J83" i="9"/>
  <c r="K83" i="9" s="1"/>
  <c r="L83" i="9" s="1"/>
  <c r="BE25" i="29"/>
  <c r="P68" i="16"/>
  <c r="M44" i="33" s="1" a="1"/>
  <c r="M44" i="33" s="1"/>
  <c r="J6" i="9"/>
  <c r="K6" i="9" s="1"/>
  <c r="L6" i="9" s="1"/>
  <c r="J113" i="30"/>
  <c r="K113" i="30" s="1"/>
  <c r="L113" i="30" s="1"/>
  <c r="J105" i="31"/>
  <c r="K105" i="31" s="1"/>
  <c r="L105" i="31" s="1"/>
  <c r="J15" i="36"/>
  <c r="K15" i="36" s="1"/>
  <c r="L15" i="36" s="1"/>
  <c r="M2" i="9" a="1"/>
  <c r="M2" i="9" s="1"/>
  <c r="U5" i="16"/>
  <c r="J17" i="9"/>
  <c r="K17" i="9" s="1"/>
  <c r="L17" i="9" s="1"/>
  <c r="J110" i="34"/>
  <c r="K110" i="34" s="1"/>
  <c r="L110" i="34" s="1"/>
  <c r="J73" i="30"/>
  <c r="K73" i="30" s="1"/>
  <c r="L73" i="30" s="1"/>
  <c r="J70" i="8"/>
  <c r="K70" i="8" s="1"/>
  <c r="L70" i="8" s="1"/>
  <c r="J105" i="12"/>
  <c r="K105" i="12" s="1"/>
  <c r="L105" i="12" s="1"/>
  <c r="H27" i="33"/>
  <c r="I27" i="33" s="1"/>
  <c r="J108" i="13"/>
  <c r="K108" i="13" s="1"/>
  <c r="L108" i="13" s="1"/>
  <c r="J114" i="9"/>
  <c r="K114" i="9" s="1"/>
  <c r="L114" i="9" s="1"/>
  <c r="J27" i="36"/>
  <c r="K27" i="36" s="1"/>
  <c r="L27" i="36" s="1"/>
  <c r="J47" i="8"/>
  <c r="K47" i="8" s="1"/>
  <c r="L47" i="8" s="1"/>
  <c r="J36" i="13"/>
  <c r="K36" i="13" s="1"/>
  <c r="L36" i="13" s="1"/>
  <c r="J65" i="12"/>
  <c r="K65" i="12" s="1"/>
  <c r="L65" i="12" s="1"/>
  <c r="BE14" i="29"/>
  <c r="P57" i="16"/>
  <c r="M33" i="33" s="1" a="1"/>
  <c r="M33" i="33" s="1"/>
  <c r="H60" i="31"/>
  <c r="I60" i="31" s="1"/>
  <c r="J108" i="12"/>
  <c r="K108" i="12" s="1"/>
  <c r="L108" i="12" s="1"/>
  <c r="M96" i="6" a="1"/>
  <c r="M96" i="6" s="1"/>
  <c r="I96" i="23" s="1"/>
  <c r="H26" i="33"/>
  <c r="I26" i="33" s="1"/>
  <c r="J14" i="9"/>
  <c r="K14" i="9" s="1"/>
  <c r="L14" i="9" s="1"/>
  <c r="M4" i="6" a="1"/>
  <c r="M4" i="6" s="1"/>
  <c r="I4" i="23" s="1"/>
  <c r="R28" i="16"/>
  <c r="J59" i="11"/>
  <c r="K59" i="11" s="1"/>
  <c r="L59" i="11" s="1"/>
  <c r="J96" i="9"/>
  <c r="K96" i="9" s="1"/>
  <c r="L96" i="9" s="1"/>
  <c r="C38" i="22"/>
  <c r="H38" i="2"/>
  <c r="J111" i="11"/>
  <c r="K111" i="11" s="1"/>
  <c r="L111" i="11" s="1"/>
  <c r="J86" i="36"/>
  <c r="K86" i="36" s="1"/>
  <c r="L86" i="36" s="1"/>
  <c r="M12" i="6" a="1"/>
  <c r="M12" i="6" s="1"/>
  <c r="I12" i="23" s="1"/>
  <c r="R36" i="16"/>
  <c r="J92" i="12"/>
  <c r="K92" i="12" s="1"/>
  <c r="L92" i="12" s="1"/>
  <c r="J81" i="9"/>
  <c r="K81" i="9" s="1"/>
  <c r="L81" i="9" s="1"/>
  <c r="J5" i="31"/>
  <c r="K5" i="31" s="1"/>
  <c r="L5" i="31" s="1"/>
  <c r="J13" i="11"/>
  <c r="K13" i="11" s="1"/>
  <c r="L13" i="11" s="1"/>
  <c r="J43" i="13"/>
  <c r="K43" i="13" s="1"/>
  <c r="L43" i="13" s="1"/>
  <c r="J41" i="9"/>
  <c r="K41" i="9" s="1"/>
  <c r="L41" i="9" s="1"/>
  <c r="J48" i="8"/>
  <c r="K48" i="8" s="1"/>
  <c r="L48" i="8" s="1"/>
  <c r="J59" i="9"/>
  <c r="K59" i="9" s="1"/>
  <c r="L59" i="9" s="1"/>
  <c r="J80" i="36"/>
  <c r="K80" i="36" s="1"/>
  <c r="L80" i="36" s="1"/>
  <c r="J69" i="34"/>
  <c r="K69" i="34" s="1"/>
  <c r="L69" i="34" s="1"/>
  <c r="J109" i="11"/>
  <c r="K109" i="11" s="1"/>
  <c r="L109" i="11" s="1"/>
  <c r="M45" i="6" a="1"/>
  <c r="M45" i="6" s="1"/>
  <c r="I45" i="23" s="1"/>
  <c r="R69" i="16"/>
  <c r="J12" i="36"/>
  <c r="K12" i="36" s="1"/>
  <c r="L12" i="36" s="1"/>
  <c r="J115" i="12"/>
  <c r="K115" i="12" s="1"/>
  <c r="L115" i="12" s="1"/>
  <c r="J54" i="32"/>
  <c r="K54" i="32" s="1"/>
  <c r="L54" i="32" s="1"/>
  <c r="J104" i="30"/>
  <c r="K104" i="30" s="1"/>
  <c r="L104" i="30" s="1"/>
  <c r="H83" i="34"/>
  <c r="C83" i="23"/>
  <c r="J116" i="32"/>
  <c r="K116" i="32" s="1"/>
  <c r="L116" i="32" s="1"/>
  <c r="J11" i="11"/>
  <c r="K11" i="11" s="1"/>
  <c r="L11" i="11" s="1"/>
  <c r="J95" i="32"/>
  <c r="K95" i="32" s="1"/>
  <c r="L95" i="32" s="1"/>
  <c r="H5" i="33"/>
  <c r="I5" i="33" s="1"/>
  <c r="J115" i="30"/>
  <c r="K115" i="30" s="1"/>
  <c r="L115" i="30" s="1"/>
  <c r="J16" i="12"/>
  <c r="K16" i="12" s="1"/>
  <c r="L16" i="12" s="1"/>
  <c r="J113" i="13"/>
  <c r="K113" i="13" s="1"/>
  <c r="L113" i="13" s="1"/>
  <c r="J110" i="12"/>
  <c r="K110" i="12" s="1"/>
  <c r="L110" i="12" s="1"/>
  <c r="J58" i="34"/>
  <c r="K58" i="34" s="1"/>
  <c r="L58" i="34" s="1"/>
  <c r="J63" i="32"/>
  <c r="K63" i="32" s="1"/>
  <c r="L63" i="32" s="1"/>
  <c r="J38" i="32"/>
  <c r="K38" i="32" s="1"/>
  <c r="L38" i="32" s="1"/>
  <c r="M117" i="6" a="1"/>
  <c r="M117" i="6" s="1"/>
  <c r="I117" i="23" s="1"/>
  <c r="H12" i="33"/>
  <c r="I12" i="33" s="1"/>
  <c r="J44" i="13"/>
  <c r="K44" i="13" s="1"/>
  <c r="L44" i="13" s="1"/>
  <c r="J29" i="12"/>
  <c r="K29" i="12" s="1"/>
  <c r="L29" i="12" s="1"/>
  <c r="C116" i="23"/>
  <c r="M103" i="6" a="1"/>
  <c r="M103" i="6" s="1"/>
  <c r="I103" i="23" s="1"/>
  <c r="M60" i="34" a="1"/>
  <c r="M60" i="34" s="1"/>
  <c r="I60" i="23" s="1"/>
  <c r="R7" i="16"/>
  <c r="J80" i="32"/>
  <c r="K80" i="32" s="1"/>
  <c r="L80" i="32" s="1"/>
  <c r="M42" i="2" a="1"/>
  <c r="M42" i="2" s="1"/>
  <c r="I42" i="22" s="1"/>
  <c r="R66" i="16"/>
  <c r="J66" i="13"/>
  <c r="K66" i="13" s="1"/>
  <c r="L66" i="13" s="1"/>
  <c r="BE31" i="29"/>
  <c r="P74" i="16"/>
  <c r="M50" i="33" s="1" a="1"/>
  <c r="M50" i="33" s="1"/>
  <c r="H50" i="33" s="1"/>
  <c r="I50" i="33" s="1"/>
  <c r="J56" i="13"/>
  <c r="K56" i="13" s="1"/>
  <c r="L56" i="13" s="1"/>
  <c r="J55" i="9"/>
  <c r="K55" i="9" s="1"/>
  <c r="L55" i="9" s="1"/>
  <c r="J62" i="9"/>
  <c r="K62" i="9" s="1"/>
  <c r="L62" i="9" s="1"/>
  <c r="M97" i="6" a="1"/>
  <c r="M97" i="6" s="1"/>
  <c r="I97" i="23" s="1"/>
  <c r="J35" i="32"/>
  <c r="K35" i="32" s="1"/>
  <c r="L35" i="32" s="1"/>
  <c r="C105" i="22"/>
  <c r="H105" i="2"/>
  <c r="C30" i="22"/>
  <c r="H30" i="2"/>
  <c r="J116" i="36"/>
  <c r="K116" i="36" s="1"/>
  <c r="L116" i="36" s="1"/>
  <c r="C32" i="23"/>
  <c r="M73" i="6" a="1"/>
  <c r="M73" i="6" s="1"/>
  <c r="I73" i="23" s="1"/>
  <c r="J28" i="9"/>
  <c r="K28" i="9" s="1"/>
  <c r="L28" i="9" s="1"/>
  <c r="J98" i="12"/>
  <c r="K98" i="12" s="1"/>
  <c r="L98" i="12" s="1"/>
  <c r="J12" i="11"/>
  <c r="K12" i="11" s="1"/>
  <c r="L12" i="11" s="1"/>
  <c r="J22" i="34"/>
  <c r="K22" i="34" s="1"/>
  <c r="L22" i="34" s="1"/>
  <c r="J58" i="8"/>
  <c r="K58" i="8" s="1"/>
  <c r="L58" i="8" s="1"/>
  <c r="M51" i="6" a="1"/>
  <c r="M51" i="6" s="1"/>
  <c r="I51" i="23" s="1"/>
  <c r="J4" i="8"/>
  <c r="K4" i="8" s="1"/>
  <c r="L4" i="8" s="1"/>
  <c r="J15" i="11"/>
  <c r="K15" i="11" s="1"/>
  <c r="L15" i="11" s="1"/>
  <c r="J81" i="31"/>
  <c r="K81" i="31" s="1"/>
  <c r="L81" i="31" s="1"/>
  <c r="J20" i="34"/>
  <c r="K20" i="34" s="1"/>
  <c r="L20" i="34" s="1"/>
  <c r="C27" i="23"/>
  <c r="M64" i="6" a="1"/>
  <c r="M64" i="6" s="1"/>
  <c r="I64" i="23" s="1"/>
  <c r="M83" i="2" a="1"/>
  <c r="M83" i="2" s="1"/>
  <c r="I83" i="22" s="1"/>
  <c r="R107" i="16"/>
  <c r="J103" i="34"/>
  <c r="K103" i="34" s="1"/>
  <c r="L103" i="34" s="1"/>
  <c r="C65" i="22"/>
  <c r="H65" i="2"/>
  <c r="J26" i="32"/>
  <c r="K26" i="32" s="1"/>
  <c r="L26" i="32" s="1"/>
  <c r="C52" i="23"/>
  <c r="J97" i="8"/>
  <c r="K97" i="8" s="1"/>
  <c r="L97" i="8" s="1"/>
  <c r="J117" i="12"/>
  <c r="K117" i="12" s="1"/>
  <c r="L117" i="12" s="1"/>
  <c r="J50" i="32"/>
  <c r="K50" i="32" s="1"/>
  <c r="L50" i="32" s="1"/>
  <c r="C86" i="22"/>
  <c r="H86" i="2"/>
  <c r="J93" i="36"/>
  <c r="K93" i="36" s="1"/>
  <c r="L93" i="36" s="1"/>
  <c r="M98" i="6" a="1"/>
  <c r="M98" i="6" s="1"/>
  <c r="I98" i="23" s="1"/>
  <c r="J8" i="33"/>
  <c r="K8" i="33" s="1"/>
  <c r="L8" i="33" s="1"/>
  <c r="C103" i="23"/>
  <c r="J34" i="36"/>
  <c r="K34" i="36" s="1"/>
  <c r="L34" i="36" s="1"/>
  <c r="J8" i="34"/>
  <c r="K8" i="34" s="1"/>
  <c r="L8" i="34" s="1"/>
  <c r="J57" i="13"/>
  <c r="K57" i="13" s="1"/>
  <c r="L57" i="13" s="1"/>
  <c r="J2" i="11"/>
  <c r="K2" i="11" s="1"/>
  <c r="L2" i="11" s="1"/>
  <c r="J55" i="12"/>
  <c r="K55" i="12" s="1"/>
  <c r="L55" i="12" s="1"/>
  <c r="M53" i="6" a="1"/>
  <c r="M53" i="6" s="1"/>
  <c r="I53" i="23" s="1"/>
  <c r="J19" i="36"/>
  <c r="K19" i="36" s="1"/>
  <c r="L19" i="36" s="1"/>
  <c r="J60" i="13"/>
  <c r="K60" i="13" s="1"/>
  <c r="L60" i="13" s="1"/>
  <c r="J74" i="8"/>
  <c r="K74" i="8" s="1"/>
  <c r="L74" i="8" s="1"/>
  <c r="J45" i="13"/>
  <c r="K45" i="13" s="1"/>
  <c r="L45" i="13" s="1"/>
  <c r="C100" i="23"/>
  <c r="H100" i="34"/>
  <c r="C8" i="22"/>
  <c r="H8" i="2"/>
  <c r="J43" i="12"/>
  <c r="K43" i="12" s="1"/>
  <c r="L43" i="12" s="1"/>
  <c r="C52" i="22"/>
  <c r="H52" i="2"/>
  <c r="J107" i="13"/>
  <c r="K107" i="13" s="1"/>
  <c r="L107" i="13" s="1"/>
  <c r="J98" i="32"/>
  <c r="K98" i="32" s="1"/>
  <c r="L98" i="32" s="1"/>
  <c r="H17" i="33"/>
  <c r="I17" i="33" s="1"/>
  <c r="C19" i="22"/>
  <c r="H19" i="2"/>
  <c r="J7" i="32"/>
  <c r="K7" i="32" s="1"/>
  <c r="L7" i="32" s="1"/>
  <c r="J87" i="9"/>
  <c r="K87" i="9" s="1"/>
  <c r="L87" i="9" s="1"/>
  <c r="J117" i="34"/>
  <c r="K117" i="34" s="1"/>
  <c r="L117" i="34" s="1"/>
  <c r="J42" i="8"/>
  <c r="K42" i="8" s="1"/>
  <c r="L42" i="8" s="1"/>
  <c r="C89" i="23"/>
  <c r="J54" i="9"/>
  <c r="K54" i="9" s="1"/>
  <c r="L54" i="9" s="1"/>
  <c r="J84" i="30"/>
  <c r="K84" i="30" s="1"/>
  <c r="L84" i="30" s="1"/>
  <c r="C4" i="22"/>
  <c r="H4" i="2"/>
  <c r="J73" i="36"/>
  <c r="K73" i="36" s="1"/>
  <c r="L73" i="36" s="1"/>
  <c r="C11" i="23"/>
  <c r="J81" i="34"/>
  <c r="K81" i="34" s="1"/>
  <c r="L81" i="34" s="1"/>
  <c r="J44" i="30"/>
  <c r="K44" i="30" s="1"/>
  <c r="L44" i="30" s="1"/>
  <c r="J41" i="8"/>
  <c r="K41" i="8" s="1"/>
  <c r="L41" i="8" s="1"/>
  <c r="J76" i="12"/>
  <c r="K76" i="12" s="1"/>
  <c r="L76" i="12" s="1"/>
  <c r="J50" i="13"/>
  <c r="K50" i="13" s="1"/>
  <c r="L50" i="13" s="1"/>
  <c r="J85" i="9"/>
  <c r="K85" i="9" s="1"/>
  <c r="L85" i="9" s="1"/>
  <c r="BE36" i="29"/>
  <c r="P79" i="16"/>
  <c r="M55" i="33" s="1" a="1"/>
  <c r="M55" i="33" s="1"/>
  <c r="J85" i="36"/>
  <c r="K85" i="36" s="1"/>
  <c r="L85" i="36" s="1"/>
  <c r="J18" i="8"/>
  <c r="K18" i="8" s="1"/>
  <c r="L18" i="8" s="1"/>
  <c r="J7" i="13"/>
  <c r="K7" i="13" s="1"/>
  <c r="L7" i="13" s="1"/>
  <c r="J7" i="12"/>
  <c r="K7" i="12" s="1"/>
  <c r="L7" i="12" s="1"/>
  <c r="J95" i="8"/>
  <c r="K95" i="8" s="1"/>
  <c r="L95" i="8" s="1"/>
  <c r="J79" i="12"/>
  <c r="K79" i="12" s="1"/>
  <c r="L79" i="12" s="1"/>
  <c r="J73" i="13"/>
  <c r="K73" i="13" s="1"/>
  <c r="L73" i="13" s="1"/>
  <c r="J101" i="9"/>
  <c r="K101" i="9" s="1"/>
  <c r="L101" i="9" s="1"/>
  <c r="J30" i="11"/>
  <c r="K30" i="11" s="1"/>
  <c r="L30" i="11" s="1"/>
  <c r="J67" i="9"/>
  <c r="K67" i="9" s="1"/>
  <c r="L67" i="9" s="1"/>
  <c r="J87" i="13"/>
  <c r="K87" i="13" s="1"/>
  <c r="L87" i="13" s="1"/>
  <c r="J82" i="11"/>
  <c r="K82" i="11" s="1"/>
  <c r="L82" i="11" s="1"/>
  <c r="J57" i="36"/>
  <c r="K57" i="36" s="1"/>
  <c r="L57" i="36" s="1"/>
  <c r="J63" i="12"/>
  <c r="K63" i="12" s="1"/>
  <c r="L63" i="12" s="1"/>
  <c r="J52" i="9"/>
  <c r="K52" i="9" s="1"/>
  <c r="L52" i="9" s="1"/>
  <c r="J63" i="31"/>
  <c r="K63" i="31" s="1"/>
  <c r="L63" i="31" s="1"/>
  <c r="J71" i="11"/>
  <c r="K71" i="11" s="1"/>
  <c r="L71" i="11" s="1"/>
  <c r="J72" i="13"/>
  <c r="K72" i="13" s="1"/>
  <c r="L72" i="13" s="1"/>
  <c r="J114" i="12"/>
  <c r="K114" i="12" s="1"/>
  <c r="L114" i="12" s="1"/>
  <c r="J24" i="9"/>
  <c r="K24" i="9" s="1"/>
  <c r="L24" i="9" s="1"/>
  <c r="M72" i="6" a="1"/>
  <c r="M72" i="6" s="1"/>
  <c r="I72" i="23" s="1"/>
  <c r="C107" i="22"/>
  <c r="H107" i="2"/>
  <c r="J30" i="9"/>
  <c r="K30" i="9" s="1"/>
  <c r="L30" i="9" s="1"/>
  <c r="J109" i="36"/>
  <c r="K109" i="36" s="1"/>
  <c r="L109" i="36" s="1"/>
  <c r="J79" i="31"/>
  <c r="K79" i="31" s="1"/>
  <c r="L79" i="31" s="1"/>
  <c r="C33" i="23"/>
  <c r="C49" i="23"/>
  <c r="J17" i="13"/>
  <c r="K17" i="13" s="1"/>
  <c r="L17" i="13" s="1"/>
  <c r="J86" i="12"/>
  <c r="K86" i="12" s="1"/>
  <c r="L86" i="12" s="1"/>
  <c r="J74" i="9"/>
  <c r="K74" i="9" s="1"/>
  <c r="L74" i="9" s="1"/>
  <c r="J36" i="31"/>
  <c r="K36" i="31" s="1"/>
  <c r="L36" i="31" s="1"/>
  <c r="J75" i="30"/>
  <c r="K75" i="30" s="1"/>
  <c r="L75" i="30" s="1"/>
  <c r="C54" i="23"/>
  <c r="H54" i="34"/>
  <c r="J87" i="32"/>
  <c r="K87" i="32" s="1"/>
  <c r="L87" i="32" s="1"/>
  <c r="J40" i="11"/>
  <c r="K40" i="11" s="1"/>
  <c r="L40" i="11" s="1"/>
  <c r="J8" i="32"/>
  <c r="K8" i="32" s="1"/>
  <c r="L8" i="32" s="1"/>
  <c r="J86" i="30"/>
  <c r="K86" i="30" s="1"/>
  <c r="L86" i="30" s="1"/>
  <c r="J103" i="12"/>
  <c r="K103" i="12" s="1"/>
  <c r="L103" i="12" s="1"/>
  <c r="M56" i="6" a="1"/>
  <c r="M56" i="6" s="1"/>
  <c r="I56" i="23" s="1"/>
  <c r="J29" i="34"/>
  <c r="K29" i="34" s="1"/>
  <c r="L29" i="34" s="1"/>
  <c r="J34" i="32"/>
  <c r="K34" i="32" s="1"/>
  <c r="L34" i="32" s="1"/>
  <c r="C72" i="23"/>
  <c r="J38" i="30"/>
  <c r="K38" i="30" s="1"/>
  <c r="L38" i="30" s="1"/>
  <c r="J75" i="31"/>
  <c r="K75" i="31" s="1"/>
  <c r="L75" i="31" s="1"/>
  <c r="J47" i="11"/>
  <c r="K47" i="11" s="1"/>
  <c r="L47" i="11" s="1"/>
  <c r="J76" i="34"/>
  <c r="K76" i="34" s="1"/>
  <c r="L76" i="34" s="1"/>
  <c r="J51" i="32"/>
  <c r="K51" i="32" s="1"/>
  <c r="L51" i="32" s="1"/>
  <c r="H6" i="33"/>
  <c r="I6" i="33" s="1"/>
  <c r="J8" i="13"/>
  <c r="K8" i="13" s="1"/>
  <c r="L8" i="13" s="1"/>
  <c r="J54" i="30"/>
  <c r="K54" i="30" s="1"/>
  <c r="L54" i="30" s="1"/>
  <c r="M31" i="13" a="1"/>
  <c r="M31" i="13" s="1"/>
  <c r="H31" i="13" s="1"/>
  <c r="I31" i="13" s="1"/>
  <c r="V6" i="16"/>
  <c r="J23" i="13"/>
  <c r="K23" i="13" s="1"/>
  <c r="L23" i="13" s="1"/>
  <c r="J33" i="9"/>
  <c r="K33" i="9" s="1"/>
  <c r="L33" i="9" s="1"/>
  <c r="J6" i="32"/>
  <c r="K6" i="32" s="1"/>
  <c r="L6" i="32" s="1"/>
  <c r="C117" i="22"/>
  <c r="H117" i="2"/>
  <c r="J87" i="36"/>
  <c r="K87" i="36" s="1"/>
  <c r="L87" i="36" s="1"/>
  <c r="C61" i="23"/>
  <c r="J115" i="9"/>
  <c r="K115" i="9" s="1"/>
  <c r="L115" i="9" s="1"/>
  <c r="M102" i="6" a="1"/>
  <c r="M102" i="6" s="1"/>
  <c r="I102" i="23" s="1"/>
  <c r="J70" i="11"/>
  <c r="K70" i="11" s="1"/>
  <c r="L70" i="11" s="1"/>
  <c r="J29" i="8"/>
  <c r="K29" i="8" s="1"/>
  <c r="L29" i="8" s="1"/>
  <c r="H7" i="33"/>
  <c r="I7" i="33" s="1"/>
  <c r="J44" i="11"/>
  <c r="K44" i="11" s="1"/>
  <c r="L44" i="11" s="1"/>
  <c r="C109" i="23"/>
  <c r="J78" i="34"/>
  <c r="K78" i="34" s="1"/>
  <c r="L78" i="34" s="1"/>
  <c r="C114" i="23"/>
  <c r="J10" i="30"/>
  <c r="K10" i="30" s="1"/>
  <c r="L10" i="30" s="1"/>
  <c r="J74" i="34"/>
  <c r="K74" i="34" s="1"/>
  <c r="L74" i="34" s="1"/>
  <c r="J100" i="36"/>
  <c r="K100" i="36" s="1"/>
  <c r="L100" i="36" s="1"/>
  <c r="C7" i="22"/>
  <c r="H7" i="2"/>
  <c r="J113" i="32"/>
  <c r="K113" i="32" s="1"/>
  <c r="L113" i="32" s="1"/>
  <c r="C110" i="23"/>
  <c r="J68" i="8"/>
  <c r="K68" i="8" s="1"/>
  <c r="L68" i="8" s="1"/>
  <c r="J88" i="12"/>
  <c r="K88" i="12" s="1"/>
  <c r="L88" i="12" s="1"/>
  <c r="M113" i="6" a="1"/>
  <c r="M113" i="6" s="1"/>
  <c r="I113" i="23" s="1"/>
  <c r="J49" i="12"/>
  <c r="K49" i="12" s="1"/>
  <c r="L49" i="12" s="1"/>
  <c r="C57" i="22"/>
  <c r="H57" i="2"/>
  <c r="J64" i="36"/>
  <c r="K64" i="36" s="1"/>
  <c r="L64" i="36" s="1"/>
  <c r="J88" i="36"/>
  <c r="K88" i="36" s="1"/>
  <c r="L88" i="36" s="1"/>
  <c r="J5" i="36"/>
  <c r="K5" i="36" s="1"/>
  <c r="L5" i="36" s="1"/>
  <c r="J18" i="30"/>
  <c r="K18" i="30" s="1"/>
  <c r="L18" i="30" s="1"/>
  <c r="J95" i="34"/>
  <c r="K95" i="34" s="1"/>
  <c r="L95" i="34" s="1"/>
  <c r="J115" i="13"/>
  <c r="K115" i="13" s="1"/>
  <c r="L115" i="13" s="1"/>
  <c r="J89" i="11"/>
  <c r="K89" i="11" s="1"/>
  <c r="L89" i="11" s="1"/>
  <c r="M88" i="6" a="1"/>
  <c r="M88" i="6" s="1"/>
  <c r="I88" i="23" s="1"/>
  <c r="J48" i="36"/>
  <c r="K48" i="36" s="1"/>
  <c r="L48" i="36" s="1"/>
  <c r="J100" i="12"/>
  <c r="K100" i="12" s="1"/>
  <c r="L100" i="12" s="1"/>
  <c r="BE27" i="29"/>
  <c r="P70" i="16"/>
  <c r="M46" i="33" s="1" a="1"/>
  <c r="M46" i="33" s="1"/>
  <c r="H46" i="33" s="1"/>
  <c r="I46" i="33" s="1"/>
  <c r="BE26" i="29"/>
  <c r="P69" i="16"/>
  <c r="M45" i="33" s="1" a="1"/>
  <c r="M45" i="33" s="1"/>
  <c r="J45" i="8"/>
  <c r="K45" i="8" s="1"/>
  <c r="L45" i="8" s="1"/>
  <c r="J16" i="13"/>
  <c r="K16" i="13" s="1"/>
  <c r="L16" i="13" s="1"/>
  <c r="C71" i="23"/>
  <c r="H71" i="34"/>
  <c r="C66" i="22"/>
  <c r="H66" i="2"/>
  <c r="M76" i="6" a="1"/>
  <c r="M76" i="6" s="1"/>
  <c r="I76" i="23" s="1"/>
  <c r="C23" i="22"/>
  <c r="H23" i="2"/>
  <c r="J49" i="13"/>
  <c r="K49" i="13" s="1"/>
  <c r="L49" i="13" s="1"/>
  <c r="J69" i="32"/>
  <c r="K69" i="32" s="1"/>
  <c r="L69" i="32" s="1"/>
  <c r="C48" i="22"/>
  <c r="H48" i="2"/>
  <c r="J36" i="32"/>
  <c r="K36" i="32" s="1"/>
  <c r="L36" i="32" s="1"/>
  <c r="J58" i="9"/>
  <c r="K58" i="9" s="1"/>
  <c r="L58" i="9" s="1"/>
  <c r="J59" i="34"/>
  <c r="K59" i="34" s="1"/>
  <c r="L59" i="34" s="1"/>
  <c r="J13" i="8"/>
  <c r="K13" i="8" s="1"/>
  <c r="L13" i="8" s="1"/>
  <c r="H60" i="34"/>
  <c r="C60" i="23"/>
  <c r="J25" i="9"/>
  <c r="K25" i="9" s="1"/>
  <c r="L25" i="9" s="1"/>
  <c r="C26" i="22"/>
  <c r="H26" i="2"/>
  <c r="C112" i="22"/>
  <c r="J55" i="30"/>
  <c r="K55" i="30" s="1"/>
  <c r="L55" i="30" s="1"/>
  <c r="C91" i="22"/>
  <c r="H91" i="2"/>
  <c r="J44" i="36"/>
  <c r="K44" i="36" s="1"/>
  <c r="L44" i="36" s="1"/>
  <c r="C10" i="22"/>
  <c r="H10" i="2"/>
  <c r="C69" i="23"/>
  <c r="J92" i="8"/>
  <c r="K92" i="8" s="1"/>
  <c r="L92" i="8" s="1"/>
  <c r="J15" i="30"/>
  <c r="K15" i="30" s="1"/>
  <c r="L15" i="30" s="1"/>
  <c r="H15" i="33"/>
  <c r="I15" i="33" s="1"/>
  <c r="J47" i="12"/>
  <c r="K47" i="12" s="1"/>
  <c r="L47" i="12" s="1"/>
  <c r="M18" i="6" a="1"/>
  <c r="M18" i="6" s="1"/>
  <c r="I18" i="23" s="1"/>
  <c r="R42" i="16"/>
  <c r="J56" i="9"/>
  <c r="K56" i="9" s="1"/>
  <c r="L56" i="9" s="1"/>
  <c r="J115" i="34"/>
  <c r="K115" i="34" s="1"/>
  <c r="L115" i="34" s="1"/>
  <c r="J56" i="36"/>
  <c r="K56" i="36" s="1"/>
  <c r="L56" i="36" s="1"/>
  <c r="J93" i="11"/>
  <c r="K93" i="11" s="1"/>
  <c r="L93" i="11" s="1"/>
  <c r="J94" i="13"/>
  <c r="K94" i="13" s="1"/>
  <c r="L94" i="13" s="1"/>
  <c r="J36" i="12"/>
  <c r="K36" i="12" s="1"/>
  <c r="L36" i="12" s="1"/>
  <c r="J8" i="8"/>
  <c r="K8" i="8" s="1"/>
  <c r="L8" i="8" s="1"/>
  <c r="H89" i="31"/>
  <c r="I89" i="31" s="1"/>
  <c r="C21" i="22"/>
  <c r="H21" i="2"/>
  <c r="J50" i="12"/>
  <c r="K50" i="12" s="1"/>
  <c r="L50" i="12" s="1"/>
  <c r="J72" i="9"/>
  <c r="K72" i="9" s="1"/>
  <c r="L72" i="9" s="1"/>
  <c r="M2" i="2" a="1"/>
  <c r="M2" i="2" s="1"/>
  <c r="I2" i="22" s="1"/>
  <c r="R26" i="16"/>
  <c r="J29" i="13"/>
  <c r="K29" i="13" s="1"/>
  <c r="L29" i="13" s="1"/>
  <c r="M31" i="12" a="1"/>
  <c r="M31" i="12" s="1"/>
  <c r="Q6" i="16"/>
  <c r="J28" i="36"/>
  <c r="K28" i="36" s="1"/>
  <c r="L28" i="36" s="1"/>
  <c r="J5" i="12"/>
  <c r="K5" i="12" s="1"/>
  <c r="L5" i="12" s="1"/>
  <c r="J23" i="9"/>
  <c r="K23" i="9" s="1"/>
  <c r="L23" i="9" s="1"/>
  <c r="J92" i="31"/>
  <c r="K92" i="31" s="1"/>
  <c r="L92" i="31" s="1"/>
  <c r="J73" i="31"/>
  <c r="K73" i="31" s="1"/>
  <c r="L73" i="31" s="1"/>
  <c r="J42" i="11"/>
  <c r="K42" i="11" s="1"/>
  <c r="L42" i="11" s="1"/>
  <c r="J101" i="13"/>
  <c r="K101" i="13" s="1"/>
  <c r="L101" i="13" s="1"/>
  <c r="J85" i="12"/>
  <c r="K85" i="12" s="1"/>
  <c r="L85" i="12" s="1"/>
  <c r="J111" i="9"/>
  <c r="K111" i="9" s="1"/>
  <c r="L111" i="9" s="1"/>
  <c r="C20" i="22"/>
  <c r="H20" i="2"/>
  <c r="J67" i="8"/>
  <c r="K67" i="8" s="1"/>
  <c r="L67" i="8" s="1"/>
  <c r="J10" i="9"/>
  <c r="K10" i="9" s="1"/>
  <c r="L10" i="9" s="1"/>
  <c r="J21" i="31"/>
  <c r="K21" i="31" s="1"/>
  <c r="L21" i="31" s="1"/>
  <c r="C62" i="23"/>
  <c r="C20" i="23"/>
  <c r="AR26" i="29"/>
  <c r="J75" i="13"/>
  <c r="K75" i="13" s="1"/>
  <c r="L75" i="13" s="1"/>
  <c r="J49" i="31"/>
  <c r="K49" i="31" s="1"/>
  <c r="L49" i="31" s="1"/>
  <c r="J94" i="9"/>
  <c r="K94" i="9" s="1"/>
  <c r="L94" i="9" s="1"/>
  <c r="J45" i="9"/>
  <c r="K45" i="9" s="1"/>
  <c r="L45" i="9" s="1"/>
  <c r="J94" i="31"/>
  <c r="K94" i="31" s="1"/>
  <c r="L94" i="31" s="1"/>
  <c r="J17" i="30"/>
  <c r="K17" i="30" s="1"/>
  <c r="L17" i="30" s="1"/>
  <c r="J58" i="32"/>
  <c r="K58" i="32" s="1"/>
  <c r="L58" i="32" s="1"/>
  <c r="J98" i="11"/>
  <c r="K98" i="11" s="1"/>
  <c r="L98" i="11" s="1"/>
  <c r="J66" i="32"/>
  <c r="K66" i="32" s="1"/>
  <c r="L66" i="32" s="1"/>
  <c r="J57" i="30"/>
  <c r="K57" i="30" s="1"/>
  <c r="L57" i="30" s="1"/>
  <c r="J74" i="12"/>
  <c r="K74" i="12" s="1"/>
  <c r="L74" i="12" s="1"/>
  <c r="M61" i="6" a="1"/>
  <c r="M61" i="6" s="1"/>
  <c r="I61" i="23" s="1"/>
  <c r="P7" i="16"/>
  <c r="J116" i="34"/>
  <c r="K116" i="34" s="1"/>
  <c r="L116" i="34" s="1"/>
  <c r="J67" i="13"/>
  <c r="K67" i="13" s="1"/>
  <c r="L67" i="13" s="1"/>
  <c r="C43" i="23"/>
  <c r="J105" i="9"/>
  <c r="K105" i="9" s="1"/>
  <c r="L105" i="9" s="1"/>
  <c r="M63" i="6" a="1"/>
  <c r="M63" i="6" s="1"/>
  <c r="I63" i="23" s="1"/>
  <c r="J9" i="30"/>
  <c r="K9" i="30" s="1"/>
  <c r="L9" i="30" s="1"/>
  <c r="J17" i="31"/>
  <c r="K17" i="31" s="1"/>
  <c r="L17" i="31" s="1"/>
  <c r="J105" i="11"/>
  <c r="K105" i="11" s="1"/>
  <c r="L105" i="11" s="1"/>
  <c r="J105" i="34"/>
  <c r="K105" i="34" s="1"/>
  <c r="L105" i="34" s="1"/>
  <c r="C64" i="22"/>
  <c r="H64" i="2"/>
  <c r="J43" i="34"/>
  <c r="K43" i="34" s="1"/>
  <c r="L43" i="34" s="1"/>
  <c r="J3" i="11"/>
  <c r="K3" i="11" s="1"/>
  <c r="L3" i="11" s="1"/>
  <c r="J102" i="9"/>
  <c r="K102" i="9" s="1"/>
  <c r="L102" i="9" s="1"/>
  <c r="J95" i="13"/>
  <c r="K95" i="13" s="1"/>
  <c r="L95" i="13" s="1"/>
  <c r="M104" i="6" a="1"/>
  <c r="M104" i="6" s="1"/>
  <c r="I104" i="23" s="1"/>
  <c r="J25" i="30"/>
  <c r="K25" i="30" s="1"/>
  <c r="L25" i="30" s="1"/>
  <c r="J81" i="13"/>
  <c r="K81" i="13" s="1"/>
  <c r="L81" i="13" s="1"/>
  <c r="J4" i="9"/>
  <c r="K4" i="9" s="1"/>
  <c r="L4" i="9" s="1"/>
  <c r="J10" i="13"/>
  <c r="K10" i="13" s="1"/>
  <c r="L10" i="13" s="1"/>
  <c r="J106" i="9"/>
  <c r="K106" i="9" s="1"/>
  <c r="L106" i="9" s="1"/>
  <c r="M10" i="6" a="1"/>
  <c r="M10" i="6" s="1"/>
  <c r="I10" i="23" s="1"/>
  <c r="R34" i="16"/>
  <c r="C3" i="23"/>
  <c r="J55" i="31"/>
  <c r="K55" i="31" s="1"/>
  <c r="L55" i="31" s="1"/>
  <c r="M80" i="6" a="1"/>
  <c r="M80" i="6" s="1"/>
  <c r="I80" i="23" s="1"/>
  <c r="J30" i="30"/>
  <c r="K30" i="30" s="1"/>
  <c r="L30" i="30" s="1"/>
  <c r="J102" i="11"/>
  <c r="K102" i="11" s="1"/>
  <c r="L102" i="11" s="1"/>
  <c r="C80" i="23"/>
  <c r="J94" i="8"/>
  <c r="K94" i="8" s="1"/>
  <c r="L94" i="8" s="1"/>
  <c r="J68" i="30"/>
  <c r="K68" i="30" s="1"/>
  <c r="L68" i="30" s="1"/>
  <c r="J45" i="34"/>
  <c r="K45" i="34" s="1"/>
  <c r="L45" i="34" s="1"/>
  <c r="M5" i="6" a="1"/>
  <c r="M5" i="6" s="1"/>
  <c r="I5" i="23" s="1"/>
  <c r="R29" i="16"/>
  <c r="J13" i="36"/>
  <c r="K13" i="36" s="1"/>
  <c r="L13" i="36" s="1"/>
  <c r="C36" i="22"/>
  <c r="H36" i="2"/>
  <c r="M16" i="6" a="1"/>
  <c r="M16" i="6" s="1"/>
  <c r="I16" i="23" s="1"/>
  <c r="R40" i="16"/>
  <c r="J39" i="8"/>
  <c r="K39" i="8" s="1"/>
  <c r="L39" i="8" s="1"/>
  <c r="J59" i="12"/>
  <c r="K59" i="12" s="1"/>
  <c r="L59" i="12" s="1"/>
  <c r="J107" i="12"/>
  <c r="K107" i="12" s="1"/>
  <c r="L107" i="12" s="1"/>
  <c r="M89" i="9" a="1"/>
  <c r="M89" i="9" s="1"/>
  <c r="U8" i="16"/>
  <c r="J35" i="36"/>
  <c r="K35" i="36" s="1"/>
  <c r="L35" i="36" s="1"/>
  <c r="J59" i="36"/>
  <c r="K59" i="36" s="1"/>
  <c r="L59" i="36" s="1"/>
  <c r="J92" i="36"/>
  <c r="K92" i="36" s="1"/>
  <c r="L92" i="36" s="1"/>
  <c r="J105" i="30"/>
  <c r="K105" i="30" s="1"/>
  <c r="L105" i="30" s="1"/>
  <c r="J66" i="34"/>
  <c r="K66" i="34" s="1"/>
  <c r="L66" i="34" s="1"/>
  <c r="J86" i="13"/>
  <c r="K86" i="13" s="1"/>
  <c r="L86" i="13" s="1"/>
  <c r="M84" i="6" a="1"/>
  <c r="M84" i="6" s="1"/>
  <c r="I84" i="23" s="1"/>
  <c r="J106" i="36"/>
  <c r="K106" i="36" s="1"/>
  <c r="L106" i="36" s="1"/>
  <c r="J71" i="12"/>
  <c r="K71" i="12" s="1"/>
  <c r="L71" i="12" s="1"/>
  <c r="M66" i="6" a="1"/>
  <c r="M66" i="6" s="1"/>
  <c r="I66" i="23" s="1"/>
  <c r="H28" i="33"/>
  <c r="I28" i="33" s="1"/>
  <c r="J16" i="8"/>
  <c r="K16" i="8" s="1"/>
  <c r="L16" i="8" s="1"/>
  <c r="J74" i="13"/>
  <c r="K74" i="13" s="1"/>
  <c r="L74" i="13" s="1"/>
  <c r="C42" i="23"/>
  <c r="H42" i="34"/>
  <c r="C37" i="22"/>
  <c r="H37" i="2"/>
  <c r="C110" i="22"/>
  <c r="H110" i="2"/>
  <c r="M75" i="6" a="1"/>
  <c r="M75" i="6" s="1"/>
  <c r="I75" i="23" s="1"/>
  <c r="J40" i="32"/>
  <c r="K40" i="32" s="1"/>
  <c r="L40" i="32" s="1"/>
  <c r="M11" i="6" a="1"/>
  <c r="M11" i="6" s="1"/>
  <c r="I11" i="23" s="1"/>
  <c r="R35" i="16"/>
  <c r="J94" i="32"/>
  <c r="K94" i="32" s="1"/>
  <c r="L94" i="32" s="1"/>
  <c r="J29" i="9"/>
  <c r="K29" i="9" s="1"/>
  <c r="L29" i="9" s="1"/>
  <c r="J30" i="34"/>
  <c r="K30" i="34" s="1"/>
  <c r="L30" i="34" s="1"/>
  <c r="J104" i="8"/>
  <c r="K104" i="8" s="1"/>
  <c r="L104" i="8" s="1"/>
  <c r="J5" i="34"/>
  <c r="K5" i="34" s="1"/>
  <c r="L5" i="34" s="1"/>
  <c r="C113" i="22"/>
  <c r="H113" i="2"/>
  <c r="C83" i="22"/>
  <c r="M99" i="6" a="1"/>
  <c r="M99" i="6" s="1"/>
  <c r="I99" i="23" s="1"/>
  <c r="C62" i="22"/>
  <c r="H62" i="2"/>
  <c r="J102" i="36"/>
  <c r="K102" i="36" s="1"/>
  <c r="L102" i="36" s="1"/>
  <c r="H30" i="33"/>
  <c r="I30" i="33" s="1"/>
  <c r="C97" i="22"/>
  <c r="H97" i="2"/>
  <c r="C40" i="23"/>
  <c r="J63" i="8"/>
  <c r="K63" i="8" s="1"/>
  <c r="L63" i="8" s="1"/>
  <c r="J102" i="30"/>
  <c r="K102" i="30" s="1"/>
  <c r="L102" i="30" s="1"/>
  <c r="J18" i="12"/>
  <c r="K18" i="12" s="1"/>
  <c r="L18" i="12" s="1"/>
  <c r="J27" i="9"/>
  <c r="K27" i="9" s="1"/>
  <c r="L27" i="9" s="1"/>
  <c r="J86" i="34"/>
  <c r="K86" i="34" s="1"/>
  <c r="L86" i="34" s="1"/>
  <c r="J114" i="36"/>
  <c r="K114" i="36" s="1"/>
  <c r="L114" i="36" s="1"/>
  <c r="J64" i="11"/>
  <c r="K64" i="11" s="1"/>
  <c r="L64" i="11" s="1"/>
  <c r="J65" i="13"/>
  <c r="K65" i="13" s="1"/>
  <c r="L65" i="13" s="1"/>
  <c r="H11" i="33"/>
  <c r="I11" i="33" s="1"/>
  <c r="J66" i="8"/>
  <c r="K66" i="8" s="1"/>
  <c r="L66" i="8" s="1"/>
  <c r="J61" i="12"/>
  <c r="K61" i="12" s="1"/>
  <c r="L61" i="12" s="1"/>
  <c r="C108" i="22"/>
  <c r="H108" i="2"/>
  <c r="J25" i="13"/>
  <c r="K25" i="13" s="1"/>
  <c r="L25" i="13" s="1"/>
  <c r="C84" i="23"/>
  <c r="H84" i="6"/>
  <c r="J43" i="9"/>
  <c r="K43" i="9" s="1"/>
  <c r="L43" i="9" s="1"/>
  <c r="J15" i="34"/>
  <c r="K15" i="34" s="1"/>
  <c r="L15" i="34" s="1"/>
  <c r="J116" i="13"/>
  <c r="K116" i="13" s="1"/>
  <c r="L116" i="13" s="1"/>
  <c r="J22" i="30"/>
  <c r="K22" i="30" s="1"/>
  <c r="L22" i="30" s="1"/>
  <c r="H9" i="33"/>
  <c r="I9" i="33" s="1"/>
  <c r="J93" i="8"/>
  <c r="K93" i="8" s="1"/>
  <c r="L93" i="8" s="1"/>
  <c r="J82" i="34"/>
  <c r="K82" i="34" s="1"/>
  <c r="L82" i="34" s="1"/>
  <c r="J15" i="31"/>
  <c r="K15" i="31" s="1"/>
  <c r="L15" i="31" s="1"/>
  <c r="J100" i="11"/>
  <c r="K100" i="11" s="1"/>
  <c r="L100" i="11" s="1"/>
  <c r="M115" i="6" a="1"/>
  <c r="M115" i="6" s="1"/>
  <c r="I115" i="23" s="1"/>
  <c r="J56" i="12"/>
  <c r="K56" i="12" s="1"/>
  <c r="L56" i="12" s="1"/>
  <c r="J82" i="9"/>
  <c r="K82" i="9" s="1"/>
  <c r="L82" i="9" s="1"/>
  <c r="C78" i="22"/>
  <c r="H78" i="2"/>
  <c r="J38" i="8"/>
  <c r="K38" i="8" s="1"/>
  <c r="L38" i="8" s="1"/>
  <c r="J97" i="9"/>
  <c r="K97" i="9" s="1"/>
  <c r="L97" i="9" s="1"/>
  <c r="J50" i="31"/>
  <c r="K50" i="31" s="1"/>
  <c r="L50" i="31" s="1"/>
  <c r="C91" i="23"/>
  <c r="C78" i="23"/>
  <c r="J19" i="32"/>
  <c r="K19" i="32" s="1"/>
  <c r="L19" i="32" s="1"/>
  <c r="J104" i="13"/>
  <c r="K104" i="13" s="1"/>
  <c r="L104" i="13" s="1"/>
  <c r="J20" i="31"/>
  <c r="K20" i="31" s="1"/>
  <c r="L20" i="31" s="1"/>
  <c r="J65" i="9"/>
  <c r="K65" i="9" s="1"/>
  <c r="L65" i="9" s="1"/>
  <c r="J16" i="9"/>
  <c r="K16" i="9" s="1"/>
  <c r="L16" i="9" s="1"/>
  <c r="J7" i="31"/>
  <c r="K7" i="31" s="1"/>
  <c r="L7" i="31" s="1"/>
  <c r="H89" i="30"/>
  <c r="I89" i="30" s="1"/>
  <c r="M43" i="6" a="1"/>
  <c r="M43" i="6" s="1"/>
  <c r="I43" i="23" s="1"/>
  <c r="J102" i="8"/>
  <c r="K102" i="8" s="1"/>
  <c r="L102" i="8" s="1"/>
  <c r="M108" i="6" a="1"/>
  <c r="M108" i="6" s="1"/>
  <c r="I108" i="23" s="1"/>
  <c r="J37" i="32"/>
  <c r="K37" i="32" s="1"/>
  <c r="L37" i="32" s="1"/>
  <c r="C22" i="22"/>
  <c r="H22" i="2"/>
  <c r="J87" i="34"/>
  <c r="K87" i="34" s="1"/>
  <c r="L87" i="34" s="1"/>
  <c r="J96" i="13"/>
  <c r="K96" i="13" s="1"/>
  <c r="L96" i="13" s="1"/>
  <c r="C14" i="23"/>
  <c r="J76" i="9"/>
  <c r="K76" i="9" s="1"/>
  <c r="L76" i="9" s="1"/>
  <c r="M79" i="6" a="1"/>
  <c r="M79" i="6" s="1"/>
  <c r="I79" i="23" s="1"/>
  <c r="J96" i="30"/>
  <c r="K96" i="30" s="1"/>
  <c r="L96" i="30" s="1"/>
  <c r="J46" i="31"/>
  <c r="K46" i="31" s="1"/>
  <c r="L46" i="31" s="1"/>
  <c r="J18" i="11"/>
  <c r="K18" i="11" s="1"/>
  <c r="L18" i="11" s="1"/>
  <c r="J47" i="34"/>
  <c r="K47" i="34" s="1"/>
  <c r="L47" i="34" s="1"/>
  <c r="C114" i="22"/>
  <c r="H114" i="2"/>
  <c r="C2" i="22"/>
  <c r="H2" i="2"/>
  <c r="C35" i="22"/>
  <c r="H35" i="2"/>
  <c r="J101" i="34"/>
  <c r="K101" i="34" s="1"/>
  <c r="L101" i="34" s="1"/>
  <c r="J90" i="11"/>
  <c r="K90" i="11" s="1"/>
  <c r="L90" i="11" s="1"/>
  <c r="M6" i="6" a="1"/>
  <c r="M6" i="6" s="1"/>
  <c r="I6" i="23" s="1"/>
  <c r="R30" i="16"/>
  <c r="J73" i="9"/>
  <c r="K73" i="9" s="1"/>
  <c r="L73" i="9" s="1"/>
  <c r="H14" i="33"/>
  <c r="I14" i="33" s="1"/>
  <c r="J37" i="13"/>
  <c r="K37" i="13" s="1"/>
  <c r="L37" i="13" s="1"/>
  <c r="J112" i="30"/>
  <c r="K112" i="30" s="1"/>
  <c r="L112" i="30" s="1"/>
  <c r="M23" i="6" a="1"/>
  <c r="M23" i="6" s="1"/>
  <c r="I23" i="23" s="1"/>
  <c r="R47" i="16"/>
  <c r="J110" i="13"/>
  <c r="K110" i="13" s="1"/>
  <c r="L110" i="13" s="1"/>
  <c r="J91" i="9"/>
  <c r="K91" i="9" s="1"/>
  <c r="L91" i="9" s="1"/>
  <c r="M39" i="6" a="1"/>
  <c r="M39" i="6" s="1"/>
  <c r="I39" i="23" s="1"/>
  <c r="J39" i="13"/>
  <c r="K39" i="13" s="1"/>
  <c r="L39" i="13" s="1"/>
  <c r="J105" i="32"/>
  <c r="K105" i="32" s="1"/>
  <c r="L105" i="32" s="1"/>
  <c r="J77" i="9"/>
  <c r="K77" i="9" s="1"/>
  <c r="L77" i="9" s="1"/>
  <c r="C90" i="23"/>
  <c r="J102" i="12"/>
  <c r="K102" i="12" s="1"/>
  <c r="L102" i="12" s="1"/>
  <c r="J26" i="31"/>
  <c r="K26" i="31" s="1"/>
  <c r="L26" i="31" s="1"/>
  <c r="J117" i="30"/>
  <c r="K117" i="30" s="1"/>
  <c r="L117" i="30" s="1"/>
  <c r="C19" i="23"/>
  <c r="J91" i="13"/>
  <c r="K91" i="13" s="1"/>
  <c r="L91" i="13" s="1"/>
  <c r="J9" i="12"/>
  <c r="K9" i="12" s="1"/>
  <c r="L9" i="12" s="1"/>
  <c r="J73" i="11"/>
  <c r="K73" i="11" s="1"/>
  <c r="L73" i="11" s="1"/>
  <c r="H51" i="6"/>
  <c r="C51" i="23"/>
  <c r="J65" i="8"/>
  <c r="K65" i="8" s="1"/>
  <c r="L65" i="8" s="1"/>
  <c r="C104" i="22"/>
  <c r="H104" i="2"/>
  <c r="J39" i="30"/>
  <c r="K39" i="30" s="1"/>
  <c r="L39" i="30" s="1"/>
  <c r="J16" i="34"/>
  <c r="K16" i="34" s="1"/>
  <c r="L16" i="34" s="1"/>
  <c r="J71" i="36"/>
  <c r="K71" i="36" s="1"/>
  <c r="L71" i="36" s="1"/>
  <c r="J25" i="36"/>
  <c r="K25" i="36" s="1"/>
  <c r="L25" i="36" s="1"/>
  <c r="BE18" i="29"/>
  <c r="P61" i="16"/>
  <c r="M37" i="33" s="1" a="1"/>
  <c r="M37" i="33" s="1"/>
  <c r="H37" i="33" s="1"/>
  <c r="I37" i="33" s="1"/>
  <c r="J23" i="30"/>
  <c r="K23" i="30" s="1"/>
  <c r="L23" i="30" s="1"/>
  <c r="J30" i="12"/>
  <c r="K30" i="12" s="1"/>
  <c r="L30" i="12" s="1"/>
  <c r="J20" i="12"/>
  <c r="K20" i="12" s="1"/>
  <c r="L20" i="12" s="1"/>
  <c r="J6" i="36"/>
  <c r="K6" i="36" s="1"/>
  <c r="L6" i="36" s="1"/>
  <c r="J22" i="9"/>
  <c r="K22" i="9" s="1"/>
  <c r="L22" i="9" s="1"/>
  <c r="M2" i="13" a="1"/>
  <c r="M2" i="13" s="1"/>
  <c r="H2" i="13" s="1"/>
  <c r="I2" i="13" s="1"/>
  <c r="V5" i="16"/>
  <c r="J30" i="36"/>
  <c r="K30" i="36" s="1"/>
  <c r="L30" i="36" s="1"/>
  <c r="J24" i="30"/>
  <c r="K24" i="30" s="1"/>
  <c r="L24" i="30" s="1"/>
  <c r="J76" i="30"/>
  <c r="K76" i="30" s="1"/>
  <c r="L76" i="30" s="1"/>
  <c r="J12" i="34"/>
  <c r="K12" i="34" s="1"/>
  <c r="L12" i="34" s="1"/>
  <c r="J23" i="11"/>
  <c r="K23" i="11" s="1"/>
  <c r="L23" i="11" s="1"/>
  <c r="J42" i="12"/>
  <c r="K42" i="12" s="1"/>
  <c r="L42" i="12" s="1"/>
  <c r="H89" i="13"/>
  <c r="I89" i="13" s="1"/>
  <c r="M31" i="34" a="1"/>
  <c r="M31" i="34" s="1"/>
  <c r="I31" i="23" s="1"/>
  <c r="R6" i="16"/>
  <c r="J91" i="36"/>
  <c r="K91" i="36" s="1"/>
  <c r="L91" i="36" s="1"/>
  <c r="J74" i="36"/>
  <c r="K74" i="36" s="1"/>
  <c r="L74" i="36" s="1"/>
  <c r="C93" i="23"/>
  <c r="J2" i="33"/>
  <c r="K2" i="33" s="1"/>
  <c r="L2" i="33" s="1"/>
  <c r="C81" i="22"/>
  <c r="H81" i="2"/>
  <c r="BE40" i="29"/>
  <c r="P83" i="16"/>
  <c r="M59" i="33" s="1" a="1"/>
  <c r="M59" i="33" s="1"/>
  <c r="H59" i="33" s="1"/>
  <c r="I59" i="33" s="1"/>
  <c r="J115" i="32"/>
  <c r="K115" i="32" s="1"/>
  <c r="L115" i="32" s="1"/>
  <c r="J68" i="11"/>
  <c r="K68" i="11" s="1"/>
  <c r="L68" i="11" s="1"/>
  <c r="J65" i="32"/>
  <c r="K65" i="32" s="1"/>
  <c r="L65" i="32" s="1"/>
  <c r="J56" i="31"/>
  <c r="K56" i="31" s="1"/>
  <c r="L56" i="31" s="1"/>
  <c r="J35" i="30"/>
  <c r="K35" i="30" s="1"/>
  <c r="L35" i="30" s="1"/>
  <c r="J75" i="8"/>
  <c r="K75" i="8" s="1"/>
  <c r="L75" i="8" s="1"/>
  <c r="J34" i="34"/>
  <c r="K34" i="34" s="1"/>
  <c r="L34" i="34" s="1"/>
  <c r="C84" i="22"/>
  <c r="H84" i="2"/>
  <c r="BE32" i="29"/>
  <c r="P75" i="16"/>
  <c r="M51" i="33" s="1" a="1"/>
  <c r="M51" i="33" s="1"/>
  <c r="C54" i="22"/>
  <c r="C33" i="22"/>
  <c r="H33" i="2"/>
  <c r="J19" i="11"/>
  <c r="K19" i="11" s="1"/>
  <c r="L19" i="11" s="1"/>
  <c r="C68" i="22"/>
  <c r="H68" i="2"/>
  <c r="C98" i="23"/>
  <c r="H98" i="6"/>
  <c r="J34" i="8"/>
  <c r="K34" i="8" s="1"/>
  <c r="L34" i="8" s="1"/>
  <c r="M2" i="31" a="1"/>
  <c r="M2" i="31" s="1"/>
  <c r="H2" i="31" s="1"/>
  <c r="I2" i="31" s="1"/>
  <c r="S5" i="16"/>
  <c r="H22" i="33"/>
  <c r="I22" i="33" s="1"/>
  <c r="M60" i="12" a="1"/>
  <c r="M60" i="12" s="1"/>
  <c r="Q7" i="16"/>
  <c r="J25" i="31"/>
  <c r="K25" i="31" s="1"/>
  <c r="L25" i="31" s="1"/>
  <c r="J57" i="34"/>
  <c r="K57" i="34" s="1"/>
  <c r="L57" i="34" s="1"/>
  <c r="J35" i="11"/>
  <c r="K35" i="11" s="1"/>
  <c r="L35" i="11" s="1"/>
  <c r="M62" i="6" a="1"/>
  <c r="M62" i="6" s="1"/>
  <c r="I62" i="23" s="1"/>
  <c r="J37" i="8"/>
  <c r="K37" i="8" s="1"/>
  <c r="L37" i="8" s="1"/>
  <c r="J90" i="12"/>
  <c r="K90" i="12" s="1"/>
  <c r="L90" i="12" s="1"/>
  <c r="C79" i="22"/>
  <c r="H79" i="2"/>
  <c r="J54" i="13"/>
  <c r="K54" i="13" s="1"/>
  <c r="L54" i="13" s="1"/>
  <c r="C76" i="23"/>
  <c r="H76" i="6"/>
  <c r="C55" i="23"/>
  <c r="J9" i="31"/>
  <c r="K9" i="31" s="1"/>
  <c r="L9" i="31" s="1"/>
  <c r="C37" i="23"/>
  <c r="J73" i="34"/>
  <c r="K73" i="34" s="1"/>
  <c r="L73" i="34" s="1"/>
  <c r="H33" i="33"/>
  <c r="I33" i="33" s="1"/>
  <c r="J58" i="13"/>
  <c r="K58" i="13" s="1"/>
  <c r="L58" i="13" s="1"/>
  <c r="C40" i="22"/>
  <c r="H40" i="2"/>
  <c r="J80" i="30"/>
  <c r="K80" i="30" s="1"/>
  <c r="L80" i="30" s="1"/>
  <c r="J64" i="8"/>
  <c r="K64" i="8" s="1"/>
  <c r="L64" i="8" s="1"/>
  <c r="J111" i="34"/>
  <c r="K111" i="34" s="1"/>
  <c r="L111" i="34" s="1"/>
  <c r="J44" i="31"/>
  <c r="K44" i="31" s="1"/>
  <c r="L44" i="31" s="1"/>
  <c r="M81" i="6" a="1"/>
  <c r="M81" i="6" s="1"/>
  <c r="I81" i="23" s="1"/>
  <c r="J27" i="12"/>
  <c r="K27" i="12" s="1"/>
  <c r="L27" i="12" s="1"/>
  <c r="J53" i="9"/>
  <c r="K53" i="9" s="1"/>
  <c r="L53" i="9" s="1"/>
  <c r="C49" i="22"/>
  <c r="H49" i="2"/>
  <c r="J9" i="8"/>
  <c r="K9" i="8" s="1"/>
  <c r="L9" i="8" s="1"/>
  <c r="J68" i="9"/>
  <c r="K68" i="9" s="1"/>
  <c r="L68" i="9" s="1"/>
  <c r="J108" i="31"/>
  <c r="K108" i="31" s="1"/>
  <c r="L108" i="31" s="1"/>
  <c r="C4" i="23"/>
  <c r="H4" i="6"/>
  <c r="C107" i="23"/>
  <c r="J48" i="32"/>
  <c r="K48" i="32" s="1"/>
  <c r="L48" i="32" s="1"/>
  <c r="J46" i="13"/>
  <c r="K46" i="13" s="1"/>
  <c r="L46" i="13" s="1"/>
  <c r="J78" i="31"/>
  <c r="K78" i="31" s="1"/>
  <c r="L78" i="31" s="1"/>
  <c r="J7" i="9"/>
  <c r="K7" i="9" s="1"/>
  <c r="L7" i="9" s="1"/>
  <c r="J103" i="9"/>
  <c r="K103" i="9" s="1"/>
  <c r="L103" i="9" s="1"/>
  <c r="J65" i="31"/>
  <c r="K65" i="31" s="1"/>
  <c r="L65" i="31" s="1"/>
  <c r="H60" i="30"/>
  <c r="I60" i="30" s="1"/>
  <c r="M41" i="6" a="1"/>
  <c r="M41" i="6" s="1"/>
  <c r="I41" i="23" s="1"/>
  <c r="J73" i="8"/>
  <c r="K73" i="8" s="1"/>
  <c r="L73" i="8" s="1"/>
  <c r="J12" i="13"/>
  <c r="K12" i="13" s="1"/>
  <c r="L12" i="13" s="1"/>
  <c r="J79" i="8"/>
  <c r="K79" i="8" s="1"/>
  <c r="L79" i="8" s="1"/>
  <c r="C109" i="22"/>
  <c r="H109" i="2"/>
  <c r="J20" i="33"/>
  <c r="K20" i="33" s="1"/>
  <c r="L20" i="33" s="1"/>
  <c r="J19" i="31"/>
  <c r="K19" i="31" s="1"/>
  <c r="L19" i="31" s="1"/>
  <c r="J34" i="30"/>
  <c r="K34" i="30" s="1"/>
  <c r="L34" i="30" s="1"/>
  <c r="J9" i="13"/>
  <c r="K9" i="13" s="1"/>
  <c r="L9" i="13" s="1"/>
  <c r="C101" i="23"/>
  <c r="J47" i="9"/>
  <c r="K47" i="9" s="1"/>
  <c r="L47" i="9" s="1"/>
  <c r="J67" i="30"/>
  <c r="K67" i="30" s="1"/>
  <c r="L67" i="30" s="1"/>
  <c r="J104" i="31"/>
  <c r="K104" i="31" s="1"/>
  <c r="L104" i="31" s="1"/>
  <c r="J76" i="11"/>
  <c r="K76" i="11" s="1"/>
  <c r="L76" i="11" s="1"/>
  <c r="J18" i="34"/>
  <c r="K18" i="34" s="1"/>
  <c r="L18" i="34" s="1"/>
  <c r="C85" i="22"/>
  <c r="H85" i="2"/>
  <c r="C89" i="22"/>
  <c r="C6" i="22"/>
  <c r="H6" i="2"/>
  <c r="J72" i="34"/>
  <c r="K72" i="34" s="1"/>
  <c r="L72" i="34" s="1"/>
  <c r="J61" i="11"/>
  <c r="K61" i="11" s="1"/>
  <c r="L61" i="11" s="1"/>
  <c r="J44" i="9"/>
  <c r="K44" i="9" s="1"/>
  <c r="L44" i="9" s="1"/>
  <c r="J7" i="11"/>
  <c r="K7" i="11" s="1"/>
  <c r="L7" i="11" s="1"/>
  <c r="M34" i="6" a="1"/>
  <c r="M34" i="6" s="1"/>
  <c r="I34" i="23" s="1"/>
  <c r="J83" i="30"/>
  <c r="K83" i="30" s="1"/>
  <c r="L83" i="30" s="1"/>
  <c r="J52" i="13"/>
  <c r="K52" i="13" s="1"/>
  <c r="L52" i="13" s="1"/>
  <c r="J107" i="8"/>
  <c r="K107" i="8" s="1"/>
  <c r="L107" i="8" s="1"/>
  <c r="J97" i="13"/>
  <c r="K97" i="13" s="1"/>
  <c r="L97" i="13" s="1"/>
  <c r="J76" i="32"/>
  <c r="K76" i="32" s="1"/>
  <c r="L76" i="32" s="1"/>
  <c r="J19" i="9"/>
  <c r="K19" i="9" s="1"/>
  <c r="L19" i="9" s="1"/>
  <c r="J75" i="36"/>
  <c r="K75" i="36" s="1"/>
  <c r="L75" i="36" s="1"/>
  <c r="J73" i="12"/>
  <c r="K73" i="12" s="1"/>
  <c r="L73" i="12" s="1"/>
  <c r="J113" i="31"/>
  <c r="K113" i="31" s="1"/>
  <c r="L113" i="31" s="1"/>
  <c r="J22" i="13"/>
  <c r="K22" i="13" s="1"/>
  <c r="L22" i="13" s="1"/>
  <c r="J88" i="30"/>
  <c r="K88" i="30" s="1"/>
  <c r="L88" i="30" s="1"/>
  <c r="C77" i="23"/>
  <c r="J4" i="13"/>
  <c r="K4" i="13" s="1"/>
  <c r="L4" i="13" s="1"/>
  <c r="J96" i="12"/>
  <c r="K96" i="12" s="1"/>
  <c r="L96" i="12" s="1"/>
  <c r="C22" i="23"/>
  <c r="J7" i="8"/>
  <c r="K7" i="8" s="1"/>
  <c r="L7" i="8" s="1"/>
  <c r="H75" i="2"/>
  <c r="C75" i="22"/>
  <c r="J97" i="30"/>
  <c r="K97" i="30" s="1"/>
  <c r="L97" i="30" s="1"/>
  <c r="M50" i="6" a="1"/>
  <c r="M50" i="6" s="1"/>
  <c r="I50" i="23" s="1"/>
  <c r="R74" i="16"/>
  <c r="J42" i="36"/>
  <c r="K42" i="36" s="1"/>
  <c r="L42" i="36" s="1"/>
  <c r="J112" i="36"/>
  <c r="K112" i="36" s="1"/>
  <c r="L112" i="36" s="1"/>
  <c r="J110" i="30"/>
  <c r="K110" i="30" s="1"/>
  <c r="L110" i="30" s="1"/>
  <c r="M30" i="6" a="1"/>
  <c r="M30" i="6" s="1"/>
  <c r="I30" i="23" s="1"/>
  <c r="R54" i="16"/>
  <c r="J78" i="12"/>
  <c r="K78" i="12" s="1"/>
  <c r="L78" i="12" s="1"/>
  <c r="J92" i="9"/>
  <c r="K92" i="9" s="1"/>
  <c r="L92" i="9" s="1"/>
  <c r="J3" i="34"/>
  <c r="K3" i="34" s="1"/>
  <c r="L3" i="34" s="1"/>
  <c r="J109" i="9"/>
  <c r="K109" i="9" s="1"/>
  <c r="L109" i="9" s="1"/>
  <c r="J117" i="36"/>
  <c r="K117" i="36" s="1"/>
  <c r="L117" i="36" s="1"/>
  <c r="J111" i="30"/>
  <c r="K111" i="30" s="1"/>
  <c r="L111" i="30" s="1"/>
  <c r="J47" i="30"/>
  <c r="K47" i="30" s="1"/>
  <c r="L47" i="30" s="1"/>
  <c r="BE29" i="29"/>
  <c r="P72" i="16"/>
  <c r="M48" i="33" s="1" a="1"/>
  <c r="M48" i="33" s="1"/>
  <c r="M112" i="2" a="1"/>
  <c r="M112" i="2" s="1"/>
  <c r="I112" i="22" s="1"/>
  <c r="R136" i="16"/>
  <c r="J109" i="31"/>
  <c r="K109" i="31" s="1"/>
  <c r="L109" i="31" s="1"/>
  <c r="J70" i="34"/>
  <c r="K70" i="34" s="1"/>
  <c r="L70" i="34" s="1"/>
  <c r="J110" i="11"/>
  <c r="K110" i="11" s="1"/>
  <c r="L110" i="11" s="1"/>
  <c r="J13" i="12"/>
  <c r="K13" i="12" s="1"/>
  <c r="L13" i="12" s="1"/>
  <c r="J27" i="34"/>
  <c r="K27" i="34" s="1"/>
  <c r="L27" i="34" s="1"/>
  <c r="J62" i="36"/>
  <c r="K62" i="36" s="1"/>
  <c r="L62" i="36" s="1"/>
  <c r="J45" i="36"/>
  <c r="K45" i="36" s="1"/>
  <c r="L45" i="36" s="1"/>
  <c r="C64" i="23"/>
  <c r="H64" i="6"/>
  <c r="C116" i="22"/>
  <c r="H116" i="2"/>
  <c r="M59" i="6" a="1"/>
  <c r="M59" i="6" s="1"/>
  <c r="I59" i="23" s="1"/>
  <c r="R83" i="16"/>
  <c r="J86" i="32"/>
  <c r="K86" i="32" s="1"/>
  <c r="L86" i="32" s="1"/>
  <c r="J10" i="11"/>
  <c r="K10" i="11" s="1"/>
  <c r="L10" i="11" s="1"/>
  <c r="J69" i="13"/>
  <c r="K69" i="13" s="1"/>
  <c r="L69" i="13" s="1"/>
  <c r="J27" i="31"/>
  <c r="K27" i="31" s="1"/>
  <c r="L27" i="31" s="1"/>
  <c r="J6" i="30"/>
  <c r="K6" i="30" s="1"/>
  <c r="L6" i="30" s="1"/>
  <c r="H45" i="33"/>
  <c r="I45" i="33" s="1"/>
  <c r="J46" i="8"/>
  <c r="K46" i="8" s="1"/>
  <c r="L46" i="8" s="1"/>
  <c r="J92" i="34"/>
  <c r="K92" i="34" s="1"/>
  <c r="L92" i="34" s="1"/>
  <c r="C55" i="22"/>
  <c r="H55" i="2"/>
  <c r="C25" i="22"/>
  <c r="C117" i="23"/>
  <c r="H117" i="6"/>
  <c r="J48" i="11"/>
  <c r="K48" i="11" s="1"/>
  <c r="L48" i="11" s="1"/>
  <c r="C39" i="22"/>
  <c r="H39" i="2"/>
  <c r="M49" i="6" a="1"/>
  <c r="M49" i="6" s="1"/>
  <c r="I49" i="23" s="1"/>
  <c r="J5" i="8"/>
  <c r="K5" i="8" s="1"/>
  <c r="L5" i="8" s="1"/>
  <c r="H44" i="33"/>
  <c r="I44" i="33" s="1"/>
  <c r="J7" i="34"/>
  <c r="K7" i="34" s="1"/>
  <c r="L7" i="34" s="1"/>
  <c r="J112" i="31"/>
  <c r="K112" i="31" s="1"/>
  <c r="L112" i="31" s="1"/>
  <c r="J28" i="34"/>
  <c r="K28" i="34" s="1"/>
  <c r="L28" i="34" s="1"/>
  <c r="J6" i="11"/>
  <c r="K6" i="11" s="1"/>
  <c r="L6" i="11" s="1"/>
  <c r="J32" i="12"/>
  <c r="K32" i="12" s="1"/>
  <c r="L32" i="12" s="1"/>
  <c r="C50" i="22"/>
  <c r="H50" i="2"/>
  <c r="J112" i="13"/>
  <c r="K112" i="13" s="1"/>
  <c r="L112" i="13" s="1"/>
  <c r="C18" i="23"/>
  <c r="H18" i="6"/>
  <c r="C26" i="23"/>
  <c r="J38" i="31"/>
  <c r="K38" i="31" s="1"/>
  <c r="L38" i="31" s="1"/>
  <c r="C8" i="23"/>
  <c r="J44" i="34"/>
  <c r="K44" i="34" s="1"/>
  <c r="L44" i="34" s="1"/>
  <c r="H4" i="33"/>
  <c r="I4" i="33" s="1"/>
  <c r="J21" i="36"/>
  <c r="K21" i="36" s="1"/>
  <c r="L21" i="36" s="1"/>
  <c r="M94" i="6" a="1"/>
  <c r="M94" i="6" s="1"/>
  <c r="I94" i="23" s="1"/>
  <c r="C11" i="22"/>
  <c r="H11" i="2"/>
  <c r="M67" i="6" a="1"/>
  <c r="M67" i="6" s="1"/>
  <c r="I67" i="23" s="1"/>
  <c r="J51" i="30"/>
  <c r="K51" i="30" s="1"/>
  <c r="L51" i="30" s="1"/>
  <c r="J35" i="8"/>
  <c r="K35" i="8" s="1"/>
  <c r="L35" i="8" s="1"/>
  <c r="J53" i="34"/>
  <c r="K53" i="34" s="1"/>
  <c r="L53" i="34" s="1"/>
  <c r="J102" i="31"/>
  <c r="K102" i="31" s="1"/>
  <c r="L102" i="31" s="1"/>
  <c r="J27" i="11"/>
  <c r="K27" i="11" s="1"/>
  <c r="L27" i="11" s="1"/>
  <c r="J90" i="9"/>
  <c r="K90" i="9" s="1"/>
  <c r="L90" i="9" s="1"/>
  <c r="M70" i="6" a="1"/>
  <c r="M70" i="6" s="1"/>
  <c r="I70" i="23" s="1"/>
  <c r="J96" i="8"/>
  <c r="K96" i="8" s="1"/>
  <c r="L96" i="8" s="1"/>
  <c r="J39" i="9"/>
  <c r="K39" i="9" s="1"/>
  <c r="L39" i="9" s="1"/>
  <c r="J117" i="8"/>
  <c r="K117" i="8" s="1"/>
  <c r="L117" i="8" s="1"/>
  <c r="J76" i="36"/>
  <c r="K76" i="36" s="1"/>
  <c r="L76" i="36" s="1"/>
  <c r="M110" i="6" a="1"/>
  <c r="M110" i="6" s="1"/>
  <c r="I110" i="23" s="1"/>
  <c r="J106" i="32"/>
  <c r="K106" i="32" s="1"/>
  <c r="L106" i="32" s="1"/>
  <c r="J2" i="36"/>
  <c r="K2" i="36" s="1"/>
  <c r="L2" i="36" s="1"/>
  <c r="J107" i="31"/>
  <c r="K107" i="31" s="1"/>
  <c r="L107" i="31" s="1"/>
  <c r="J36" i="9"/>
  <c r="K36" i="9" s="1"/>
  <c r="L36" i="9" s="1"/>
  <c r="C68" i="23"/>
  <c r="M100" i="2" a="1"/>
  <c r="M100" i="2" s="1"/>
  <c r="I100" i="22" s="1"/>
  <c r="R124" i="16"/>
  <c r="J44" i="8"/>
  <c r="K44" i="8" s="1"/>
  <c r="L44" i="8" s="1"/>
  <c r="J99" i="13"/>
  <c r="K99" i="13" s="1"/>
  <c r="L99" i="13" s="1"/>
  <c r="J50" i="8"/>
  <c r="K50" i="8" s="1"/>
  <c r="L50" i="8" s="1"/>
  <c r="C80" i="22"/>
  <c r="H80" i="2"/>
  <c r="C14" i="22"/>
  <c r="H14" i="2"/>
  <c r="J48" i="31"/>
  <c r="K48" i="31" s="1"/>
  <c r="L48" i="31" s="1"/>
  <c r="J92" i="30"/>
  <c r="K92" i="30" s="1"/>
  <c r="L92" i="30" s="1"/>
  <c r="J38" i="13"/>
  <c r="K38" i="13" s="1"/>
  <c r="L38" i="13" s="1"/>
  <c r="J90" i="8"/>
  <c r="K90" i="8" s="1"/>
  <c r="L90" i="8" s="1"/>
  <c r="J18" i="9"/>
  <c r="K18" i="9" s="1"/>
  <c r="L18" i="9" s="1"/>
  <c r="J39" i="36"/>
  <c r="K39" i="36" s="1"/>
  <c r="L39" i="36" s="1"/>
  <c r="J42" i="30"/>
  <c r="K42" i="30" s="1"/>
  <c r="L42" i="30" s="1"/>
  <c r="C90" i="22"/>
  <c r="H90" i="2"/>
  <c r="J55" i="8"/>
  <c r="K55" i="8" s="1"/>
  <c r="L55" i="8" s="1"/>
  <c r="M52" i="6" a="1"/>
  <c r="M52" i="6" s="1"/>
  <c r="I52" i="23" s="1"/>
  <c r="H56" i="2"/>
  <c r="C56" i="22"/>
  <c r="C60" i="22"/>
  <c r="C93" i="22"/>
  <c r="H93" i="2"/>
  <c r="J14" i="34"/>
  <c r="K14" i="34" s="1"/>
  <c r="L14" i="34" s="1"/>
  <c r="J32" i="11"/>
  <c r="K32" i="11" s="1"/>
  <c r="L32" i="11" s="1"/>
  <c r="J15" i="9"/>
  <c r="K15" i="9" s="1"/>
  <c r="L15" i="9" s="1"/>
  <c r="J36" i="11"/>
  <c r="K36" i="11" s="1"/>
  <c r="L36" i="11" s="1"/>
  <c r="J107" i="32"/>
  <c r="K107" i="32" s="1"/>
  <c r="L107" i="32" s="1"/>
  <c r="J6" i="34"/>
  <c r="K6" i="34" s="1"/>
  <c r="L6" i="34" s="1"/>
  <c r="J49" i="30"/>
  <c r="K49" i="30" s="1"/>
  <c r="L49" i="30" s="1"/>
  <c r="J20" i="8"/>
  <c r="K20" i="8" s="1"/>
  <c r="L20" i="8" s="1"/>
  <c r="J68" i="13"/>
  <c r="K68" i="13" s="1"/>
  <c r="L68" i="13" s="1"/>
  <c r="J47" i="32"/>
  <c r="K47" i="32" s="1"/>
  <c r="L47" i="32" s="1"/>
  <c r="J48" i="9"/>
  <c r="K48" i="9" s="1"/>
  <c r="L48" i="9" s="1"/>
  <c r="J46" i="36"/>
  <c r="K46" i="36" s="1"/>
  <c r="L46" i="36" s="1"/>
  <c r="J44" i="12"/>
  <c r="K44" i="12" s="1"/>
  <c r="L44" i="12" s="1"/>
  <c r="J84" i="31"/>
  <c r="K84" i="31" s="1"/>
  <c r="L84" i="31" s="1"/>
  <c r="J51" i="13"/>
  <c r="K51" i="13" s="1"/>
  <c r="L51" i="13" s="1"/>
  <c r="J59" i="30"/>
  <c r="K59" i="30" s="1"/>
  <c r="L59" i="30" s="1"/>
  <c r="C48" i="23"/>
  <c r="J33" i="13"/>
  <c r="K33" i="13" s="1"/>
  <c r="L33" i="13" s="1"/>
  <c r="J67" i="12"/>
  <c r="K67" i="12" s="1"/>
  <c r="L67" i="12" s="1"/>
  <c r="J46" i="34"/>
  <c r="K46" i="34" s="1"/>
  <c r="L46" i="34" s="1"/>
  <c r="J40" i="30"/>
  <c r="K40" i="30" s="1"/>
  <c r="L40" i="30" s="1"/>
  <c r="M106" i="6" a="1"/>
  <c r="M106" i="6" s="1"/>
  <c r="I106" i="23" s="1"/>
  <c r="J36" i="8"/>
  <c r="K36" i="8" s="1"/>
  <c r="L36" i="8" s="1"/>
  <c r="C46" i="22"/>
  <c r="H46" i="2"/>
  <c r="M105" i="6" a="1"/>
  <c r="M105" i="6" s="1"/>
  <c r="I105" i="23" s="1"/>
  <c r="J104" i="12"/>
  <c r="K104" i="12" s="1"/>
  <c r="L104" i="12" s="1"/>
  <c r="J103" i="32"/>
  <c r="K103" i="32" s="1"/>
  <c r="L103" i="32" s="1"/>
  <c r="J83" i="36"/>
  <c r="K83" i="36" s="1"/>
  <c r="L83" i="36" s="1"/>
  <c r="J25" i="11"/>
  <c r="K25" i="11" s="1"/>
  <c r="L25" i="11" s="1"/>
  <c r="J81" i="30"/>
  <c r="K81" i="30" s="1"/>
  <c r="L81" i="30" s="1"/>
  <c r="M35" i="6" a="1"/>
  <c r="M35" i="6" s="1"/>
  <c r="I35" i="23" s="1"/>
  <c r="J63" i="9"/>
  <c r="K63" i="9" s="1"/>
  <c r="L63" i="9" s="1"/>
  <c r="J61" i="34"/>
  <c r="K61" i="34" s="1"/>
  <c r="L61" i="34" s="1"/>
  <c r="J80" i="9"/>
  <c r="K80" i="9" s="1"/>
  <c r="L80" i="9" s="1"/>
  <c r="J19" i="13"/>
  <c r="K19" i="13" s="1"/>
  <c r="L19" i="13" s="1"/>
  <c r="J86" i="11"/>
  <c r="K86" i="11" s="1"/>
  <c r="L86" i="11" s="1"/>
  <c r="J82" i="30"/>
  <c r="K82" i="30" s="1"/>
  <c r="L82" i="30" s="1"/>
  <c r="J42" i="13"/>
  <c r="K42" i="13" s="1"/>
  <c r="L42" i="13" s="1"/>
  <c r="J17" i="32"/>
  <c r="K17" i="32" s="1"/>
  <c r="L17" i="32" s="1"/>
  <c r="J98" i="9"/>
  <c r="K98" i="9" s="1"/>
  <c r="L98" i="9" s="1"/>
  <c r="J51" i="31"/>
  <c r="K51" i="31" s="1"/>
  <c r="L51" i="31" s="1"/>
  <c r="J99" i="34"/>
  <c r="K99" i="34" s="1"/>
  <c r="L99" i="34" s="1"/>
  <c r="J52" i="11"/>
  <c r="K52" i="11" s="1"/>
  <c r="L52" i="11" s="1"/>
  <c r="M46" i="6" a="1"/>
  <c r="M46" i="6" s="1"/>
  <c r="I46" i="23" s="1"/>
  <c r="R70" i="16"/>
  <c r="M40" i="6" a="1"/>
  <c r="M40" i="6" s="1"/>
  <c r="I40" i="23" s="1"/>
  <c r="J85" i="34"/>
  <c r="K85" i="34" s="1"/>
  <c r="L85" i="34" s="1"/>
  <c r="M31" i="31" a="1"/>
  <c r="M31" i="31" s="1"/>
  <c r="S6" i="16"/>
  <c r="J33" i="36"/>
  <c r="K33" i="36" s="1"/>
  <c r="L33" i="36" s="1"/>
  <c r="H19" i="33"/>
  <c r="I19" i="33" s="1"/>
  <c r="J103" i="36"/>
  <c r="K103" i="36" s="1"/>
  <c r="L103" i="36" s="1"/>
  <c r="C6" i="23"/>
  <c r="H6" i="6"/>
  <c r="C87" i="22"/>
  <c r="H87" i="2"/>
  <c r="AR40" i="29"/>
  <c r="J84" i="11"/>
  <c r="K84" i="11" s="1"/>
  <c r="L84" i="11" s="1"/>
  <c r="M31" i="9" a="1"/>
  <c r="M31" i="9" s="1"/>
  <c r="U6" i="16"/>
  <c r="J57" i="32"/>
  <c r="K57" i="32" s="1"/>
  <c r="L57" i="32" s="1"/>
  <c r="J39" i="11"/>
  <c r="K39" i="11" s="1"/>
  <c r="L39" i="11" s="1"/>
  <c r="J29" i="31"/>
  <c r="K29" i="31" s="1"/>
  <c r="L29" i="31" s="1"/>
  <c r="J11" i="13"/>
  <c r="K11" i="13" s="1"/>
  <c r="L11" i="13" s="1"/>
  <c r="J85" i="31"/>
  <c r="K85" i="31" s="1"/>
  <c r="L85" i="31" s="1"/>
  <c r="J93" i="30"/>
  <c r="K93" i="30" s="1"/>
  <c r="L93" i="30" s="1"/>
  <c r="H16" i="33"/>
  <c r="I16" i="33" s="1"/>
  <c r="J17" i="8"/>
  <c r="K17" i="8" s="1"/>
  <c r="L17" i="8" s="1"/>
  <c r="J63" i="34"/>
  <c r="K63" i="34" s="1"/>
  <c r="L63" i="34" s="1"/>
  <c r="M77" i="6" a="1"/>
  <c r="M77" i="6" s="1"/>
  <c r="I77" i="23" s="1"/>
  <c r="BE37" i="29"/>
  <c r="P80" i="16"/>
  <c r="M56" i="33" s="1" a="1"/>
  <c r="M56" i="33" s="1"/>
  <c r="H56" i="33" s="1"/>
  <c r="I56" i="33" s="1"/>
  <c r="M55" i="6" a="1"/>
  <c r="M55" i="6" s="1"/>
  <c r="I55" i="23" s="1"/>
  <c r="R79" i="16"/>
  <c r="C88" i="23"/>
  <c r="H88" i="6"/>
  <c r="J77" i="11"/>
  <c r="K77" i="11" s="1"/>
  <c r="L77" i="11" s="1"/>
  <c r="M95" i="6" a="1"/>
  <c r="M95" i="6" s="1"/>
  <c r="I95" i="23" s="1"/>
  <c r="J50" i="9"/>
  <c r="K50" i="9" s="1"/>
  <c r="L50" i="9" s="1"/>
  <c r="J95" i="11"/>
  <c r="K95" i="11" s="1"/>
  <c r="L95" i="11" s="1"/>
  <c r="J115" i="8"/>
  <c r="K115" i="8" s="1"/>
  <c r="L115" i="8" s="1"/>
  <c r="J94" i="34"/>
  <c r="K94" i="34" s="1"/>
  <c r="L94" i="34" s="1"/>
  <c r="J54" i="31"/>
  <c r="K54" i="31" s="1"/>
  <c r="L54" i="31" s="1"/>
  <c r="J62" i="30"/>
  <c r="K62" i="30" s="1"/>
  <c r="L62" i="30" s="1"/>
  <c r="H2" i="9"/>
  <c r="I2" i="9" s="1"/>
  <c r="M116" i="6" a="1"/>
  <c r="M116" i="6" s="1"/>
  <c r="I116" i="23" s="1"/>
  <c r="M89" i="2" a="1"/>
  <c r="M89" i="2" s="1"/>
  <c r="I89" i="22" s="1"/>
  <c r="J3" i="12"/>
  <c r="K3" i="12" s="1"/>
  <c r="L3" i="12" s="1"/>
  <c r="M44" i="6" a="1"/>
  <c r="M44" i="6" s="1"/>
  <c r="I44" i="23" s="1"/>
  <c r="R68" i="16"/>
  <c r="J83" i="13"/>
  <c r="K83" i="13" s="1"/>
  <c r="L83" i="13" s="1"/>
  <c r="C47" i="23"/>
  <c r="C113" i="23"/>
  <c r="H113" i="6"/>
  <c r="J67" i="31"/>
  <c r="K67" i="31" s="1"/>
  <c r="L67" i="31" s="1"/>
  <c r="C66" i="23"/>
  <c r="H66" i="6"/>
  <c r="J102" i="34"/>
  <c r="K102" i="34" s="1"/>
  <c r="L102" i="34" s="1"/>
  <c r="J12" i="30"/>
  <c r="K12" i="30" s="1"/>
  <c r="L12" i="30" s="1"/>
  <c r="J79" i="36"/>
  <c r="K79" i="36" s="1"/>
  <c r="L79" i="36" s="1"/>
  <c r="C98" i="22"/>
  <c r="H98" i="2"/>
  <c r="J109" i="30"/>
  <c r="K109" i="30" s="1"/>
  <c r="L109" i="30" s="1"/>
  <c r="J6" i="8"/>
  <c r="K6" i="8" s="1"/>
  <c r="L6" i="8" s="1"/>
  <c r="J24" i="34"/>
  <c r="K24" i="34" s="1"/>
  <c r="L24" i="34" s="1"/>
  <c r="M91" i="6" a="1"/>
  <c r="M91" i="6" s="1"/>
  <c r="I91" i="23" s="1"/>
  <c r="M27" i="6" a="1"/>
  <c r="M27" i="6" s="1"/>
  <c r="I27" i="23" s="1"/>
  <c r="R51" i="16"/>
  <c r="J114" i="11"/>
  <c r="K114" i="11" s="1"/>
  <c r="L114" i="11" s="1"/>
  <c r="J61" i="9"/>
  <c r="K61" i="9" s="1"/>
  <c r="L61" i="9" s="1"/>
  <c r="J68" i="31"/>
  <c r="K68" i="31" s="1"/>
  <c r="L68" i="31" s="1"/>
  <c r="J112" i="12"/>
  <c r="K112" i="12" s="1"/>
  <c r="L112" i="12" s="1"/>
  <c r="J88" i="8"/>
  <c r="K88" i="8" s="1"/>
  <c r="L88" i="8" s="1"/>
  <c r="J47" i="36"/>
  <c r="K47" i="36" s="1"/>
  <c r="L47" i="36" s="1"/>
  <c r="J77" i="32"/>
  <c r="K77" i="32" s="1"/>
  <c r="L77" i="32" s="1"/>
  <c r="J100" i="9"/>
  <c r="K100" i="9" s="1"/>
  <c r="L100" i="9" s="1"/>
  <c r="M3" i="6" a="1"/>
  <c r="M3" i="6" s="1"/>
  <c r="I3" i="23" s="1"/>
  <c r="R27" i="16"/>
  <c r="P5" i="16"/>
  <c r="C39" i="23"/>
  <c r="H39" i="6"/>
  <c r="BE17" i="29"/>
  <c r="P60" i="16"/>
  <c r="M36" i="33" s="1" a="1"/>
  <c r="M36" i="33" s="1"/>
  <c r="H36" i="33" s="1"/>
  <c r="I36" i="33" s="1"/>
  <c r="J35" i="31"/>
  <c r="K35" i="31" s="1"/>
  <c r="L35" i="31" s="1"/>
  <c r="J15" i="8"/>
  <c r="K15" i="8" s="1"/>
  <c r="L15" i="8" s="1"/>
  <c r="J70" i="13"/>
  <c r="K70" i="13" s="1"/>
  <c r="L70" i="13" s="1"/>
  <c r="J21" i="8"/>
  <c r="K21" i="8" s="1"/>
  <c r="L21" i="8" s="1"/>
  <c r="H51" i="2"/>
  <c r="C51" i="22"/>
  <c r="C101" i="22"/>
  <c r="H101" i="2"/>
  <c r="J106" i="31"/>
  <c r="K106" i="31" s="1"/>
  <c r="L106" i="31" s="1"/>
  <c r="J63" i="30"/>
  <c r="K63" i="30" s="1"/>
  <c r="L63" i="30" s="1"/>
  <c r="M93" i="6" a="1"/>
  <c r="M93" i="6" s="1"/>
  <c r="I93" i="23" s="1"/>
  <c r="J61" i="8"/>
  <c r="K61" i="8" s="1"/>
  <c r="L61" i="8" s="1"/>
  <c r="C70" i="23"/>
  <c r="H70" i="6"/>
  <c r="J37" i="12"/>
  <c r="K37" i="12" s="1"/>
  <c r="L37" i="12" s="1"/>
  <c r="J97" i="36"/>
  <c r="K97" i="36" s="1"/>
  <c r="L97" i="36" s="1"/>
  <c r="J13" i="30"/>
  <c r="K13" i="30" s="1"/>
  <c r="L13" i="30" s="1"/>
  <c r="C61" i="22"/>
  <c r="H61" i="2"/>
  <c r="J26" i="8"/>
  <c r="K26" i="8" s="1"/>
  <c r="L26" i="8" s="1"/>
  <c r="C27" i="22"/>
  <c r="H27" i="2"/>
  <c r="C31" i="22"/>
  <c r="J13" i="32"/>
  <c r="K13" i="32" s="1"/>
  <c r="L13" i="32" s="1"/>
  <c r="C94" i="23"/>
  <c r="H94" i="6"/>
  <c r="J23" i="36"/>
  <c r="K23" i="36" s="1"/>
  <c r="L23" i="36" s="1"/>
  <c r="C38" i="23"/>
  <c r="J65" i="11"/>
  <c r="K65" i="11" s="1"/>
  <c r="L65" i="11" s="1"/>
  <c r="J20" i="32"/>
  <c r="K20" i="32" s="1"/>
  <c r="L20" i="32" s="1"/>
  <c r="J64" i="34"/>
  <c r="K64" i="34" s="1"/>
  <c r="L64" i="34" s="1"/>
  <c r="J12" i="12"/>
  <c r="K12" i="12" s="1"/>
  <c r="L12" i="12" s="1"/>
  <c r="J20" i="30"/>
  <c r="K20" i="30" s="1"/>
  <c r="L20" i="30" s="1"/>
  <c r="J78" i="8"/>
  <c r="K78" i="8" s="1"/>
  <c r="L78" i="8" s="1"/>
  <c r="M90" i="6" a="1"/>
  <c r="M90" i="6" s="1"/>
  <c r="I90" i="23" s="1"/>
  <c r="P8" i="16"/>
  <c r="M65" i="6" a="1"/>
  <c r="M65" i="6" s="1"/>
  <c r="I65" i="23" s="1"/>
  <c r="J18" i="32"/>
  <c r="K18" i="32" s="1"/>
  <c r="L18" i="32" s="1"/>
  <c r="C73" i="23"/>
  <c r="H73" i="6"/>
  <c r="J104" i="36"/>
  <c r="K104" i="36" s="1"/>
  <c r="L104" i="36" s="1"/>
  <c r="J15" i="12"/>
  <c r="K15" i="12" s="1"/>
  <c r="L15" i="12" s="1"/>
  <c r="J109" i="13"/>
  <c r="K109" i="13" s="1"/>
  <c r="L109" i="13" s="1"/>
  <c r="H3" i="33"/>
  <c r="I3" i="33" s="1"/>
  <c r="C106" i="23"/>
  <c r="H106" i="6"/>
  <c r="J62" i="13"/>
  <c r="K62" i="13" s="1"/>
  <c r="L62" i="13" s="1"/>
  <c r="J38" i="12"/>
  <c r="K38" i="12" s="1"/>
  <c r="L38" i="12" s="1"/>
  <c r="J17" i="34"/>
  <c r="K17" i="34" s="1"/>
  <c r="L17" i="34" s="1"/>
  <c r="J11" i="30"/>
  <c r="K11" i="30" s="1"/>
  <c r="L11" i="30" s="1"/>
  <c r="C100" i="22"/>
  <c r="C17" i="22"/>
  <c r="H17" i="2"/>
  <c r="J75" i="12"/>
  <c r="K75" i="12" s="1"/>
  <c r="L75" i="12" s="1"/>
  <c r="J74" i="32"/>
  <c r="K74" i="32" s="1"/>
  <c r="L74" i="32" s="1"/>
  <c r="J54" i="36"/>
  <c r="K54" i="36" s="1"/>
  <c r="L54" i="36" s="1"/>
  <c r="J82" i="31"/>
  <c r="K82" i="31" s="1"/>
  <c r="L82" i="31" s="1"/>
  <c r="J112" i="11"/>
  <c r="K112" i="11" s="1"/>
  <c r="L112" i="11" s="1"/>
  <c r="J52" i="30"/>
  <c r="K52" i="30" s="1"/>
  <c r="L52" i="30" s="1"/>
  <c r="BE12" i="29"/>
  <c r="P55" i="16"/>
  <c r="M31" i="33" s="1" a="1"/>
  <c r="M31" i="33" s="1"/>
  <c r="H31" i="33" s="1"/>
  <c r="I31" i="33" s="1"/>
  <c r="BE34" i="29"/>
  <c r="P77" i="16"/>
  <c r="M53" i="33" s="1" a="1"/>
  <c r="M53" i="33" s="1"/>
  <c r="J34" i="9"/>
  <c r="K34" i="9" s="1"/>
  <c r="L34" i="9" s="1"/>
  <c r="J32" i="34"/>
  <c r="K32" i="34" s="1"/>
  <c r="L32" i="34" s="1"/>
  <c r="J51" i="9"/>
  <c r="K51" i="9" s="1"/>
  <c r="L51" i="9" s="1"/>
  <c r="J48" i="13"/>
  <c r="K48" i="13" s="1"/>
  <c r="L48" i="13" s="1"/>
  <c r="J57" i="11"/>
  <c r="K57" i="11" s="1"/>
  <c r="L57" i="11" s="1"/>
  <c r="J53" i="30"/>
  <c r="K53" i="30" s="1"/>
  <c r="L53" i="30" s="1"/>
  <c r="BE38" i="29"/>
  <c r="P81" i="16"/>
  <c r="M57" i="33" s="1" a="1"/>
  <c r="M57" i="33" s="1"/>
  <c r="H57" i="33" s="1"/>
  <c r="I57" i="33" s="1"/>
  <c r="J13" i="13"/>
  <c r="K13" i="13" s="1"/>
  <c r="L13" i="13" s="1"/>
  <c r="J104" i="32"/>
  <c r="K104" i="32" s="1"/>
  <c r="L104" i="32" s="1"/>
  <c r="J69" i="9"/>
  <c r="K69" i="9" s="1"/>
  <c r="L69" i="9" s="1"/>
  <c r="J22" i="31"/>
  <c r="K22" i="31" s="1"/>
  <c r="L22" i="31" s="1"/>
  <c r="J41" i="34"/>
  <c r="K41" i="34" s="1"/>
  <c r="L41" i="34" s="1"/>
  <c r="J81" i="11"/>
  <c r="K81" i="11" s="1"/>
  <c r="L81" i="11" s="1"/>
  <c r="J56" i="34"/>
  <c r="K56" i="34" s="1"/>
  <c r="L56" i="34" s="1"/>
  <c r="J4" i="36"/>
  <c r="K4" i="36" s="1"/>
  <c r="L4" i="36" s="1"/>
  <c r="H48" i="33"/>
  <c r="I48" i="33" s="1"/>
  <c r="J16" i="36"/>
  <c r="K16" i="36" s="1"/>
  <c r="L16" i="36" s="1"/>
  <c r="C35" i="23"/>
  <c r="C58" i="22"/>
  <c r="H58" i="2"/>
  <c r="J26" i="11"/>
  <c r="K26" i="11" s="1"/>
  <c r="L26" i="11" s="1"/>
  <c r="J28" i="32"/>
  <c r="K28" i="32" s="1"/>
  <c r="L28" i="32" s="1"/>
  <c r="J97" i="11"/>
  <c r="K97" i="11" s="1"/>
  <c r="L97" i="11" s="1"/>
  <c r="J58" i="31"/>
  <c r="K58" i="31" s="1"/>
  <c r="L58" i="31" s="1"/>
  <c r="J98" i="13"/>
  <c r="K98" i="13" s="1"/>
  <c r="L98" i="13" s="1"/>
  <c r="J114" i="31"/>
  <c r="K114" i="31" s="1"/>
  <c r="L114" i="31" s="1"/>
  <c r="J64" i="30"/>
  <c r="K64" i="30" s="1"/>
  <c r="L64" i="30" s="1"/>
  <c r="J9" i="11"/>
  <c r="K9" i="11" s="1"/>
  <c r="L9" i="11" s="1"/>
  <c r="J82" i="36"/>
  <c r="K82" i="36" s="1"/>
  <c r="L82" i="36" s="1"/>
  <c r="J14" i="31"/>
  <c r="K14" i="31" s="1"/>
  <c r="L14" i="31" s="1"/>
  <c r="M89" i="12" a="1"/>
  <c r="M89" i="12" s="1"/>
  <c r="H89" i="12" s="1"/>
  <c r="I89" i="12" s="1"/>
  <c r="Q8" i="16"/>
  <c r="AR36" i="29"/>
  <c r="C30" i="23"/>
  <c r="H30" i="6"/>
  <c r="J106" i="11"/>
  <c r="K106" i="11" s="1"/>
  <c r="L106" i="11" s="1"/>
  <c r="M31" i="2" a="1"/>
  <c r="M31" i="2" s="1"/>
  <c r="I31" i="22" s="1"/>
  <c r="J21" i="9"/>
  <c r="K21" i="9" s="1"/>
  <c r="L21" i="9" s="1"/>
  <c r="J66" i="11"/>
  <c r="K66" i="11" s="1"/>
  <c r="L66" i="11" s="1"/>
  <c r="H51" i="33"/>
  <c r="I51" i="33" s="1"/>
  <c r="J86" i="8"/>
  <c r="K86" i="8" s="1"/>
  <c r="L86" i="8" s="1"/>
  <c r="J65" i="34"/>
  <c r="K65" i="34" s="1"/>
  <c r="L65" i="34" s="1"/>
  <c r="J83" i="31"/>
  <c r="K83" i="31" s="1"/>
  <c r="L83" i="31" s="1"/>
  <c r="J4" i="30"/>
  <c r="K4" i="30" s="1"/>
  <c r="L4" i="30" s="1"/>
  <c r="H89" i="9"/>
  <c r="I89" i="9" s="1"/>
  <c r="C102" i="22"/>
  <c r="H102" i="2"/>
  <c r="J63" i="13"/>
  <c r="K63" i="13" s="1"/>
  <c r="L63" i="13" s="1"/>
  <c r="J69" i="31"/>
  <c r="K69" i="31" s="1"/>
  <c r="L69" i="31" s="1"/>
  <c r="J12" i="32"/>
  <c r="K12" i="32" s="1"/>
  <c r="L12" i="32" s="1"/>
  <c r="C105" i="23"/>
  <c r="J96" i="31"/>
  <c r="K96" i="31" s="1"/>
  <c r="L96" i="31" s="1"/>
  <c r="C95" i="23"/>
  <c r="M107" i="6" a="1"/>
  <c r="M107" i="6" s="1"/>
  <c r="I107" i="23" s="1"/>
  <c r="J99" i="30"/>
  <c r="K99" i="30" s="1"/>
  <c r="L99" i="30" s="1"/>
  <c r="J50" i="36"/>
  <c r="K50" i="36" s="1"/>
  <c r="L50" i="36" s="1"/>
  <c r="C69" i="22"/>
  <c r="H69" i="2"/>
  <c r="J65" i="36"/>
  <c r="K65" i="36" s="1"/>
  <c r="L65" i="36" s="1"/>
  <c r="J32" i="13"/>
  <c r="K32" i="13" s="1"/>
  <c r="L32" i="13" s="1"/>
  <c r="H60" i="32"/>
  <c r="I60" i="32" s="1"/>
  <c r="J72" i="32"/>
  <c r="K72" i="32" s="1"/>
  <c r="L72" i="32" s="1"/>
  <c r="J9" i="36"/>
  <c r="K9" i="36" s="1"/>
  <c r="L9" i="36" s="1"/>
  <c r="J56" i="11"/>
  <c r="K56" i="11" s="1"/>
  <c r="L56" i="11" s="1"/>
  <c r="J32" i="9"/>
  <c r="K32" i="9" s="1"/>
  <c r="L32" i="9" s="1"/>
  <c r="J97" i="31"/>
  <c r="K97" i="31" s="1"/>
  <c r="L97" i="31" s="1"/>
  <c r="J83" i="12"/>
  <c r="K83" i="12" s="1"/>
  <c r="L83" i="12" s="1"/>
  <c r="J59" i="8"/>
  <c r="K59" i="8" s="1"/>
  <c r="L59" i="8" s="1"/>
  <c r="J18" i="36"/>
  <c r="K18" i="36" s="1"/>
  <c r="L18" i="36" s="1"/>
  <c r="J24" i="12"/>
  <c r="K24" i="12" s="1"/>
  <c r="L24" i="12" s="1"/>
  <c r="J71" i="9"/>
  <c r="K71" i="9" s="1"/>
  <c r="L71" i="9" s="1"/>
  <c r="C97" i="23"/>
  <c r="H97" i="6"/>
  <c r="M109" i="6" a="1"/>
  <c r="M109" i="6" s="1"/>
  <c r="I109" i="23" s="1"/>
  <c r="J64" i="31"/>
  <c r="K64" i="31" s="1"/>
  <c r="L64" i="31" s="1"/>
  <c r="J3" i="36"/>
  <c r="K3" i="36" s="1"/>
  <c r="L3" i="36" s="1"/>
  <c r="BE22" i="29"/>
  <c r="P65" i="16"/>
  <c r="M41" i="33" s="1" a="1"/>
  <c r="M41" i="33" s="1"/>
  <c r="J41" i="13"/>
  <c r="K41" i="13" s="1"/>
  <c r="L41" i="13" s="1"/>
  <c r="J108" i="8"/>
  <c r="K108" i="8" s="1"/>
  <c r="L108" i="8" s="1"/>
  <c r="C72" i="22"/>
  <c r="H72" i="2"/>
  <c r="J77" i="31"/>
  <c r="K77" i="31" s="1"/>
  <c r="L77" i="31" s="1"/>
  <c r="J5" i="30"/>
  <c r="K5" i="30" s="1"/>
  <c r="L5" i="30" s="1"/>
  <c r="J32" i="8"/>
  <c r="K32" i="8" s="1"/>
  <c r="L32" i="8" s="1"/>
  <c r="H41" i="6"/>
  <c r="C41" i="23"/>
  <c r="J95" i="12"/>
  <c r="K95" i="12" s="1"/>
  <c r="L95" i="12" s="1"/>
  <c r="J10" i="36"/>
  <c r="K10" i="36" s="1"/>
  <c r="L10" i="36" s="1"/>
  <c r="J100" i="30"/>
  <c r="K100" i="30" s="1"/>
  <c r="L100" i="30" s="1"/>
  <c r="C32" i="22"/>
  <c r="H32" i="2"/>
  <c r="J113" i="8"/>
  <c r="K113" i="8" s="1"/>
  <c r="L113" i="8" s="1"/>
  <c r="J106" i="12"/>
  <c r="K106" i="12" s="1"/>
  <c r="L106" i="12" s="1"/>
  <c r="C86" i="23"/>
  <c r="J100" i="32"/>
  <c r="K100" i="32" s="1"/>
  <c r="L100" i="32" s="1"/>
  <c r="C7" i="23"/>
  <c r="BE13" i="29"/>
  <c r="P56" i="16"/>
  <c r="M32" i="33" s="1" a="1"/>
  <c r="M32" i="33" s="1"/>
  <c r="J81" i="36"/>
  <c r="K81" i="36" s="1"/>
  <c r="L81" i="36" s="1"/>
  <c r="C96" i="23"/>
  <c r="H96" i="6"/>
  <c r="J94" i="11"/>
  <c r="K94" i="11" s="1"/>
  <c r="L94" i="11" s="1"/>
  <c r="C16" i="22"/>
  <c r="H16" i="2"/>
  <c r="J78" i="32"/>
  <c r="K78" i="32" s="1"/>
  <c r="L78" i="32" s="1"/>
  <c r="J93" i="34"/>
  <c r="K93" i="34" s="1"/>
  <c r="L93" i="34" s="1"/>
  <c r="J99" i="12"/>
  <c r="K99" i="12" s="1"/>
  <c r="L99" i="12" s="1"/>
  <c r="J107" i="30"/>
  <c r="K107" i="30" s="1"/>
  <c r="L107" i="30" s="1"/>
  <c r="J49" i="8"/>
  <c r="K49" i="8" s="1"/>
  <c r="L49" i="8" s="1"/>
  <c r="M19" i="6" a="1"/>
  <c r="M19" i="6" s="1"/>
  <c r="I19" i="23" s="1"/>
  <c r="R43" i="16"/>
  <c r="C44" i="23"/>
  <c r="H44" i="6"/>
  <c r="M7" i="6" a="1"/>
  <c r="M7" i="6" s="1"/>
  <c r="I7" i="23" s="1"/>
  <c r="R31" i="16"/>
  <c r="J17" i="36"/>
  <c r="K17" i="36" s="1"/>
  <c r="L17" i="36" s="1"/>
  <c r="M48" i="6" a="1"/>
  <c r="M48" i="6" s="1"/>
  <c r="I48" i="23" s="1"/>
  <c r="R72" i="16"/>
  <c r="J80" i="13"/>
  <c r="K80" i="13" s="1"/>
  <c r="L80" i="13" s="1"/>
  <c r="J93" i="12"/>
  <c r="K93" i="12" s="1"/>
  <c r="L93" i="12" s="1"/>
  <c r="J104" i="34"/>
  <c r="K104" i="34" s="1"/>
  <c r="L104" i="34" s="1"/>
  <c r="J98" i="30"/>
  <c r="K98" i="30" s="1"/>
  <c r="L98" i="30" s="1"/>
  <c r="C71" i="22"/>
  <c r="J22" i="8"/>
  <c r="K22" i="8" s="1"/>
  <c r="L22" i="8" s="1"/>
  <c r="J43" i="11"/>
  <c r="K43" i="11" s="1"/>
  <c r="L43" i="11" s="1"/>
  <c r="J46" i="12"/>
  <c r="K46" i="12" s="1"/>
  <c r="L46" i="12" s="1"/>
  <c r="J45" i="32"/>
  <c r="K45" i="32" s="1"/>
  <c r="L45" i="32" s="1"/>
  <c r="M69" i="6" a="1"/>
  <c r="M69" i="6" s="1"/>
  <c r="I69" i="23" s="1"/>
  <c r="J24" i="31"/>
  <c r="K24" i="31" s="1"/>
  <c r="L24" i="31" s="1"/>
  <c r="J54" i="11"/>
  <c r="K54" i="11" s="1"/>
  <c r="L54" i="11" s="1"/>
  <c r="J95" i="36"/>
  <c r="K95" i="36" s="1"/>
  <c r="L95" i="36" s="1"/>
  <c r="M21" i="6" a="1"/>
  <c r="M21" i="6" s="1"/>
  <c r="I21" i="23" s="1"/>
  <c r="R45" i="16"/>
  <c r="M17" i="6" a="1"/>
  <c r="M17" i="6" s="1"/>
  <c r="I17" i="23" s="1"/>
  <c r="R41" i="16"/>
  <c r="J5" i="9"/>
  <c r="K5" i="9" s="1"/>
  <c r="L5" i="9" s="1"/>
  <c r="J90" i="34"/>
  <c r="K90" i="34" s="1"/>
  <c r="L90" i="34" s="1"/>
  <c r="J33" i="12"/>
  <c r="K33" i="12" s="1"/>
  <c r="L33" i="12" s="1"/>
  <c r="J106" i="13"/>
  <c r="K106" i="13" s="1"/>
  <c r="L106" i="13" s="1"/>
  <c r="J28" i="11"/>
  <c r="K28" i="11" s="1"/>
  <c r="L28" i="11" s="1"/>
  <c r="J10" i="32"/>
  <c r="K10" i="32" s="1"/>
  <c r="L10" i="32" s="1"/>
  <c r="J56" i="30"/>
  <c r="K56" i="30" s="1"/>
  <c r="L56" i="30" s="1"/>
  <c r="J100" i="13"/>
  <c r="K100" i="13" s="1"/>
  <c r="L100" i="13" s="1"/>
  <c r="J75" i="32"/>
  <c r="K75" i="32" s="1"/>
  <c r="L75" i="32" s="1"/>
  <c r="J40" i="9"/>
  <c r="K40" i="9" s="1"/>
  <c r="L40" i="9" s="1"/>
  <c r="J80" i="31"/>
  <c r="K80" i="31" s="1"/>
  <c r="L80" i="31" s="1"/>
  <c r="C92" i="23"/>
  <c r="J114" i="34"/>
  <c r="K114" i="34" s="1"/>
  <c r="L114" i="34" s="1"/>
  <c r="J112" i="8"/>
  <c r="K112" i="8" s="1"/>
  <c r="L112" i="8" s="1"/>
  <c r="J117" i="32"/>
  <c r="K117" i="32" s="1"/>
  <c r="L117" i="32" s="1"/>
  <c r="J11" i="36"/>
  <c r="K11" i="36" s="1"/>
  <c r="L11" i="36" s="1"/>
  <c r="J20" i="11"/>
  <c r="K20" i="11" s="1"/>
  <c r="L20" i="11" s="1"/>
  <c r="J78" i="36"/>
  <c r="K78" i="36" s="1"/>
  <c r="L78" i="36" s="1"/>
  <c r="C29" i="22"/>
  <c r="H29" i="2"/>
  <c r="J19" i="34"/>
  <c r="K19" i="34" s="1"/>
  <c r="L19" i="34" s="1"/>
  <c r="J113" i="11"/>
  <c r="K113" i="11" s="1"/>
  <c r="L113" i="11" s="1"/>
  <c r="J24" i="13"/>
  <c r="K24" i="13" s="1"/>
  <c r="L24" i="13" s="1"/>
  <c r="J43" i="8"/>
  <c r="K43" i="8" s="1"/>
  <c r="L43" i="8" s="1"/>
  <c r="M37" i="6" a="1"/>
  <c r="M37" i="6" s="1"/>
  <c r="I37" i="23" s="1"/>
  <c r="R61" i="16"/>
  <c r="J116" i="31"/>
  <c r="K116" i="31" s="1"/>
  <c r="L116" i="31" s="1"/>
  <c r="J40" i="13"/>
  <c r="K40" i="13" s="1"/>
  <c r="L40" i="13" s="1"/>
  <c r="J37" i="31"/>
  <c r="K37" i="31" s="1"/>
  <c r="L37" i="31" s="1"/>
  <c r="J38" i="11"/>
  <c r="K38" i="11" s="1"/>
  <c r="L38" i="11" s="1"/>
  <c r="J53" i="36"/>
  <c r="K53" i="36" s="1"/>
  <c r="L53" i="36" s="1"/>
  <c r="J43" i="31"/>
  <c r="K43" i="31" s="1"/>
  <c r="L43" i="31" s="1"/>
  <c r="M47" i="6" a="1"/>
  <c r="M47" i="6" s="1"/>
  <c r="I47" i="23" s="1"/>
  <c r="C59" i="23"/>
  <c r="H59" i="6"/>
  <c r="J114" i="8"/>
  <c r="K114" i="8" s="1"/>
  <c r="L114" i="8" s="1"/>
  <c r="H75" i="6"/>
  <c r="C75" i="23"/>
  <c r="J108" i="9"/>
  <c r="K108" i="9" s="1"/>
  <c r="L108" i="9" s="1"/>
  <c r="J8" i="11"/>
  <c r="K8" i="11" s="1"/>
  <c r="L8" i="11" s="1"/>
  <c r="J24" i="8"/>
  <c r="K24" i="8" s="1"/>
  <c r="L24" i="8" s="1"/>
  <c r="J57" i="8"/>
  <c r="K57" i="8" s="1"/>
  <c r="L57" i="8" s="1"/>
  <c r="J36" i="34"/>
  <c r="K36" i="34" s="1"/>
  <c r="L36" i="34" s="1"/>
  <c r="C111" i="23"/>
  <c r="H111" i="6"/>
  <c r="J91" i="30"/>
  <c r="K91" i="30" s="1"/>
  <c r="L91" i="30" s="1"/>
  <c r="C73" i="22"/>
  <c r="H73" i="2"/>
  <c r="J5" i="13"/>
  <c r="K5" i="13" s="1"/>
  <c r="L5" i="13" s="1"/>
  <c r="M86" i="6" a="1"/>
  <c r="M86" i="6" s="1"/>
  <c r="I86" i="23" s="1"/>
  <c r="J11" i="31"/>
  <c r="K11" i="31" s="1"/>
  <c r="L11" i="31" s="1"/>
  <c r="J99" i="32"/>
  <c r="K99" i="32" s="1"/>
  <c r="L99" i="32" s="1"/>
  <c r="J4" i="34"/>
  <c r="K4" i="34" s="1"/>
  <c r="L4" i="34" s="1"/>
  <c r="BE19" i="29"/>
  <c r="P62" i="16"/>
  <c r="M38" i="33" s="1" a="1"/>
  <c r="M38" i="33" s="1"/>
  <c r="H38" i="33" s="1"/>
  <c r="I38" i="33" s="1"/>
  <c r="J16" i="30"/>
  <c r="K16" i="30" s="1"/>
  <c r="L16" i="30" s="1"/>
  <c r="J23" i="32"/>
  <c r="K23" i="32" s="1"/>
  <c r="L23" i="32" s="1"/>
  <c r="J70" i="30"/>
  <c r="K70" i="30" s="1"/>
  <c r="L70" i="30" s="1"/>
  <c r="J108" i="36"/>
  <c r="K108" i="36" s="1"/>
  <c r="L108" i="36" s="1"/>
  <c r="M14" i="6" a="1"/>
  <c r="M14" i="6" s="1"/>
  <c r="I14" i="23" s="1"/>
  <c r="R38" i="16"/>
  <c r="J13" i="31"/>
  <c r="K13" i="31" s="1"/>
  <c r="L13" i="31" s="1"/>
  <c r="J7" i="36"/>
  <c r="K7" i="36" s="1"/>
  <c r="L7" i="36" s="1"/>
  <c r="J90" i="13"/>
  <c r="K90" i="13" s="1"/>
  <c r="L90" i="13" s="1"/>
  <c r="H31" i="32"/>
  <c r="I31" i="32" s="1"/>
  <c r="J43" i="32"/>
  <c r="K43" i="32" s="1"/>
  <c r="L43" i="32" s="1"/>
  <c r="J67" i="36"/>
  <c r="K67" i="36" s="1"/>
  <c r="L67" i="36" s="1"/>
  <c r="J85" i="11"/>
  <c r="K85" i="11" s="1"/>
  <c r="L85" i="11" s="1"/>
  <c r="J3" i="9"/>
  <c r="K3" i="9" s="1"/>
  <c r="L3" i="9" s="1"/>
  <c r="J10" i="31"/>
  <c r="K10" i="31" s="1"/>
  <c r="L10" i="31" s="1"/>
  <c r="J54" i="12"/>
  <c r="K54" i="12" s="1"/>
  <c r="L54" i="12" s="1"/>
  <c r="J30" i="8"/>
  <c r="K30" i="8" s="1"/>
  <c r="L30" i="8" s="1"/>
  <c r="J105" i="36"/>
  <c r="K105" i="36" s="1"/>
  <c r="L105" i="36" s="1"/>
  <c r="J37" i="30"/>
  <c r="K37" i="30" s="1"/>
  <c r="L37" i="30" s="1"/>
  <c r="BE30" i="29"/>
  <c r="P73" i="16"/>
  <c r="M49" i="33" s="1" a="1"/>
  <c r="M49" i="33" s="1"/>
  <c r="H49" i="33" s="1"/>
  <c r="I49" i="33" s="1"/>
  <c r="J111" i="12"/>
  <c r="K111" i="12" s="1"/>
  <c r="L111" i="12" s="1"/>
  <c r="J42" i="9"/>
  <c r="K42" i="9" s="1"/>
  <c r="L42" i="9" s="1"/>
  <c r="C10" i="23"/>
  <c r="H10" i="6"/>
  <c r="J6" i="31"/>
  <c r="K6" i="31" s="1"/>
  <c r="L6" i="31" s="1"/>
  <c r="J61" i="36"/>
  <c r="K61" i="36" s="1"/>
  <c r="L61" i="36" s="1"/>
  <c r="J88" i="31"/>
  <c r="K88" i="31" s="1"/>
  <c r="L88" i="31" s="1"/>
  <c r="H31" i="8"/>
  <c r="I31" i="8" s="1"/>
  <c r="M58" i="6" a="1"/>
  <c r="M58" i="6" s="1"/>
  <c r="I58" i="23" s="1"/>
  <c r="BE39" i="29"/>
  <c r="P82" i="16"/>
  <c r="M58" i="33" s="1" a="1"/>
  <c r="M58" i="33" s="1"/>
  <c r="BE33" i="29"/>
  <c r="P76" i="16"/>
  <c r="M52" i="33" s="1" a="1"/>
  <c r="M52" i="33" s="1"/>
  <c r="H52" i="33" s="1"/>
  <c r="I52" i="33" s="1"/>
  <c r="C43" i="22"/>
  <c r="H43" i="2"/>
  <c r="C92" i="22"/>
  <c r="H92" i="2"/>
  <c r="J3" i="8"/>
  <c r="K3" i="8" s="1"/>
  <c r="L3" i="8" s="1"/>
  <c r="C99" i="23"/>
  <c r="H99" i="6"/>
  <c r="J8" i="12"/>
  <c r="K8" i="12" s="1"/>
  <c r="L8" i="12" s="1"/>
  <c r="J68" i="36"/>
  <c r="K68" i="36" s="1"/>
  <c r="L68" i="36" s="1"/>
  <c r="J71" i="30"/>
  <c r="K71" i="30" s="1"/>
  <c r="L71" i="30" s="1"/>
  <c r="C3" i="22"/>
  <c r="H3" i="2"/>
  <c r="J84" i="8"/>
  <c r="K84" i="8" s="1"/>
  <c r="L84" i="8" s="1"/>
  <c r="J45" i="11"/>
  <c r="K45" i="11" s="1"/>
  <c r="L45" i="11" s="1"/>
  <c r="J77" i="12"/>
  <c r="K77" i="12" s="1"/>
  <c r="L77" i="12" s="1"/>
  <c r="C115" i="23"/>
  <c r="H115" i="6"/>
  <c r="J71" i="32"/>
  <c r="K71" i="32" s="1"/>
  <c r="L71" i="32" s="1"/>
  <c r="H65" i="6"/>
  <c r="C65" i="23"/>
  <c r="M85" i="6" a="1"/>
  <c r="M85" i="6" s="1"/>
  <c r="I85" i="23" s="1"/>
  <c r="J110" i="36"/>
  <c r="K110" i="36" s="1"/>
  <c r="L110" i="36" s="1"/>
  <c r="C9" i="23"/>
  <c r="J91" i="32"/>
  <c r="K91" i="32" s="1"/>
  <c r="L91" i="32" s="1"/>
  <c r="C103" i="22"/>
  <c r="H103" i="2"/>
  <c r="J49" i="32"/>
  <c r="K49" i="32" s="1"/>
  <c r="L49" i="32" s="1"/>
  <c r="J35" i="34"/>
  <c r="K35" i="34" s="1"/>
  <c r="L35" i="34" s="1"/>
  <c r="J70" i="12"/>
  <c r="K70" i="12" s="1"/>
  <c r="L70" i="12" s="1"/>
  <c r="J78" i="30"/>
  <c r="K78" i="30" s="1"/>
  <c r="L78" i="30" s="1"/>
  <c r="J10" i="34"/>
  <c r="K10" i="34" s="1"/>
  <c r="L10" i="34" s="1"/>
  <c r="C15" i="23"/>
  <c r="J21" i="11"/>
  <c r="K21" i="11" s="1"/>
  <c r="L21" i="11" s="1"/>
  <c r="AR29" i="29"/>
  <c r="J64" i="12"/>
  <c r="K64" i="12" s="1"/>
  <c r="L64" i="12" s="1"/>
  <c r="J55" i="34"/>
  <c r="K55" i="34" s="1"/>
  <c r="L55" i="34" s="1"/>
  <c r="J75" i="34"/>
  <c r="K75" i="34" s="1"/>
  <c r="L75" i="34" s="1"/>
  <c r="J69" i="30"/>
  <c r="K69" i="30" s="1"/>
  <c r="L69" i="30" s="1"/>
  <c r="C42" i="22"/>
  <c r="H42" i="2"/>
  <c r="J109" i="8"/>
  <c r="K109" i="8" s="1"/>
  <c r="L109" i="8" s="1"/>
  <c r="J24" i="32"/>
  <c r="K24" i="32" s="1"/>
  <c r="L24" i="32" s="1"/>
  <c r="J101" i="11"/>
  <c r="K101" i="11" s="1"/>
  <c r="L101" i="11" s="1"/>
  <c r="J17" i="12"/>
  <c r="K17" i="12" s="1"/>
  <c r="L17" i="12" s="1"/>
  <c r="J16" i="32"/>
  <c r="K16" i="32" s="1"/>
  <c r="L16" i="32" s="1"/>
  <c r="J111" i="31"/>
  <c r="K111" i="31" s="1"/>
  <c r="L111" i="31" s="1"/>
  <c r="J83" i="11"/>
  <c r="K83" i="11" s="1"/>
  <c r="L83" i="11" s="1"/>
  <c r="J8" i="36"/>
  <c r="K8" i="36" s="1"/>
  <c r="L8" i="36" s="1"/>
  <c r="J14" i="30"/>
  <c r="K14" i="30" s="1"/>
  <c r="L14" i="30" s="1"/>
  <c r="M54" i="2" a="1"/>
  <c r="M54" i="2" s="1"/>
  <c r="I54" i="22" s="1"/>
  <c r="R78" i="16"/>
  <c r="J50" i="30"/>
  <c r="K50" i="30" s="1"/>
  <c r="L50" i="30" s="1"/>
  <c r="J70" i="31"/>
  <c r="K70" i="31" s="1"/>
  <c r="L70" i="31" s="1"/>
  <c r="J4" i="12"/>
  <c r="K4" i="12" s="1"/>
  <c r="L4" i="12" s="1"/>
  <c r="J77" i="13"/>
  <c r="K77" i="13" s="1"/>
  <c r="L77" i="13" s="1"/>
  <c r="J115" i="11"/>
  <c r="K115" i="11" s="1"/>
  <c r="L115" i="11" s="1"/>
  <c r="J97" i="32"/>
  <c r="K97" i="32" s="1"/>
  <c r="L97" i="32" s="1"/>
  <c r="J27" i="30"/>
  <c r="K27" i="30" s="1"/>
  <c r="L27" i="30" s="1"/>
  <c r="J71" i="13"/>
  <c r="K71" i="13" s="1"/>
  <c r="L71" i="13" s="1"/>
  <c r="J46" i="32"/>
  <c r="K46" i="32" s="1"/>
  <c r="L46" i="32" s="1"/>
  <c r="J11" i="9"/>
  <c r="K11" i="9" s="1"/>
  <c r="L11" i="9" s="1"/>
  <c r="C50" i="23"/>
  <c r="H50" i="6"/>
  <c r="C34" i="23"/>
  <c r="H34" i="6"/>
  <c r="J3" i="31"/>
  <c r="K3" i="31" s="1"/>
  <c r="L3" i="31" s="1"/>
  <c r="J62" i="11"/>
  <c r="K62" i="11" s="1"/>
  <c r="L62" i="11" s="1"/>
  <c r="J32" i="30"/>
  <c r="K32" i="30" s="1"/>
  <c r="L32" i="30" s="1"/>
  <c r="J83" i="8"/>
  <c r="K83" i="8" s="1"/>
  <c r="L83" i="8" s="1"/>
  <c r="J88" i="32"/>
  <c r="K88" i="32" s="1"/>
  <c r="L88" i="32" s="1"/>
  <c r="J69" i="36"/>
  <c r="K69" i="36" s="1"/>
  <c r="L69" i="36" s="1"/>
  <c r="J107" i="11"/>
  <c r="K107" i="11" s="1"/>
  <c r="L107" i="11" s="1"/>
  <c r="J20" i="36"/>
  <c r="K20" i="36" s="1"/>
  <c r="L20" i="36" s="1"/>
  <c r="M25" i="2" a="1"/>
  <c r="M25" i="2" s="1"/>
  <c r="I25" i="22" s="1"/>
  <c r="R49" i="16"/>
  <c r="J116" i="30"/>
  <c r="K116" i="30" s="1"/>
  <c r="L116" i="30" s="1"/>
  <c r="J106" i="34"/>
  <c r="K106" i="34" s="1"/>
  <c r="L106" i="34" s="1"/>
  <c r="J111" i="13"/>
  <c r="K111" i="13" s="1"/>
  <c r="L111" i="13" s="1"/>
  <c r="J14" i="8"/>
  <c r="K14" i="8" s="1"/>
  <c r="L14" i="8" s="1"/>
  <c r="J87" i="31"/>
  <c r="K87" i="31" s="1"/>
  <c r="L87" i="31" s="1"/>
  <c r="M78" i="6" a="1"/>
  <c r="M78" i="6" s="1"/>
  <c r="I78" i="23" s="1"/>
  <c r="J8" i="31"/>
  <c r="K8" i="31" s="1"/>
  <c r="L8" i="31" s="1"/>
  <c r="M60" i="2" a="1"/>
  <c r="M60" i="2" s="1"/>
  <c r="I60" i="22" s="1"/>
  <c r="J96" i="11"/>
  <c r="K96" i="11" s="1"/>
  <c r="L96" i="11" s="1"/>
  <c r="J24" i="36"/>
  <c r="K24" i="36" s="1"/>
  <c r="L24" i="36" s="1"/>
  <c r="J101" i="31"/>
  <c r="K101" i="31" s="1"/>
  <c r="L101" i="31" s="1"/>
  <c r="J93" i="9"/>
  <c r="K93" i="9" s="1"/>
  <c r="L93" i="9" s="1"/>
  <c r="J47" i="31"/>
  <c r="K47" i="31" s="1"/>
  <c r="L47" i="31" s="1"/>
  <c r="M24" i="6" a="1"/>
  <c r="M24" i="6" s="1"/>
  <c r="I24" i="23" s="1"/>
  <c r="R48" i="16"/>
  <c r="J85" i="8"/>
  <c r="K85" i="8" s="1"/>
  <c r="L85" i="8" s="1"/>
  <c r="C46" i="23"/>
  <c r="H46" i="6"/>
  <c r="J104" i="9"/>
  <c r="K104" i="9" s="1"/>
  <c r="L104" i="9" s="1"/>
  <c r="BE21" i="29"/>
  <c r="P64" i="16"/>
  <c r="M40" i="33" s="1" a="1"/>
  <c r="M40" i="33" s="1"/>
  <c r="H40" i="33" s="1"/>
  <c r="I40" i="33" s="1"/>
  <c r="M57" i="6" a="1"/>
  <c r="M57" i="6" s="1"/>
  <c r="I57" i="23" s="1"/>
  <c r="R81" i="16"/>
  <c r="J79" i="9"/>
  <c r="K79" i="9" s="1"/>
  <c r="L79" i="9" s="1"/>
  <c r="J37" i="11"/>
  <c r="K37" i="11" s="1"/>
  <c r="L37" i="11" s="1"/>
  <c r="J111" i="8"/>
  <c r="K111" i="8" s="1"/>
  <c r="L111" i="8" s="1"/>
  <c r="J28" i="8"/>
  <c r="K28" i="8" s="1"/>
  <c r="L28" i="8" s="1"/>
  <c r="M26" i="6" a="1"/>
  <c r="M26" i="6" s="1"/>
  <c r="I26" i="23" s="1"/>
  <c r="R50" i="16"/>
  <c r="C82" i="23"/>
  <c r="H82" i="6"/>
  <c r="J33" i="30"/>
  <c r="K33" i="30" s="1"/>
  <c r="L33" i="30" s="1"/>
  <c r="H31" i="9"/>
  <c r="I31" i="9" s="1"/>
  <c r="M8" i="6" a="1"/>
  <c r="M8" i="6" s="1"/>
  <c r="I8" i="23" s="1"/>
  <c r="R32" i="16"/>
  <c r="C44" i="22"/>
  <c r="H44" i="2"/>
  <c r="J92" i="13"/>
  <c r="K92" i="13" s="1"/>
  <c r="L92" i="13" s="1"/>
  <c r="J40" i="31"/>
  <c r="K40" i="31" s="1"/>
  <c r="L40" i="31" s="1"/>
  <c r="M2" i="30" a="1"/>
  <c r="M2" i="30" s="1"/>
  <c r="H2" i="30" s="1"/>
  <c r="I2" i="30" s="1"/>
  <c r="T5" i="16"/>
  <c r="J70" i="32"/>
  <c r="K70" i="32" s="1"/>
  <c r="L70" i="32" s="1"/>
  <c r="J91" i="34"/>
  <c r="K91" i="34" s="1"/>
  <c r="L91" i="34" s="1"/>
  <c r="J103" i="30"/>
  <c r="K103" i="30" s="1"/>
  <c r="L103" i="30" s="1"/>
  <c r="J110" i="32"/>
  <c r="K110" i="32" s="1"/>
  <c r="L110" i="32" s="1"/>
  <c r="J41" i="30"/>
  <c r="K41" i="30" s="1"/>
  <c r="L41" i="30" s="1"/>
  <c r="C9" i="22"/>
  <c r="H9" i="2"/>
  <c r="J100" i="31"/>
  <c r="K100" i="31" s="1"/>
  <c r="L100" i="31" s="1"/>
  <c r="J36" i="36"/>
  <c r="K36" i="36" s="1"/>
  <c r="L36" i="36" s="1"/>
  <c r="J3" i="13"/>
  <c r="K3" i="13" s="1"/>
  <c r="L3" i="13" s="1"/>
  <c r="H2" i="32"/>
  <c r="I2" i="32" s="1"/>
  <c r="J14" i="32"/>
  <c r="K14" i="32" s="1"/>
  <c r="L14" i="32" s="1"/>
  <c r="M20" i="6" a="1"/>
  <c r="M20" i="6" s="1"/>
  <c r="I20" i="23" s="1"/>
  <c r="R44" i="16"/>
  <c r="J38" i="36"/>
  <c r="K38" i="36" s="1"/>
  <c r="L38" i="36" s="1"/>
  <c r="J12" i="9"/>
  <c r="K12" i="9" s="1"/>
  <c r="L12" i="9" s="1"/>
  <c r="J106" i="8"/>
  <c r="K106" i="8" s="1"/>
  <c r="L106" i="8" s="1"/>
  <c r="J39" i="31"/>
  <c r="K39" i="31" s="1"/>
  <c r="L39" i="31" s="1"/>
  <c r="BE28" i="29"/>
  <c r="P71" i="16"/>
  <c r="M47" i="33" s="1" a="1"/>
  <c r="M47" i="33" s="1"/>
  <c r="BE15" i="29"/>
  <c r="P58" i="16"/>
  <c r="M34" i="33" s="1" a="1"/>
  <c r="M34" i="33" s="1"/>
  <c r="H34" i="33" s="1"/>
  <c r="I34" i="33" s="1"/>
  <c r="J25" i="12"/>
  <c r="K25" i="12" s="1"/>
  <c r="L25" i="12" s="1"/>
  <c r="J40" i="34"/>
  <c r="K40" i="34" s="1"/>
  <c r="L40" i="34" s="1"/>
  <c r="J22" i="11"/>
  <c r="K22" i="11" s="1"/>
  <c r="L22" i="11" s="1"/>
  <c r="J8" i="30"/>
  <c r="K8" i="30" s="1"/>
  <c r="L8" i="30" s="1"/>
  <c r="J70" i="36"/>
  <c r="K70" i="36" s="1"/>
  <c r="L70" i="36" s="1"/>
  <c r="J82" i="12"/>
  <c r="K82" i="12" s="1"/>
  <c r="L82" i="12" s="1"/>
  <c r="J13" i="9"/>
  <c r="K13" i="9" s="1"/>
  <c r="L13" i="9" s="1"/>
  <c r="J25" i="32"/>
  <c r="K25" i="32" s="1"/>
  <c r="L25" i="32" s="1"/>
  <c r="H60" i="12"/>
  <c r="I60" i="12" s="1"/>
  <c r="J93" i="31"/>
  <c r="K93" i="31" s="1"/>
  <c r="L93" i="31" s="1"/>
  <c r="J32" i="36"/>
  <c r="K32" i="36" s="1"/>
  <c r="L32" i="36" s="1"/>
  <c r="H47" i="33"/>
  <c r="I47" i="33" s="1"/>
  <c r="J30" i="31"/>
  <c r="K30" i="31" s="1"/>
  <c r="L30" i="31" s="1"/>
  <c r="H2" i="8"/>
  <c r="I2" i="8" s="1"/>
  <c r="J26" i="13"/>
  <c r="K26" i="13" s="1"/>
  <c r="L26" i="13" s="1"/>
  <c r="J52" i="12"/>
  <c r="K52" i="12" s="1"/>
  <c r="L52" i="12" s="1"/>
  <c r="C63" i="22"/>
  <c r="H63" i="2"/>
  <c r="M13" i="2" a="1"/>
  <c r="M13" i="2" s="1"/>
  <c r="I13" i="22" s="1"/>
  <c r="R37" i="16"/>
  <c r="J9" i="32"/>
  <c r="K9" i="32" s="1"/>
  <c r="L9" i="32" s="1"/>
  <c r="H12" i="6"/>
  <c r="C12" i="23"/>
  <c r="J66" i="12"/>
  <c r="K66" i="12" s="1"/>
  <c r="L66" i="12" s="1"/>
  <c r="J15" i="13"/>
  <c r="K15" i="13" s="1"/>
  <c r="L15" i="13" s="1"/>
  <c r="J116" i="12"/>
  <c r="K116" i="12" s="1"/>
  <c r="L116" i="12" s="1"/>
  <c r="C87" i="23"/>
  <c r="H58" i="33"/>
  <c r="I58" i="33" s="1"/>
  <c r="J16" i="11"/>
  <c r="K16" i="11" s="1"/>
  <c r="L16" i="11" s="1"/>
  <c r="J19" i="12"/>
  <c r="K19" i="12" s="1"/>
  <c r="L19" i="12" s="1"/>
  <c r="C57" i="23"/>
  <c r="H57" i="6"/>
  <c r="J42" i="32"/>
  <c r="K42" i="32" s="1"/>
  <c r="L42" i="32" s="1"/>
  <c r="C36" i="23"/>
  <c r="J52" i="36"/>
  <c r="K52" i="36" s="1"/>
  <c r="L52" i="36" s="1"/>
  <c r="C67" i="23"/>
  <c r="H67" i="6"/>
  <c r="J62" i="32"/>
  <c r="K62" i="32" s="1"/>
  <c r="L62" i="32" s="1"/>
  <c r="C74" i="22"/>
  <c r="H74" i="2"/>
  <c r="J27" i="13"/>
  <c r="K27" i="13" s="1"/>
  <c r="L27" i="13" s="1"/>
  <c r="J26" i="9"/>
  <c r="K26" i="9" s="1"/>
  <c r="L26" i="9" s="1"/>
  <c r="J41" i="12"/>
  <c r="K41" i="12" s="1"/>
  <c r="L41" i="12" s="1"/>
  <c r="M89" i="34" a="1"/>
  <c r="M89" i="34" s="1"/>
  <c r="I89" i="23" s="1"/>
  <c r="R8" i="16"/>
  <c r="J97" i="34"/>
  <c r="K97" i="34" s="1"/>
  <c r="L97" i="34" s="1"/>
  <c r="C76" i="22"/>
  <c r="H76" i="2"/>
  <c r="C102" i="23"/>
  <c r="H102" i="6"/>
  <c r="J108" i="11"/>
  <c r="K108" i="11" s="1"/>
  <c r="L108" i="11" s="1"/>
  <c r="J40" i="12"/>
  <c r="K40" i="12" s="1"/>
  <c r="L40" i="12" s="1"/>
  <c r="J109" i="34"/>
  <c r="K109" i="34" s="1"/>
  <c r="L109" i="34" s="1"/>
  <c r="H32" i="33"/>
  <c r="I32" i="33" s="1"/>
  <c r="J35" i="12"/>
  <c r="K35" i="12" s="1"/>
  <c r="L35" i="12" s="1"/>
  <c r="J113" i="34"/>
  <c r="K113" i="34" s="1"/>
  <c r="L113" i="34" s="1"/>
  <c r="J91" i="8"/>
  <c r="K91" i="8" s="1"/>
  <c r="L91" i="8" s="1"/>
  <c r="M22" i="6" a="1"/>
  <c r="M22" i="6" s="1"/>
  <c r="I22" i="23" s="1"/>
  <c r="R46" i="16"/>
  <c r="J52" i="31"/>
  <c r="K52" i="31" s="1"/>
  <c r="L52" i="31" s="1"/>
  <c r="K71" i="6"/>
  <c r="L71" i="6" s="1"/>
  <c r="C13" i="22"/>
  <c r="J80" i="8"/>
  <c r="K80" i="8" s="1"/>
  <c r="L80" i="8" s="1"/>
  <c r="J111" i="32"/>
  <c r="K111" i="32" s="1"/>
  <c r="L111" i="32" s="1"/>
  <c r="J14" i="11"/>
  <c r="K14" i="11" s="1"/>
  <c r="L14" i="11" s="1"/>
  <c r="J21" i="33"/>
  <c r="K21" i="33" s="1"/>
  <c r="L21" i="33" s="1"/>
  <c r="M60" i="9" a="1"/>
  <c r="M60" i="9" s="1"/>
  <c r="H60" i="9" s="1"/>
  <c r="I60" i="9" s="1"/>
  <c r="U7" i="16"/>
  <c r="J53" i="31"/>
  <c r="K53" i="31" s="1"/>
  <c r="L53" i="31" s="1"/>
  <c r="J67" i="11"/>
  <c r="K67" i="11" s="1"/>
  <c r="L67" i="11" s="1"/>
  <c r="J66" i="36"/>
  <c r="K66" i="36" s="1"/>
  <c r="L66" i="36" s="1"/>
  <c r="J43" i="30"/>
  <c r="K43" i="30" s="1"/>
  <c r="L43" i="30" s="1"/>
  <c r="J21" i="32"/>
  <c r="K21" i="32" s="1"/>
  <c r="L21" i="32" s="1"/>
  <c r="J21" i="30"/>
  <c r="K21" i="30" s="1"/>
  <c r="L21" i="30" s="1"/>
  <c r="J12" i="31"/>
  <c r="K12" i="31" s="1"/>
  <c r="L12" i="31" s="1"/>
  <c r="J91" i="12"/>
  <c r="K91" i="12" s="1"/>
  <c r="L91" i="12" s="1"/>
  <c r="C74" i="23"/>
  <c r="J31" i="36"/>
  <c r="K31" i="36" s="1"/>
  <c r="L31" i="36" s="1"/>
  <c r="J68" i="32"/>
  <c r="K68" i="32" s="1"/>
  <c r="L68" i="32" s="1"/>
  <c r="J114" i="30"/>
  <c r="K114" i="30" s="1"/>
  <c r="L114" i="30" s="1"/>
  <c r="J26" i="12"/>
  <c r="K26" i="12" s="1"/>
  <c r="L26" i="12" s="1"/>
  <c r="C21" i="23"/>
  <c r="H63" i="6"/>
  <c r="C63" i="23"/>
  <c r="J32" i="31"/>
  <c r="K32" i="31" s="1"/>
  <c r="L32" i="31" s="1"/>
  <c r="J33" i="11"/>
  <c r="K33" i="11" s="1"/>
  <c r="L33" i="11" s="1"/>
  <c r="J61" i="30"/>
  <c r="K61" i="30" s="1"/>
  <c r="L61" i="30" s="1"/>
  <c r="J54" i="8"/>
  <c r="K54" i="8" s="1"/>
  <c r="L54" i="8" s="1"/>
  <c r="J59" i="32"/>
  <c r="K59" i="32" s="1"/>
  <c r="L59" i="32" s="1"/>
  <c r="J40" i="36"/>
  <c r="K40" i="36" s="1"/>
  <c r="L40" i="36" s="1"/>
  <c r="J49" i="11"/>
  <c r="K49" i="11" s="1"/>
  <c r="L49" i="11" s="1"/>
  <c r="J49" i="36"/>
  <c r="K49" i="36" s="1"/>
  <c r="L49" i="36" s="1"/>
  <c r="J14" i="12"/>
  <c r="K14" i="12" s="1"/>
  <c r="L14" i="12" s="1"/>
  <c r="J87" i="30"/>
  <c r="K87" i="30" s="1"/>
  <c r="L87" i="30" s="1"/>
  <c r="J77" i="34"/>
  <c r="K77" i="34" s="1"/>
  <c r="L77" i="34" s="1"/>
  <c r="J82" i="13"/>
  <c r="K82" i="13" s="1"/>
  <c r="L82" i="13" s="1"/>
  <c r="J101" i="8"/>
  <c r="K101" i="8" s="1"/>
  <c r="L101" i="8" s="1"/>
  <c r="AR18" i="29"/>
  <c r="M33" i="6" a="1"/>
  <c r="M33" i="6" s="1"/>
  <c r="I33" i="23" s="1"/>
  <c r="R57" i="16"/>
  <c r="J66" i="31"/>
  <c r="K66" i="31" s="1"/>
  <c r="L66" i="31" s="1"/>
  <c r="J111" i="36"/>
  <c r="K111" i="36" s="1"/>
  <c r="L111" i="36" s="1"/>
  <c r="J72" i="31"/>
  <c r="K72" i="31" s="1"/>
  <c r="L72" i="31" s="1"/>
  <c r="BE20" i="29"/>
  <c r="P63" i="16"/>
  <c r="M39" i="33" s="1" a="1"/>
  <c r="M39" i="33" s="1"/>
  <c r="H39" i="33" s="1"/>
  <c r="I39" i="33" s="1"/>
  <c r="J64" i="9"/>
  <c r="K64" i="9" s="1"/>
  <c r="L64" i="9" s="1"/>
  <c r="J76" i="31"/>
  <c r="K76" i="31" s="1"/>
  <c r="L76" i="31" s="1"/>
  <c r="J56" i="8"/>
  <c r="K56" i="8" s="1"/>
  <c r="L56" i="8" s="1"/>
  <c r="C17" i="23"/>
  <c r="H17" i="6"/>
  <c r="J75" i="9"/>
  <c r="K75" i="9" s="1"/>
  <c r="L75" i="9" s="1"/>
  <c r="J23" i="34"/>
  <c r="K23" i="34" s="1"/>
  <c r="L23" i="34" s="1"/>
  <c r="J12" i="8"/>
  <c r="K12" i="8" s="1"/>
  <c r="L12" i="8" s="1"/>
  <c r="M31" i="30" a="1"/>
  <c r="M31" i="30" s="1"/>
  <c r="H31" i="30" s="1"/>
  <c r="I31" i="30" s="1"/>
  <c r="T6" i="16"/>
  <c r="J82" i="8"/>
  <c r="K82" i="8" s="1"/>
  <c r="L82" i="8" s="1"/>
  <c r="J21" i="13"/>
  <c r="K21" i="13" s="1"/>
  <c r="L21" i="13" s="1"/>
  <c r="H53" i="6"/>
  <c r="C53" i="23"/>
  <c r="J105" i="8"/>
  <c r="K105" i="8" s="1"/>
  <c r="L105" i="8" s="1"/>
  <c r="C15" i="22"/>
  <c r="H15" i="2"/>
  <c r="J34" i="13"/>
  <c r="K34" i="13" s="1"/>
  <c r="L34" i="13" s="1"/>
  <c r="J98" i="31"/>
  <c r="K98" i="31" s="1"/>
  <c r="L98" i="31" s="1"/>
  <c r="J41" i="32"/>
  <c r="K41" i="32" s="1"/>
  <c r="L41" i="32" s="1"/>
  <c r="J62" i="34"/>
  <c r="K62" i="34" s="1"/>
  <c r="L62" i="34" s="1"/>
  <c r="J74" i="30"/>
  <c r="K74" i="30" s="1"/>
  <c r="L74" i="30" s="1"/>
  <c r="J81" i="32"/>
  <c r="K81" i="32" s="1"/>
  <c r="L81" i="32" s="1"/>
  <c r="J117" i="11"/>
  <c r="K117" i="11" s="1"/>
  <c r="L117" i="11" s="1"/>
  <c r="J38" i="9"/>
  <c r="K38" i="9" s="1"/>
  <c r="L38" i="9" s="1"/>
  <c r="C96" i="22"/>
  <c r="H96" i="2"/>
  <c r="J53" i="11"/>
  <c r="K53" i="11" s="1"/>
  <c r="L53" i="11" s="1"/>
  <c r="J42" i="31"/>
  <c r="K42" i="31" s="1"/>
  <c r="L42" i="31" s="1"/>
  <c r="J94" i="36"/>
  <c r="K94" i="36" s="1"/>
  <c r="L94" i="36" s="1"/>
  <c r="J61" i="13"/>
  <c r="K61" i="13" s="1"/>
  <c r="L61" i="13" s="1"/>
  <c r="H89" i="32"/>
  <c r="I89" i="32" s="1"/>
  <c r="J101" i="32"/>
  <c r="K101" i="32" s="1"/>
  <c r="L101" i="32" s="1"/>
  <c r="J96" i="36"/>
  <c r="K96" i="36" s="1"/>
  <c r="L96" i="36" s="1"/>
  <c r="J99" i="9"/>
  <c r="K99" i="9" s="1"/>
  <c r="L99" i="9" s="1"/>
  <c r="M71" i="2" a="1"/>
  <c r="M71" i="2" s="1"/>
  <c r="I71" i="22" s="1"/>
  <c r="R95" i="16"/>
  <c r="J77" i="8"/>
  <c r="K77" i="8" s="1"/>
  <c r="L77" i="8" s="1"/>
  <c r="M38" i="6" a="1"/>
  <c r="M38" i="6" s="1"/>
  <c r="I38" i="23" s="1"/>
  <c r="R62" i="16"/>
  <c r="J117" i="9"/>
  <c r="K117" i="9" s="1"/>
  <c r="L117" i="9" s="1"/>
  <c r="J51" i="36"/>
  <c r="K51" i="36" s="1"/>
  <c r="L51" i="36" s="1"/>
  <c r="M29" i="6" a="1"/>
  <c r="M29" i="6" s="1"/>
  <c r="I29" i="23" s="1"/>
  <c r="R53" i="16"/>
  <c r="J11" i="34"/>
  <c r="K11" i="34" s="1"/>
  <c r="L11" i="34" s="1"/>
  <c r="J51" i="11"/>
  <c r="K51" i="11" s="1"/>
  <c r="L51" i="11" s="1"/>
  <c r="J95" i="30"/>
  <c r="K95" i="30" s="1"/>
  <c r="L95" i="30" s="1"/>
  <c r="J41" i="36"/>
  <c r="K41" i="36" s="1"/>
  <c r="L41" i="36" s="1"/>
  <c r="J53" i="12"/>
  <c r="K53" i="12" s="1"/>
  <c r="L53" i="12" s="1"/>
  <c r="J57" i="12"/>
  <c r="K57" i="12" s="1"/>
  <c r="L57" i="12" s="1"/>
  <c r="M36" i="6" a="1"/>
  <c r="M36" i="6" s="1"/>
  <c r="I36" i="23" s="1"/>
  <c r="R60" i="16"/>
  <c r="J112" i="32"/>
  <c r="K112" i="32" s="1"/>
  <c r="L112" i="32" s="1"/>
  <c r="H31" i="12"/>
  <c r="I31" i="12" s="1"/>
  <c r="H25" i="34"/>
  <c r="C25" i="23"/>
  <c r="J90" i="36"/>
  <c r="K90" i="36" s="1"/>
  <c r="L90" i="36" s="1"/>
  <c r="H18" i="33"/>
  <c r="I18" i="33" s="1"/>
  <c r="J59" i="31"/>
  <c r="K59" i="31" s="1"/>
  <c r="L59" i="31" s="1"/>
  <c r="H89" i="8"/>
  <c r="I89" i="8" s="1"/>
  <c r="J55" i="13"/>
  <c r="K55" i="13" s="1"/>
  <c r="L55" i="13" s="1"/>
  <c r="J81" i="12"/>
  <c r="K81" i="12" s="1"/>
  <c r="L81" i="12" s="1"/>
  <c r="C34" i="22"/>
  <c r="H34" i="2"/>
  <c r="J5" i="32"/>
  <c r="K5" i="32" s="1"/>
  <c r="L5" i="32" s="1"/>
  <c r="J96" i="32"/>
  <c r="K96" i="32" s="1"/>
  <c r="L96" i="32" s="1"/>
  <c r="BE16" i="29"/>
  <c r="P59" i="16"/>
  <c r="M35" i="33" s="1" a="1"/>
  <c r="M35" i="33" s="1"/>
  <c r="H35" i="33" s="1"/>
  <c r="I35" i="33" s="1"/>
  <c r="J102" i="13"/>
  <c r="K102" i="13" s="1"/>
  <c r="L102" i="13" s="1"/>
  <c r="J87" i="12"/>
  <c r="K87" i="12" s="1"/>
  <c r="L87" i="12" s="1"/>
  <c r="C58" i="23"/>
  <c r="H58" i="6"/>
  <c r="H29" i="33"/>
  <c r="I29" i="33" s="1"/>
  <c r="J74" i="11"/>
  <c r="K74" i="11" s="1"/>
  <c r="L74" i="11" s="1"/>
  <c r="J48" i="12"/>
  <c r="K48" i="12" s="1"/>
  <c r="L48" i="12" s="1"/>
  <c r="C28" i="23"/>
  <c r="J22" i="32"/>
  <c r="K22" i="32" s="1"/>
  <c r="L22" i="32" s="1"/>
  <c r="J33" i="32"/>
  <c r="K33" i="32" s="1"/>
  <c r="L33" i="32" s="1"/>
  <c r="C45" i="22"/>
  <c r="H45" i="2"/>
  <c r="J114" i="13"/>
  <c r="K114" i="13" s="1"/>
  <c r="L114" i="13" s="1"/>
  <c r="J113" i="9"/>
  <c r="K113" i="9" s="1"/>
  <c r="L113" i="9" s="1"/>
  <c r="M74" i="6" a="1"/>
  <c r="M74" i="6" s="1"/>
  <c r="I74" i="23" s="1"/>
  <c r="J68" i="34"/>
  <c r="K68" i="34" s="1"/>
  <c r="L68" i="34" s="1"/>
  <c r="J93" i="32"/>
  <c r="K93" i="32" s="1"/>
  <c r="L93" i="32" s="1"/>
  <c r="C47" i="22"/>
  <c r="H47" i="2"/>
  <c r="C88" i="22"/>
  <c r="H88" i="2"/>
  <c r="J58" i="36"/>
  <c r="K58" i="36" s="1"/>
  <c r="L58" i="36" s="1"/>
  <c r="J86" i="9"/>
  <c r="K86" i="9" s="1"/>
  <c r="L86" i="9" s="1"/>
  <c r="J69" i="12"/>
  <c r="K69" i="12" s="1"/>
  <c r="L69" i="12" s="1"/>
  <c r="J41" i="11"/>
  <c r="K41" i="11" s="1"/>
  <c r="L41" i="11" s="1"/>
  <c r="J80" i="34"/>
  <c r="K80" i="34" s="1"/>
  <c r="L80" i="34" s="1"/>
  <c r="J116" i="8"/>
  <c r="K116" i="8" s="1"/>
  <c r="L116" i="8" s="1"/>
  <c r="J6" i="12"/>
  <c r="K6" i="12" s="1"/>
  <c r="L6" i="12" s="1"/>
  <c r="J84" i="34"/>
  <c r="K84" i="34" s="1"/>
  <c r="L84" i="34" s="1"/>
  <c r="J62" i="8"/>
  <c r="K62" i="8" s="1"/>
  <c r="L62" i="8" s="1"/>
  <c r="J23" i="31"/>
  <c r="K23" i="31" s="1"/>
  <c r="L23" i="31" s="1"/>
  <c r="J49" i="34"/>
  <c r="K49" i="34" s="1"/>
  <c r="L49" i="34" s="1"/>
  <c r="J51" i="8"/>
  <c r="K51" i="8" s="1"/>
  <c r="L51" i="8" s="1"/>
  <c r="J82" i="32"/>
  <c r="K82" i="32" s="1"/>
  <c r="L82" i="32" s="1"/>
  <c r="J72" i="11"/>
  <c r="K72" i="11" s="1"/>
  <c r="L72" i="11" s="1"/>
  <c r="J84" i="32"/>
  <c r="K84" i="32" s="1"/>
  <c r="L84" i="32" s="1"/>
  <c r="C23" i="23"/>
  <c r="H23" i="6"/>
  <c r="J37" i="36"/>
  <c r="K37" i="36" s="1"/>
  <c r="L37" i="36" s="1"/>
  <c r="J108" i="32"/>
  <c r="K108" i="32" s="1"/>
  <c r="L108" i="32" s="1"/>
  <c r="M92" i="6" a="1"/>
  <c r="M92" i="6" s="1"/>
  <c r="I92" i="23" s="1"/>
  <c r="J108" i="30"/>
  <c r="K108" i="30" s="1"/>
  <c r="L108" i="30" s="1"/>
  <c r="J99" i="31"/>
  <c r="K99" i="31" s="1"/>
  <c r="L99" i="31" s="1"/>
  <c r="J62" i="12"/>
  <c r="K62" i="12" s="1"/>
  <c r="L62" i="12" s="1"/>
  <c r="C45" i="23"/>
  <c r="H45" i="6"/>
  <c r="J39" i="32"/>
  <c r="K39" i="32" s="1"/>
  <c r="L39" i="32" s="1"/>
  <c r="J60" i="11"/>
  <c r="K60" i="11" s="1"/>
  <c r="L60" i="11" s="1"/>
  <c r="J113" i="12"/>
  <c r="K113" i="12" s="1"/>
  <c r="L113" i="12" s="1"/>
  <c r="C108" i="23"/>
  <c r="H108" i="6"/>
  <c r="H5" i="6"/>
  <c r="C5" i="23"/>
  <c r="H53" i="33"/>
  <c r="I53" i="33" s="1"/>
  <c r="J61" i="31"/>
  <c r="K61" i="31" s="1"/>
  <c r="L61" i="31" s="1"/>
  <c r="J4" i="11"/>
  <c r="K4" i="11" s="1"/>
  <c r="L4" i="11" s="1"/>
  <c r="J3" i="30"/>
  <c r="K3" i="30" s="1"/>
  <c r="L3" i="30" s="1"/>
  <c r="J25" i="8"/>
  <c r="K25" i="8" s="1"/>
  <c r="L25" i="8" s="1"/>
  <c r="J30" i="32"/>
  <c r="K30" i="32" s="1"/>
  <c r="L30" i="32" s="1"/>
  <c r="J98" i="36"/>
  <c r="K98" i="36" s="1"/>
  <c r="L98" i="36" s="1"/>
  <c r="J78" i="11"/>
  <c r="K78" i="11" s="1"/>
  <c r="L78" i="11" s="1"/>
  <c r="J107" i="36"/>
  <c r="K107" i="36" s="1"/>
  <c r="L107" i="36" s="1"/>
  <c r="J101" i="12"/>
  <c r="K101" i="12" s="1"/>
  <c r="L101" i="12" s="1"/>
  <c r="J58" i="30"/>
  <c r="K58" i="30" s="1"/>
  <c r="L58" i="30" s="1"/>
  <c r="J48" i="34"/>
  <c r="K48" i="34" s="1"/>
  <c r="L48" i="34" s="1"/>
  <c r="J20" i="13"/>
  <c r="K20" i="13" s="1"/>
  <c r="L20" i="13" s="1"/>
  <c r="J53" i="13"/>
  <c r="K53" i="13" s="1"/>
  <c r="L53" i="13" s="1"/>
  <c r="J72" i="8"/>
  <c r="K72" i="8" s="1"/>
  <c r="L72" i="8" s="1"/>
  <c r="C106" i="22"/>
  <c r="H106" i="2"/>
  <c r="J95" i="31"/>
  <c r="K95" i="31" s="1"/>
  <c r="L95" i="31" s="1"/>
  <c r="J100" i="8"/>
  <c r="K100" i="8" s="1"/>
  <c r="L100" i="8" s="1"/>
  <c r="C31" i="23"/>
  <c r="H31" i="34"/>
  <c r="J112" i="9"/>
  <c r="K112" i="9" s="1"/>
  <c r="L112" i="9" s="1"/>
  <c r="M15" i="6" a="1"/>
  <c r="M15" i="6" s="1"/>
  <c r="I15" i="23" s="1"/>
  <c r="R39" i="16"/>
  <c r="J35" i="9"/>
  <c r="K35" i="9" s="1"/>
  <c r="L35" i="9" s="1"/>
  <c r="J26" i="30"/>
  <c r="K26" i="30" s="1"/>
  <c r="L26" i="30" s="1"/>
  <c r="J18" i="31"/>
  <c r="K18" i="31" s="1"/>
  <c r="L18" i="31" s="1"/>
  <c r="J27" i="8"/>
  <c r="K27" i="8" s="1"/>
  <c r="L27" i="8" s="1"/>
  <c r="C104" i="23"/>
  <c r="H104" i="6"/>
  <c r="J46" i="9"/>
  <c r="K46" i="9" s="1"/>
  <c r="L46" i="9" s="1"/>
  <c r="J52" i="34"/>
  <c r="K52" i="34" s="1"/>
  <c r="L52" i="34" s="1"/>
  <c r="AR38" i="29"/>
  <c r="J99" i="8"/>
  <c r="K99" i="8" s="1"/>
  <c r="L99" i="8" s="1"/>
  <c r="J53" i="8"/>
  <c r="K53" i="8" s="1"/>
  <c r="L53" i="8" s="1"/>
  <c r="J79" i="13"/>
  <c r="K79" i="13" s="1"/>
  <c r="L79" i="13" s="1"/>
  <c r="C24" i="23"/>
  <c r="H24" i="6"/>
  <c r="J76" i="8"/>
  <c r="K76" i="8" s="1"/>
  <c r="L76" i="8" s="1"/>
  <c r="J94" i="12"/>
  <c r="K94" i="12" s="1"/>
  <c r="L94" i="12" s="1"/>
  <c r="H31" i="31"/>
  <c r="I31" i="31" s="1"/>
  <c r="M68" i="6" a="1"/>
  <c r="M68" i="6" s="1"/>
  <c r="I68" i="23" s="1"/>
  <c r="J21" i="12"/>
  <c r="K21" i="12" s="1"/>
  <c r="L21" i="12" s="1"/>
  <c r="M101" i="6" a="1"/>
  <c r="M101" i="6" s="1"/>
  <c r="I101" i="23" s="1"/>
  <c r="J33" i="34"/>
  <c r="K33" i="34" s="1"/>
  <c r="L33" i="34" s="1"/>
  <c r="H55" i="33"/>
  <c r="I55" i="33" s="1"/>
  <c r="J45" i="30"/>
  <c r="K45" i="30" s="1"/>
  <c r="L45" i="30" s="1"/>
  <c r="J52" i="32"/>
  <c r="K52" i="32" s="1"/>
  <c r="L52" i="32" s="1"/>
  <c r="J88" i="11"/>
  <c r="K88" i="11" s="1"/>
  <c r="L88" i="11" s="1"/>
  <c r="J9" i="9"/>
  <c r="K9" i="9" s="1"/>
  <c r="L9" i="9" s="1"/>
  <c r="C67" i="22"/>
  <c r="H67" i="2"/>
  <c r="J24" i="11"/>
  <c r="K24" i="11" s="1"/>
  <c r="L24" i="11" s="1"/>
  <c r="J115" i="36"/>
  <c r="K115" i="36" s="1"/>
  <c r="L115" i="36" s="1"/>
  <c r="J71" i="31"/>
  <c r="K71" i="31" s="1"/>
  <c r="L71" i="31" s="1"/>
  <c r="J34" i="12"/>
  <c r="K34" i="12" s="1"/>
  <c r="L34" i="12" s="1"/>
  <c r="J110" i="9"/>
  <c r="K110" i="9" s="1"/>
  <c r="L110" i="9" s="1"/>
  <c r="J34" i="31"/>
  <c r="K34" i="31" s="1"/>
  <c r="L34" i="31" s="1"/>
  <c r="M87" i="6" a="1"/>
  <c r="M87" i="6" s="1"/>
  <c r="I87" i="23" s="1"/>
  <c r="J14" i="13"/>
  <c r="K14" i="13" s="1"/>
  <c r="L14" i="13" s="1"/>
  <c r="J70" i="9"/>
  <c r="K70" i="9" s="1"/>
  <c r="L70" i="9" s="1"/>
  <c r="M2" i="12" a="1"/>
  <c r="M2" i="12" s="1"/>
  <c r="H2" i="12" s="1"/>
  <c r="I2" i="12" s="1"/>
  <c r="Q5" i="16"/>
  <c r="J19" i="8"/>
  <c r="K19" i="8" s="1"/>
  <c r="L19" i="8" s="1"/>
  <c r="AR19" i="29"/>
  <c r="J88" i="9"/>
  <c r="K88" i="9" s="1"/>
  <c r="L88" i="9" s="1"/>
  <c r="J22" i="36"/>
  <c r="K22" i="36" s="1"/>
  <c r="L22" i="36" s="1"/>
  <c r="J98" i="34"/>
  <c r="K98" i="34" s="1"/>
  <c r="L98" i="34" s="1"/>
  <c r="J80" i="11"/>
  <c r="K80" i="11" s="1"/>
  <c r="L80" i="11" s="1"/>
  <c r="J66" i="30"/>
  <c r="K66" i="30" s="1"/>
  <c r="L66" i="30" s="1"/>
  <c r="J99" i="36"/>
  <c r="K99" i="36" s="1"/>
  <c r="L99" i="36" s="1"/>
  <c r="M28" i="6" a="1"/>
  <c r="M28" i="6" s="1"/>
  <c r="I28" i="23" s="1"/>
  <c r="R52" i="16"/>
  <c r="J28" i="12"/>
  <c r="K28" i="12" s="1"/>
  <c r="L28" i="12" s="1"/>
  <c r="J83" i="32"/>
  <c r="K83" i="32" s="1"/>
  <c r="L83" i="32" s="1"/>
  <c r="M114" i="6" a="1"/>
  <c r="M114" i="6" s="1"/>
  <c r="I114" i="23" s="1"/>
  <c r="J46" i="30"/>
  <c r="K46" i="30" s="1"/>
  <c r="L46" i="30" s="1"/>
  <c r="H112" i="34"/>
  <c r="C112" i="23"/>
  <c r="J29" i="32"/>
  <c r="K29" i="32" s="1"/>
  <c r="L29" i="32" s="1"/>
  <c r="J69" i="11"/>
  <c r="K69" i="11" s="1"/>
  <c r="L69" i="11" s="1"/>
  <c r="J117" i="31"/>
  <c r="K117" i="31" s="1"/>
  <c r="L117" i="31" s="1"/>
  <c r="H60" i="8"/>
  <c r="I60" i="8" s="1"/>
  <c r="J28" i="30"/>
  <c r="K28" i="30" s="1"/>
  <c r="L28" i="30" s="1"/>
  <c r="J45" i="12"/>
  <c r="K45" i="12" s="1"/>
  <c r="L45" i="12" s="1"/>
  <c r="J84" i="13"/>
  <c r="K84" i="13" s="1"/>
  <c r="L84" i="13" s="1"/>
  <c r="J23" i="12"/>
  <c r="K23" i="12" s="1"/>
  <c r="L23" i="12" s="1"/>
  <c r="C5" i="22"/>
  <c r="H5" i="2"/>
  <c r="J92" i="32"/>
  <c r="K92" i="32" s="1"/>
  <c r="L92" i="32" s="1"/>
  <c r="J67" i="32"/>
  <c r="K67" i="32" s="1"/>
  <c r="L67" i="32" s="1"/>
  <c r="M9" i="6" a="1"/>
  <c r="M9" i="6" s="1"/>
  <c r="I9" i="23" s="1"/>
  <c r="R33" i="16"/>
  <c r="BE24" i="29"/>
  <c r="P67" i="16"/>
  <c r="M43" i="33" s="1" a="1"/>
  <c r="M43" i="33" s="1"/>
  <c r="H43" i="33" s="1"/>
  <c r="I43" i="33" s="1"/>
  <c r="H41" i="33"/>
  <c r="I41" i="33" s="1"/>
  <c r="J58" i="12"/>
  <c r="K58" i="12" s="1"/>
  <c r="L58" i="12" s="1"/>
  <c r="C29" i="23"/>
  <c r="J103" i="11"/>
  <c r="K103" i="11" s="1"/>
  <c r="L103" i="11" s="1"/>
  <c r="H23" i="33"/>
  <c r="I23" i="33" s="1"/>
  <c r="M32" i="6" a="1"/>
  <c r="M32" i="6" s="1"/>
  <c r="I32" i="23" s="1"/>
  <c r="R56" i="16"/>
  <c r="P6" i="16"/>
  <c r="J109" i="32"/>
  <c r="K109" i="32" s="1"/>
  <c r="L109" i="32" s="1"/>
  <c r="J4" i="32"/>
  <c r="K4" i="32" s="1"/>
  <c r="L4" i="32" s="1"/>
  <c r="J85" i="13"/>
  <c r="K85" i="13" s="1"/>
  <c r="L85" i="13" s="1"/>
  <c r="J84" i="9"/>
  <c r="K84" i="9" s="1"/>
  <c r="L84" i="9" s="1"/>
  <c r="J39" i="34"/>
  <c r="K39" i="34" s="1"/>
  <c r="L39" i="34" s="1"/>
  <c r="J64" i="32"/>
  <c r="K64" i="32" s="1"/>
  <c r="L64" i="32" s="1"/>
  <c r="C18" i="22"/>
  <c r="H18" i="2"/>
  <c r="C59" i="22"/>
  <c r="H59" i="2"/>
  <c r="J29" i="36"/>
  <c r="K29" i="36" s="1"/>
  <c r="L29" i="36" s="1"/>
  <c r="J79" i="11"/>
  <c r="K79" i="11" s="1"/>
  <c r="L79" i="11" s="1"/>
  <c r="J57" i="9"/>
  <c r="K57" i="9" s="1"/>
  <c r="L57" i="9" s="1"/>
  <c r="J11" i="12"/>
  <c r="K11" i="12" s="1"/>
  <c r="L11" i="12" s="1"/>
  <c r="J99" i="11"/>
  <c r="K99" i="11" s="1"/>
  <c r="L99" i="11" s="1"/>
  <c r="J51" i="34"/>
  <c r="K51" i="34" s="1"/>
  <c r="L51" i="34" s="1"/>
  <c r="J87" i="8"/>
  <c r="K87" i="8" s="1"/>
  <c r="L87" i="8" s="1"/>
  <c r="H10" i="33"/>
  <c r="I10" i="33" s="1"/>
  <c r="J26" i="34"/>
  <c r="K26" i="34" s="1"/>
  <c r="L26" i="34" s="1"/>
  <c r="J33" i="8"/>
  <c r="K33" i="8" s="1"/>
  <c r="L33" i="8" s="1"/>
  <c r="J110" i="31"/>
  <c r="K110" i="31" s="1"/>
  <c r="L110" i="31" s="1"/>
  <c r="J107" i="34"/>
  <c r="K107" i="34" s="1"/>
  <c r="L107" i="34" s="1"/>
  <c r="K13" i="6"/>
  <c r="K111" i="2"/>
  <c r="F111" i="22"/>
  <c r="L42" i="6"/>
  <c r="L100" i="6"/>
  <c r="L112" i="6"/>
  <c r="L89" i="6"/>
  <c r="K99" i="2"/>
  <c r="F99" i="22"/>
  <c r="L83" i="6"/>
  <c r="L31" i="6"/>
  <c r="L60" i="6"/>
  <c r="K54" i="6"/>
  <c r="L2" i="6"/>
  <c r="K25" i="6"/>
  <c r="K12" i="2"/>
  <c r="F12" i="22"/>
  <c r="AY4" i="28"/>
  <c r="K24" i="2"/>
  <c r="F24" i="22"/>
  <c r="K70" i="2"/>
  <c r="F70" i="22"/>
  <c r="K82" i="2"/>
  <c r="F82" i="22"/>
  <c r="K41" i="2"/>
  <c r="F41" i="22"/>
  <c r="AY276" i="28"/>
  <c r="AY264" i="28"/>
  <c r="AY252" i="28"/>
  <c r="AY269" i="28"/>
  <c r="AY257" i="28"/>
  <c r="AY274" i="28"/>
  <c r="AY262" i="28"/>
  <c r="AY250" i="28"/>
  <c r="AY267" i="28"/>
  <c r="AY255" i="28"/>
  <c r="AY272" i="28"/>
  <c r="AY260" i="28"/>
  <c r="AY248" i="28"/>
  <c r="AY277" i="28"/>
  <c r="AY265" i="28"/>
  <c r="AY253" i="28"/>
  <c r="AY270" i="28"/>
  <c r="AY258" i="28"/>
  <c r="AY275" i="28"/>
  <c r="AY263" i="28"/>
  <c r="AY251" i="28"/>
  <c r="AY268" i="28"/>
  <c r="AY256" i="28"/>
  <c r="AY273" i="28"/>
  <c r="AY261" i="28"/>
  <c r="AY249" i="28"/>
  <c r="AY266" i="28"/>
  <c r="AY254" i="28"/>
  <c r="AY271" i="28"/>
  <c r="AY259" i="28"/>
  <c r="AY247" i="28"/>
  <c r="AZ21" i="28"/>
  <c r="AY428" i="28"/>
  <c r="AY416" i="28"/>
  <c r="AY404" i="28"/>
  <c r="AY421" i="28"/>
  <c r="AY409" i="28"/>
  <c r="AY426" i="28"/>
  <c r="AY414" i="28"/>
  <c r="AY419" i="28"/>
  <c r="AY407" i="28"/>
  <c r="AY431" i="28"/>
  <c r="AY424" i="28"/>
  <c r="AY412" i="28"/>
  <c r="AY422" i="28"/>
  <c r="AY410" i="28"/>
  <c r="AY427" i="28"/>
  <c r="AY415" i="28"/>
  <c r="AY403" i="28"/>
  <c r="AY420" i="28"/>
  <c r="AY430" i="28"/>
  <c r="AY418" i="28"/>
  <c r="AY406" i="28"/>
  <c r="AY432" i="28"/>
  <c r="AY423" i="28"/>
  <c r="AY411" i="28"/>
  <c r="AY425" i="28"/>
  <c r="AY413" i="28"/>
  <c r="AY408" i="28"/>
  <c r="AY405" i="28"/>
  <c r="AY402" i="28"/>
  <c r="AY429" i="28"/>
  <c r="AY417" i="28"/>
  <c r="AZ24" i="28"/>
  <c r="AK307" i="28"/>
  <c r="AK308" i="28"/>
  <c r="AK302" i="28"/>
  <c r="AK290" i="28"/>
  <c r="AK278" i="28"/>
  <c r="AK295" i="28"/>
  <c r="AK283" i="28"/>
  <c r="AK300" i="28"/>
  <c r="AK288" i="28"/>
  <c r="AK304" i="28"/>
  <c r="AK293" i="28"/>
  <c r="AK281" i="28"/>
  <c r="AK298" i="28"/>
  <c r="AK286" i="28"/>
  <c r="AK291" i="28"/>
  <c r="AK279" i="28"/>
  <c r="AK296" i="28"/>
  <c r="AK284" i="28"/>
  <c r="AK301" i="28"/>
  <c r="AK289" i="28"/>
  <c r="AK306" i="28"/>
  <c r="AK303" i="28"/>
  <c r="AK294" i="28"/>
  <c r="AK282" i="28"/>
  <c r="AK299" i="28"/>
  <c r="AK287" i="28"/>
  <c r="AK292" i="28"/>
  <c r="AK280" i="28"/>
  <c r="AK305" i="28"/>
  <c r="AK297" i="28"/>
  <c r="AK285" i="28"/>
  <c r="AL23" i="28"/>
  <c r="BB6" i="28"/>
  <c r="BB8" i="28"/>
  <c r="BB7" i="28"/>
  <c r="AS270" i="28"/>
  <c r="AS258" i="28"/>
  <c r="AS275" i="28"/>
  <c r="AS263" i="28"/>
  <c r="AS251" i="28"/>
  <c r="AS268" i="28"/>
  <c r="AS256" i="28"/>
  <c r="AS273" i="28"/>
  <c r="AS261" i="28"/>
  <c r="AS249" i="28"/>
  <c r="AS266" i="28"/>
  <c r="AS254" i="28"/>
  <c r="AS271" i="28"/>
  <c r="AS259" i="28"/>
  <c r="AS247" i="28"/>
  <c r="AS276" i="28"/>
  <c r="AS264" i="28"/>
  <c r="AS252" i="28"/>
  <c r="AS269" i="28"/>
  <c r="AS257" i="28"/>
  <c r="AS274" i="28"/>
  <c r="AS262" i="28"/>
  <c r="AS250" i="28"/>
  <c r="AS267" i="28"/>
  <c r="AS255" i="28"/>
  <c r="AS272" i="28"/>
  <c r="AS260" i="28"/>
  <c r="AS248" i="28"/>
  <c r="AS277" i="28"/>
  <c r="AS265" i="28"/>
  <c r="AS253" i="28"/>
  <c r="AT21" i="28"/>
  <c r="BG244" i="28"/>
  <c r="BG232" i="28"/>
  <c r="BG237" i="28"/>
  <c r="BG242" i="28"/>
  <c r="BG240" i="28"/>
  <c r="BG245" i="28"/>
  <c r="BG238" i="28"/>
  <c r="BG226" i="28"/>
  <c r="BG243" i="28"/>
  <c r="BG236" i="28"/>
  <c r="BG241" i="28"/>
  <c r="BG229" i="28"/>
  <c r="BG246" i="28"/>
  <c r="BG239" i="28"/>
  <c r="BG217" i="28"/>
  <c r="BG222" i="28"/>
  <c r="BG220" i="28"/>
  <c r="BG228" i="28"/>
  <c r="BG225" i="28"/>
  <c r="BG235" i="28"/>
  <c r="BG227" i="28"/>
  <c r="BG218" i="28"/>
  <c r="BG231" i="28"/>
  <c r="BG230" i="28"/>
  <c r="BG223" i="28"/>
  <c r="BG233" i="28"/>
  <c r="BG216" i="28"/>
  <c r="BG221" i="28"/>
  <c r="BG219" i="28"/>
  <c r="BG234" i="28"/>
  <c r="BG224" i="28"/>
  <c r="BH20" i="28"/>
  <c r="AY3" i="28"/>
  <c r="AW8" i="28"/>
  <c r="AW7" i="28"/>
  <c r="AW6" i="28"/>
  <c r="AY2" i="28"/>
  <c r="AR121" i="28"/>
  <c r="AR109" i="28"/>
  <c r="AR97" i="28"/>
  <c r="AR114" i="28"/>
  <c r="AR102" i="28"/>
  <c r="AR119" i="28"/>
  <c r="AR107" i="28"/>
  <c r="AR95" i="28"/>
  <c r="AR112" i="28"/>
  <c r="AR100" i="28"/>
  <c r="AR117" i="28"/>
  <c r="AR105" i="28"/>
  <c r="AR93" i="28"/>
  <c r="AR122" i="28"/>
  <c r="AR110" i="28"/>
  <c r="AR98" i="28"/>
  <c r="AR115" i="28"/>
  <c r="AR103" i="28"/>
  <c r="AR120" i="28"/>
  <c r="AR108" i="28"/>
  <c r="AR96" i="28"/>
  <c r="AR113" i="28"/>
  <c r="AR101" i="28"/>
  <c r="AR118" i="28"/>
  <c r="AR106" i="28"/>
  <c r="AR94" i="28"/>
  <c r="AR111" i="28"/>
  <c r="AR99" i="28"/>
  <c r="AR116" i="28"/>
  <c r="AR104" i="28"/>
  <c r="AR92" i="28"/>
  <c r="AS11" i="28"/>
  <c r="BG181" i="28"/>
  <c r="BG169" i="28"/>
  <c r="BG157" i="28"/>
  <c r="BG174" i="28"/>
  <c r="BG162" i="28"/>
  <c r="BG179" i="28"/>
  <c r="BG167" i="28"/>
  <c r="BG155" i="28"/>
  <c r="BG184" i="28"/>
  <c r="BG172" i="28"/>
  <c r="BG160" i="28"/>
  <c r="BG177" i="28"/>
  <c r="BG165" i="28"/>
  <c r="BG182" i="28"/>
  <c r="BG170" i="28"/>
  <c r="BG158" i="28"/>
  <c r="BG175" i="28"/>
  <c r="BG163" i="28"/>
  <c r="BG180" i="28"/>
  <c r="BG168" i="28"/>
  <c r="BG156" i="28"/>
  <c r="BG173" i="28"/>
  <c r="BG161" i="28"/>
  <c r="BG178" i="28"/>
  <c r="BG166" i="28"/>
  <c r="BG154" i="28"/>
  <c r="BG183" i="28"/>
  <c r="BG171" i="28"/>
  <c r="BG159" i="28"/>
  <c r="BG176" i="28"/>
  <c r="BG164" i="28"/>
  <c r="BH18" i="28"/>
  <c r="AL399" i="28"/>
  <c r="AL387" i="28"/>
  <c r="AL375" i="28"/>
  <c r="AL392" i="28"/>
  <c r="AL380" i="28"/>
  <c r="AL395" i="28"/>
  <c r="AL393" i="28"/>
  <c r="AL381" i="28"/>
  <c r="AL398" i="28"/>
  <c r="AL386" i="28"/>
  <c r="AL374" i="28"/>
  <c r="AL401" i="28"/>
  <c r="AL389" i="28"/>
  <c r="AL394" i="28"/>
  <c r="AL382" i="28"/>
  <c r="AL383" i="28"/>
  <c r="AL397" i="28"/>
  <c r="AL388" i="28"/>
  <c r="AL376" i="28"/>
  <c r="AL391" i="28"/>
  <c r="AL384" i="28"/>
  <c r="AL385" i="28"/>
  <c r="AL373" i="28"/>
  <c r="AL377" i="28"/>
  <c r="AL372" i="28"/>
  <c r="AL378" i="28"/>
  <c r="AL396" i="28"/>
  <c r="AL390" i="28"/>
  <c r="AL371" i="28"/>
  <c r="AL400" i="28"/>
  <c r="AL379" i="28"/>
  <c r="AM13" i="28"/>
  <c r="AZ328" i="28"/>
  <c r="AZ316" i="28"/>
  <c r="AZ333" i="28"/>
  <c r="AZ321" i="28"/>
  <c r="AZ338" i="28"/>
  <c r="AZ326" i="28"/>
  <c r="AZ314" i="28"/>
  <c r="AZ331" i="28"/>
  <c r="AZ319" i="28"/>
  <c r="AZ336" i="28"/>
  <c r="AZ324" i="28"/>
  <c r="AZ329" i="28"/>
  <c r="AZ334" i="28"/>
  <c r="AZ322" i="28"/>
  <c r="AZ310" i="28"/>
  <c r="AZ339" i="28"/>
  <c r="AZ327" i="28"/>
  <c r="AZ315" i="28"/>
  <c r="AZ332" i="28"/>
  <c r="AZ320" i="28"/>
  <c r="AZ337" i="28"/>
  <c r="AZ325" i="28"/>
  <c r="AZ313" i="28"/>
  <c r="AZ330" i="28"/>
  <c r="AZ318" i="28"/>
  <c r="AZ335" i="28"/>
  <c r="AZ323" i="28"/>
  <c r="AZ311" i="28"/>
  <c r="AZ309" i="28"/>
  <c r="AZ312" i="28"/>
  <c r="AZ317" i="28"/>
  <c r="BA12" i="28"/>
  <c r="AS246" i="28"/>
  <c r="AS234" i="28"/>
  <c r="AS239" i="28"/>
  <c r="AS244" i="28"/>
  <c r="AS237" i="28"/>
  <c r="AS242" i="28"/>
  <c r="AS240" i="28"/>
  <c r="AS228" i="28"/>
  <c r="AS245" i="28"/>
  <c r="AS238" i="28"/>
  <c r="AS243" i="28"/>
  <c r="AS231" i="28"/>
  <c r="AS241" i="28"/>
  <c r="AS229" i="28"/>
  <c r="AS219" i="28"/>
  <c r="AS235" i="28"/>
  <c r="AS224" i="28"/>
  <c r="AS217" i="28"/>
  <c r="AS222" i="28"/>
  <c r="AS233" i="28"/>
  <c r="AS232" i="28"/>
  <c r="AS230" i="28"/>
  <c r="AS220" i="28"/>
  <c r="AS227" i="28"/>
  <c r="AS225" i="28"/>
  <c r="AS218" i="28"/>
  <c r="AS236" i="28"/>
  <c r="AS223" i="28"/>
  <c r="AS216" i="28"/>
  <c r="AS221" i="28"/>
  <c r="AS226" i="28"/>
  <c r="AT20" i="28"/>
  <c r="BF334" i="28"/>
  <c r="BF322" i="28"/>
  <c r="BF339" i="28"/>
  <c r="BF327" i="28"/>
  <c r="BF315" i="28"/>
  <c r="BF332" i="28"/>
  <c r="BF320" i="28"/>
  <c r="BF337" i="28"/>
  <c r="BF325" i="28"/>
  <c r="BF330" i="28"/>
  <c r="BF318" i="28"/>
  <c r="BF335" i="28"/>
  <c r="BF323" i="28"/>
  <c r="BF328" i="28"/>
  <c r="BF316" i="28"/>
  <c r="BF333" i="28"/>
  <c r="BF321" i="28"/>
  <c r="BF338" i="28"/>
  <c r="BF326" i="28"/>
  <c r="BF331" i="28"/>
  <c r="BF319" i="28"/>
  <c r="BF336" i="28"/>
  <c r="BF324" i="28"/>
  <c r="BF329" i="28"/>
  <c r="BF317" i="28"/>
  <c r="BF313" i="28"/>
  <c r="BF312" i="28"/>
  <c r="BF311" i="28"/>
  <c r="BF310" i="28"/>
  <c r="BF309" i="28"/>
  <c r="BF314" i="28"/>
  <c r="BG12" i="28"/>
  <c r="AS422" i="28"/>
  <c r="AS410" i="28"/>
  <c r="AS427" i="28"/>
  <c r="AS415" i="28"/>
  <c r="AS403" i="28"/>
  <c r="AS420" i="28"/>
  <c r="AS425" i="28"/>
  <c r="AS413" i="28"/>
  <c r="AS430" i="28"/>
  <c r="AS418" i="28"/>
  <c r="AS406" i="28"/>
  <c r="AS428" i="28"/>
  <c r="AS416" i="28"/>
  <c r="AS404" i="28"/>
  <c r="AS421" i="28"/>
  <c r="AS409" i="28"/>
  <c r="AS426" i="28"/>
  <c r="AS414" i="28"/>
  <c r="AS424" i="28"/>
  <c r="AS412" i="28"/>
  <c r="AS429" i="28"/>
  <c r="AS417" i="28"/>
  <c r="AS405" i="28"/>
  <c r="AS431" i="28"/>
  <c r="AS419" i="28"/>
  <c r="AS407" i="28"/>
  <c r="AS432" i="28"/>
  <c r="AS423" i="28"/>
  <c r="AS411" i="28"/>
  <c r="AS408" i="28"/>
  <c r="AS402" i="28"/>
  <c r="AT24" i="28"/>
  <c r="BG205" i="28"/>
  <c r="BG193" i="28"/>
  <c r="BG210" i="28"/>
  <c r="BG198" i="28"/>
  <c r="BG186" i="28"/>
  <c r="BG215" i="28"/>
  <c r="BG203" i="28"/>
  <c r="BG191" i="28"/>
  <c r="BG208" i="28"/>
  <c r="BG196" i="28"/>
  <c r="BG213" i="28"/>
  <c r="BG201" i="28"/>
  <c r="BG189" i="28"/>
  <c r="BG206" i="28"/>
  <c r="BG194" i="28"/>
  <c r="BG211" i="28"/>
  <c r="BG199" i="28"/>
  <c r="BG187" i="28"/>
  <c r="BG204" i="28"/>
  <c r="BG192" i="28"/>
  <c r="BG209" i="28"/>
  <c r="BG197" i="28"/>
  <c r="BG185" i="28"/>
  <c r="BG214" i="28"/>
  <c r="BG202" i="28"/>
  <c r="BG190" i="28"/>
  <c r="BG207" i="28"/>
  <c r="BG195" i="28"/>
  <c r="BG212" i="28"/>
  <c r="BG200" i="28"/>
  <c r="BG188" i="28"/>
  <c r="BH19" i="28"/>
  <c r="BD6" i="28"/>
  <c r="BD8" i="28"/>
  <c r="BD7" i="28"/>
  <c r="AN9" i="28"/>
  <c r="AL330" i="28"/>
  <c r="AL318" i="28"/>
  <c r="AL335" i="28"/>
  <c r="AL323" i="28"/>
  <c r="AL328" i="28"/>
  <c r="AL316" i="28"/>
  <c r="AL333" i="28"/>
  <c r="AL321" i="28"/>
  <c r="AL338" i="28"/>
  <c r="AL326" i="28"/>
  <c r="AL331" i="28"/>
  <c r="AL336" i="28"/>
  <c r="AL324" i="28"/>
  <c r="AL312" i="28"/>
  <c r="AL329" i="28"/>
  <c r="AL317" i="28"/>
  <c r="AL334" i="28"/>
  <c r="AL322" i="28"/>
  <c r="AL339" i="28"/>
  <c r="AL327" i="28"/>
  <c r="AL315" i="28"/>
  <c r="AL332" i="28"/>
  <c r="AL320" i="28"/>
  <c r="AL337" i="28"/>
  <c r="AL325" i="28"/>
  <c r="AL313" i="28"/>
  <c r="AL309" i="28"/>
  <c r="AL319" i="28"/>
  <c r="AL314" i="28"/>
  <c r="AL311" i="28"/>
  <c r="AL310" i="28"/>
  <c r="AM12" i="28"/>
  <c r="AK179" i="28"/>
  <c r="AK167" i="28"/>
  <c r="AK155" i="28"/>
  <c r="AK184" i="28"/>
  <c r="AK172" i="28"/>
  <c r="AK160" i="28"/>
  <c r="AK177" i="28"/>
  <c r="AK165" i="28"/>
  <c r="AK182" i="28"/>
  <c r="AK170" i="28"/>
  <c r="AK158" i="28"/>
  <c r="AK175" i="28"/>
  <c r="AK163" i="28"/>
  <c r="AK180" i="28"/>
  <c r="AK168" i="28"/>
  <c r="AK156" i="28"/>
  <c r="AK173" i="28"/>
  <c r="AK161" i="28"/>
  <c r="AK178" i="28"/>
  <c r="AK166" i="28"/>
  <c r="AK154" i="28"/>
  <c r="AK183" i="28"/>
  <c r="AK171" i="28"/>
  <c r="AK159" i="28"/>
  <c r="AK176" i="28"/>
  <c r="AK164" i="28"/>
  <c r="AK181" i="28"/>
  <c r="AK169" i="28"/>
  <c r="AK157" i="28"/>
  <c r="AK174" i="28"/>
  <c r="AK162" i="28"/>
  <c r="AL18" i="28"/>
  <c r="AU9" i="28"/>
  <c r="AK266" i="28"/>
  <c r="AK254" i="28"/>
  <c r="AK271" i="28"/>
  <c r="AK259" i="28"/>
  <c r="AK247" i="28"/>
  <c r="AK276" i="28"/>
  <c r="AK264" i="28"/>
  <c r="AK252" i="28"/>
  <c r="AK269" i="28"/>
  <c r="AK257" i="28"/>
  <c r="AK274" i="28"/>
  <c r="AK262" i="28"/>
  <c r="AK250" i="28"/>
  <c r="AK267" i="28"/>
  <c r="AK255" i="28"/>
  <c r="AK272" i="28"/>
  <c r="AK260" i="28"/>
  <c r="AK248" i="28"/>
  <c r="AK277" i="28"/>
  <c r="AK265" i="28"/>
  <c r="AK253" i="28"/>
  <c r="AK270" i="28"/>
  <c r="AK258" i="28"/>
  <c r="AK275" i="28"/>
  <c r="AK263" i="28"/>
  <c r="AK251" i="28"/>
  <c r="AK268" i="28"/>
  <c r="AK256" i="28"/>
  <c r="AK273" i="28"/>
  <c r="AK261" i="28"/>
  <c r="AK249" i="28"/>
  <c r="AL21" i="28"/>
  <c r="AK4" i="28"/>
  <c r="AY84" i="28"/>
  <c r="AY72" i="28"/>
  <c r="AY89" i="28"/>
  <c r="AY77" i="28"/>
  <c r="AY65" i="28"/>
  <c r="AY82" i="28"/>
  <c r="AY70" i="28"/>
  <c r="AY87" i="28"/>
  <c r="AY75" i="28"/>
  <c r="AY80" i="28"/>
  <c r="AY68" i="28"/>
  <c r="AY85" i="28"/>
  <c r="AY73" i="28"/>
  <c r="AY90" i="28"/>
  <c r="AY78" i="28"/>
  <c r="AY66" i="28"/>
  <c r="AY83" i="28"/>
  <c r="AY71" i="28"/>
  <c r="AY88" i="28"/>
  <c r="AY76" i="28"/>
  <c r="AY81" i="28"/>
  <c r="AY69" i="28"/>
  <c r="AY86" i="28"/>
  <c r="AY74" i="28"/>
  <c r="AY91" i="28"/>
  <c r="AY79" i="28"/>
  <c r="AY67" i="28"/>
  <c r="AY62" i="28"/>
  <c r="AY64" i="28"/>
  <c r="AY61" i="28"/>
  <c r="AY63" i="28"/>
  <c r="AZ22" i="28"/>
  <c r="BG420" i="28"/>
  <c r="BG408" i="28"/>
  <c r="BG425" i="28"/>
  <c r="BG413" i="28"/>
  <c r="BG430" i="28"/>
  <c r="BG418" i="28"/>
  <c r="BG423" i="28"/>
  <c r="BG411" i="28"/>
  <c r="BG432" i="28"/>
  <c r="BG428" i="28"/>
  <c r="BG416" i="28"/>
  <c r="BG404" i="28"/>
  <c r="BG426" i="28"/>
  <c r="BG414" i="28"/>
  <c r="BG402" i="28"/>
  <c r="BG419" i="28"/>
  <c r="BG407" i="28"/>
  <c r="BG431" i="28"/>
  <c r="BG424" i="28"/>
  <c r="BG412" i="28"/>
  <c r="BG422" i="28"/>
  <c r="BG410" i="28"/>
  <c r="BG427" i="28"/>
  <c r="BG415" i="28"/>
  <c r="BG403" i="28"/>
  <c r="BG409" i="28"/>
  <c r="BG405" i="28"/>
  <c r="BG429" i="28"/>
  <c r="BG417" i="28"/>
  <c r="BG406" i="28"/>
  <c r="BG421" i="28"/>
  <c r="BH24" i="28"/>
  <c r="BE3" i="28"/>
  <c r="AQ4" i="28"/>
  <c r="AZ397" i="28"/>
  <c r="AZ385" i="28"/>
  <c r="AZ373" i="28"/>
  <c r="AZ390" i="28"/>
  <c r="AZ378" i="28"/>
  <c r="AZ393" i="28"/>
  <c r="AZ391" i="28"/>
  <c r="AZ379" i="28"/>
  <c r="AZ396" i="28"/>
  <c r="AZ384" i="28"/>
  <c r="AZ399" i="28"/>
  <c r="AZ392" i="28"/>
  <c r="AZ380" i="28"/>
  <c r="AZ394" i="28"/>
  <c r="AZ382" i="28"/>
  <c r="AZ398" i="28"/>
  <c r="AZ383" i="28"/>
  <c r="AZ387" i="28"/>
  <c r="AZ375" i="28"/>
  <c r="AZ400" i="28"/>
  <c r="AZ388" i="28"/>
  <c r="AZ376" i="28"/>
  <c r="AZ395" i="28"/>
  <c r="AZ372" i="28"/>
  <c r="AZ377" i="28"/>
  <c r="AZ389" i="28"/>
  <c r="AZ371" i="28"/>
  <c r="AZ381" i="28"/>
  <c r="AZ401" i="28"/>
  <c r="AZ386" i="28"/>
  <c r="AZ374" i="28"/>
  <c r="BA13" i="28"/>
  <c r="AY305" i="28"/>
  <c r="AY306" i="28"/>
  <c r="AY300" i="28"/>
  <c r="AY288" i="28"/>
  <c r="AY293" i="28"/>
  <c r="AY281" i="28"/>
  <c r="AY304" i="28"/>
  <c r="AY298" i="28"/>
  <c r="AY286" i="28"/>
  <c r="AY291" i="28"/>
  <c r="AY279" i="28"/>
  <c r="AY308" i="28"/>
  <c r="AY296" i="28"/>
  <c r="AY284" i="28"/>
  <c r="AY301" i="28"/>
  <c r="AY289" i="28"/>
  <c r="AY307" i="28"/>
  <c r="AY303" i="28"/>
  <c r="AY294" i="28"/>
  <c r="AY282" i="28"/>
  <c r="AY299" i="28"/>
  <c r="AY287" i="28"/>
  <c r="AY292" i="28"/>
  <c r="AY280" i="28"/>
  <c r="AY297" i="28"/>
  <c r="AY285" i="28"/>
  <c r="AY290" i="28"/>
  <c r="AY278" i="28"/>
  <c r="AY302" i="28"/>
  <c r="AY295" i="28"/>
  <c r="AY283" i="28"/>
  <c r="AZ23" i="28"/>
  <c r="AK430" i="28"/>
  <c r="AK418" i="28"/>
  <c r="AK406" i="28"/>
  <c r="AK423" i="28"/>
  <c r="AK411" i="28"/>
  <c r="AK428" i="28"/>
  <c r="AK416" i="28"/>
  <c r="AK421" i="28"/>
  <c r="AK409" i="28"/>
  <c r="AK426" i="28"/>
  <c r="AK414" i="28"/>
  <c r="AK402" i="28"/>
  <c r="AK424" i="28"/>
  <c r="AK412" i="28"/>
  <c r="AK429" i="28"/>
  <c r="AK417" i="28"/>
  <c r="AK405" i="28"/>
  <c r="AK422" i="28"/>
  <c r="AK420" i="28"/>
  <c r="AK408" i="28"/>
  <c r="AK432" i="28"/>
  <c r="AK425" i="28"/>
  <c r="AK413" i="28"/>
  <c r="AK431" i="28"/>
  <c r="AK419" i="28"/>
  <c r="AK407" i="28"/>
  <c r="AK404" i="28"/>
  <c r="AK410" i="28"/>
  <c r="AK403" i="28"/>
  <c r="AK427" i="28"/>
  <c r="AK415" i="28"/>
  <c r="AL24" i="28"/>
  <c r="BG292" i="28"/>
  <c r="BG280" i="28"/>
  <c r="BG297" i="28"/>
  <c r="BG285" i="28"/>
  <c r="BG306" i="28"/>
  <c r="BG290" i="28"/>
  <c r="BG278" i="28"/>
  <c r="BG302" i="28"/>
  <c r="BG295" i="28"/>
  <c r="BG283" i="28"/>
  <c r="BG300" i="28"/>
  <c r="BG288" i="28"/>
  <c r="BG305" i="28"/>
  <c r="BG293" i="28"/>
  <c r="BG281" i="28"/>
  <c r="BG298" i="28"/>
  <c r="BG286" i="28"/>
  <c r="BG291" i="28"/>
  <c r="BG279" i="28"/>
  <c r="BG304" i="28"/>
  <c r="BG296" i="28"/>
  <c r="BG284" i="28"/>
  <c r="BG308" i="28"/>
  <c r="BG301" i="28"/>
  <c r="BG289" i="28"/>
  <c r="BG294" i="28"/>
  <c r="BG282" i="28"/>
  <c r="BG307" i="28"/>
  <c r="BG303" i="28"/>
  <c r="BG299" i="28"/>
  <c r="BG287" i="28"/>
  <c r="BH23" i="28"/>
  <c r="AY177" i="28"/>
  <c r="AY165" i="28"/>
  <c r="AY182" i="28"/>
  <c r="AY170" i="28"/>
  <c r="AY158" i="28"/>
  <c r="AY175" i="28"/>
  <c r="AY163" i="28"/>
  <c r="AY180" i="28"/>
  <c r="AY168" i="28"/>
  <c r="AY156" i="28"/>
  <c r="AY173" i="28"/>
  <c r="AY161" i="28"/>
  <c r="AY178" i="28"/>
  <c r="AY166" i="28"/>
  <c r="AY154" i="28"/>
  <c r="AY183" i="28"/>
  <c r="AY171" i="28"/>
  <c r="AY159" i="28"/>
  <c r="AY176" i="28"/>
  <c r="AY164" i="28"/>
  <c r="AY181" i="28"/>
  <c r="AY169" i="28"/>
  <c r="AY157" i="28"/>
  <c r="AY174" i="28"/>
  <c r="AY162" i="28"/>
  <c r="AY179" i="28"/>
  <c r="AY167" i="28"/>
  <c r="AY155" i="28"/>
  <c r="AY184" i="28"/>
  <c r="AY172" i="28"/>
  <c r="AY160" i="28"/>
  <c r="AZ18" i="28"/>
  <c r="AZ113" i="28"/>
  <c r="AZ101" i="28"/>
  <c r="AZ118" i="28"/>
  <c r="AZ106" i="28"/>
  <c r="AZ94" i="28"/>
  <c r="AZ111" i="28"/>
  <c r="AZ99" i="28"/>
  <c r="AZ116" i="28"/>
  <c r="AZ104" i="28"/>
  <c r="AZ92" i="28"/>
  <c r="AZ121" i="28"/>
  <c r="AZ109" i="28"/>
  <c r="AZ97" i="28"/>
  <c r="AZ114" i="28"/>
  <c r="AZ102" i="28"/>
  <c r="AZ119" i="28"/>
  <c r="AZ107" i="28"/>
  <c r="AZ95" i="28"/>
  <c r="AZ112" i="28"/>
  <c r="AZ100" i="28"/>
  <c r="AZ117" i="28"/>
  <c r="AZ105" i="28"/>
  <c r="AZ93" i="28"/>
  <c r="AZ122" i="28"/>
  <c r="AZ110" i="28"/>
  <c r="AZ98" i="28"/>
  <c r="AZ115" i="28"/>
  <c r="AZ103" i="28"/>
  <c r="AZ120" i="28"/>
  <c r="AZ108" i="28"/>
  <c r="AZ96" i="28"/>
  <c r="BA11" i="28"/>
  <c r="AS183" i="28"/>
  <c r="AS171" i="28"/>
  <c r="AS159" i="28"/>
  <c r="AS176" i="28"/>
  <c r="AS164" i="28"/>
  <c r="AS181" i="28"/>
  <c r="AS169" i="28"/>
  <c r="AS157" i="28"/>
  <c r="AS174" i="28"/>
  <c r="AS162" i="28"/>
  <c r="AS179" i="28"/>
  <c r="AS167" i="28"/>
  <c r="AS155" i="28"/>
  <c r="AS184" i="28"/>
  <c r="AS172" i="28"/>
  <c r="AS160" i="28"/>
  <c r="AS177" i="28"/>
  <c r="AS165" i="28"/>
  <c r="AS182" i="28"/>
  <c r="AS170" i="28"/>
  <c r="AS158" i="28"/>
  <c r="AS175" i="28"/>
  <c r="AS163" i="28"/>
  <c r="AS180" i="28"/>
  <c r="AS168" i="28"/>
  <c r="AS156" i="28"/>
  <c r="AS173" i="28"/>
  <c r="AS161" i="28"/>
  <c r="AS178" i="28"/>
  <c r="AS166" i="28"/>
  <c r="AS154" i="28"/>
  <c r="AT18" i="28"/>
  <c r="BF119" i="28"/>
  <c r="BF107" i="28"/>
  <c r="BF95" i="28"/>
  <c r="BF112" i="28"/>
  <c r="BF100" i="28"/>
  <c r="BF117" i="28"/>
  <c r="BF105" i="28"/>
  <c r="BF93" i="28"/>
  <c r="BF122" i="28"/>
  <c r="BF110" i="28"/>
  <c r="BF98" i="28"/>
  <c r="BF115" i="28"/>
  <c r="BF103" i="28"/>
  <c r="BF120" i="28"/>
  <c r="BF108" i="28"/>
  <c r="BF96" i="28"/>
  <c r="BF113" i="28"/>
  <c r="BF101" i="28"/>
  <c r="BF118" i="28"/>
  <c r="BF106" i="28"/>
  <c r="BF94" i="28"/>
  <c r="BF111" i="28"/>
  <c r="BF99" i="28"/>
  <c r="BF116" i="28"/>
  <c r="BF104" i="28"/>
  <c r="BF92" i="28"/>
  <c r="BF121" i="28"/>
  <c r="BF109" i="28"/>
  <c r="BF97" i="28"/>
  <c r="BF114" i="28"/>
  <c r="BF102" i="28"/>
  <c r="BG11" i="28"/>
  <c r="AQ2" i="28"/>
  <c r="BE4" i="28"/>
  <c r="AS303" i="28"/>
  <c r="AS294" i="28"/>
  <c r="AS282" i="28"/>
  <c r="AS299" i="28"/>
  <c r="AS287" i="28"/>
  <c r="AS306" i="28"/>
  <c r="AS292" i="28"/>
  <c r="AS280" i="28"/>
  <c r="AS297" i="28"/>
  <c r="AS285" i="28"/>
  <c r="AS305" i="28"/>
  <c r="AS290" i="28"/>
  <c r="AS278" i="28"/>
  <c r="AS302" i="28"/>
  <c r="AS295" i="28"/>
  <c r="AS283" i="28"/>
  <c r="AS300" i="28"/>
  <c r="AS288" i="28"/>
  <c r="AS304" i="28"/>
  <c r="AS293" i="28"/>
  <c r="AS281" i="28"/>
  <c r="AS298" i="28"/>
  <c r="AS286" i="28"/>
  <c r="AS308" i="28"/>
  <c r="AS291" i="28"/>
  <c r="AS279" i="28"/>
  <c r="AS296" i="28"/>
  <c r="AS284" i="28"/>
  <c r="AS307" i="28"/>
  <c r="AS301" i="28"/>
  <c r="AS289" i="28"/>
  <c r="AT23" i="28"/>
  <c r="BG88" i="28"/>
  <c r="BG76" i="28"/>
  <c r="BG81" i="28"/>
  <c r="BG69" i="28"/>
  <c r="BG86" i="28"/>
  <c r="BG74" i="28"/>
  <c r="BG91" i="28"/>
  <c r="BG79" i="28"/>
  <c r="BG67" i="28"/>
  <c r="BG84" i="28"/>
  <c r="BG72" i="28"/>
  <c r="BG89" i="28"/>
  <c r="BG77" i="28"/>
  <c r="BG82" i="28"/>
  <c r="BG70" i="28"/>
  <c r="BG87" i="28"/>
  <c r="BG75" i="28"/>
  <c r="BG80" i="28"/>
  <c r="BG68" i="28"/>
  <c r="BG85" i="28"/>
  <c r="BG73" i="28"/>
  <c r="BG90" i="28"/>
  <c r="BG78" i="28"/>
  <c r="BG66" i="28"/>
  <c r="BG83" i="28"/>
  <c r="BG71" i="28"/>
  <c r="BG63" i="28"/>
  <c r="BH22" i="28"/>
  <c r="BG62" i="28"/>
  <c r="BG65" i="28"/>
  <c r="BG64" i="28"/>
  <c r="BG61" i="28"/>
  <c r="BI9" i="28"/>
  <c r="AS90" i="28"/>
  <c r="AS78" i="28"/>
  <c r="AS83" i="28"/>
  <c r="AS71" i="28"/>
  <c r="AS88" i="28"/>
  <c r="AS76" i="28"/>
  <c r="AS81" i="28"/>
  <c r="AS69" i="28"/>
  <c r="AS86" i="28"/>
  <c r="AS74" i="28"/>
  <c r="AS91" i="28"/>
  <c r="AS79" i="28"/>
  <c r="AS67" i="28"/>
  <c r="AS84" i="28"/>
  <c r="AS72" i="28"/>
  <c r="AS89" i="28"/>
  <c r="AS77" i="28"/>
  <c r="AS82" i="28"/>
  <c r="AS70" i="28"/>
  <c r="AS87" i="28"/>
  <c r="AS75" i="28"/>
  <c r="AS80" i="28"/>
  <c r="AS68" i="28"/>
  <c r="AS85" i="28"/>
  <c r="AS73" i="28"/>
  <c r="AS61" i="28"/>
  <c r="AS63" i="28"/>
  <c r="AT22" i="28"/>
  <c r="AS65" i="28"/>
  <c r="AS62" i="28"/>
  <c r="AS66" i="28"/>
  <c r="AS64" i="28"/>
  <c r="BF391" i="28"/>
  <c r="BF379" i="28"/>
  <c r="BF396" i="28"/>
  <c r="BF384" i="28"/>
  <c r="BF399" i="28"/>
  <c r="BF397" i="28"/>
  <c r="BF385" i="28"/>
  <c r="BF373" i="28"/>
  <c r="BF390" i="28"/>
  <c r="BF378" i="28"/>
  <c r="BF393" i="28"/>
  <c r="BF398" i="28"/>
  <c r="BF386" i="28"/>
  <c r="BF374" i="28"/>
  <c r="BF400" i="28"/>
  <c r="BF372" i="28"/>
  <c r="BF395" i="28"/>
  <c r="BF377" i="28"/>
  <c r="BF380" i="28"/>
  <c r="BF371" i="28"/>
  <c r="BF389" i="28"/>
  <c r="BF381" i="28"/>
  <c r="BF401" i="28"/>
  <c r="BF382" i="28"/>
  <c r="BF394" i="28"/>
  <c r="BF392" i="28"/>
  <c r="BF387" i="28"/>
  <c r="BF383" i="28"/>
  <c r="BF375" i="28"/>
  <c r="BF388" i="28"/>
  <c r="BF376" i="28"/>
  <c r="BG13" i="28"/>
  <c r="AK3" i="28"/>
  <c r="AX5" i="28"/>
  <c r="AK86" i="28"/>
  <c r="AK74" i="28"/>
  <c r="AK91" i="28"/>
  <c r="AK79" i="28"/>
  <c r="AK67" i="28"/>
  <c r="AK84" i="28"/>
  <c r="AK72" i="28"/>
  <c r="AK89" i="28"/>
  <c r="AK77" i="28"/>
  <c r="AK82" i="28"/>
  <c r="AK70" i="28"/>
  <c r="AK87" i="28"/>
  <c r="AK75" i="28"/>
  <c r="AK80" i="28"/>
  <c r="AK68" i="28"/>
  <c r="AK85" i="28"/>
  <c r="AK73" i="28"/>
  <c r="AK90" i="28"/>
  <c r="AK78" i="28"/>
  <c r="AK83" i="28"/>
  <c r="AK71" i="28"/>
  <c r="AK88" i="28"/>
  <c r="AK76" i="28"/>
  <c r="AK81" i="28"/>
  <c r="AK69" i="28"/>
  <c r="AK62" i="28"/>
  <c r="AK66" i="28"/>
  <c r="AK65" i="28"/>
  <c r="AK61" i="28"/>
  <c r="AK64" i="28"/>
  <c r="AK63" i="28"/>
  <c r="AL22" i="28"/>
  <c r="AP5" i="28"/>
  <c r="K53" i="2"/>
  <c r="F53" i="22"/>
  <c r="AL115" i="28"/>
  <c r="AL103" i="28"/>
  <c r="AL120" i="28"/>
  <c r="AL108" i="28"/>
  <c r="AL96" i="28"/>
  <c r="AL113" i="28"/>
  <c r="AL101" i="28"/>
  <c r="AL118" i="28"/>
  <c r="AL106" i="28"/>
  <c r="AL94" i="28"/>
  <c r="AL111" i="28"/>
  <c r="AL99" i="28"/>
  <c r="AL116" i="28"/>
  <c r="AL104" i="28"/>
  <c r="AL92" i="28"/>
  <c r="AL121" i="28"/>
  <c r="AL109" i="28"/>
  <c r="AL97" i="28"/>
  <c r="AL114" i="28"/>
  <c r="AL102" i="28"/>
  <c r="AL119" i="28"/>
  <c r="AL107" i="28"/>
  <c r="AL95" i="28"/>
  <c r="AL112" i="28"/>
  <c r="AL100" i="28"/>
  <c r="AL117" i="28"/>
  <c r="AL105" i="28"/>
  <c r="AL93" i="28"/>
  <c r="AL122" i="28"/>
  <c r="AL110" i="28"/>
  <c r="AL98" i="28"/>
  <c r="AM11" i="28"/>
  <c r="AJ5" i="28"/>
  <c r="AR336" i="28"/>
  <c r="AR324" i="28"/>
  <c r="AR329" i="28"/>
  <c r="AR317" i="28"/>
  <c r="AR334" i="28"/>
  <c r="AR322" i="28"/>
  <c r="AR339" i="28"/>
  <c r="AR327" i="28"/>
  <c r="AR315" i="28"/>
  <c r="AR332" i="28"/>
  <c r="AR320" i="28"/>
  <c r="AR337" i="28"/>
  <c r="AR325" i="28"/>
  <c r="AR330" i="28"/>
  <c r="AR318" i="28"/>
  <c r="AR335" i="28"/>
  <c r="AR323" i="28"/>
  <c r="AR328" i="28"/>
  <c r="AR333" i="28"/>
  <c r="AR321" i="28"/>
  <c r="AR338" i="28"/>
  <c r="AR326" i="28"/>
  <c r="AR331" i="28"/>
  <c r="AR319" i="28"/>
  <c r="AR313" i="28"/>
  <c r="AR312" i="28"/>
  <c r="AR311" i="28"/>
  <c r="AR314" i="28"/>
  <c r="AR310" i="28"/>
  <c r="AR309" i="28"/>
  <c r="AR316" i="28"/>
  <c r="AS12" i="28"/>
  <c r="AK215" i="28"/>
  <c r="AK203" i="28"/>
  <c r="AK191" i="28"/>
  <c r="AK208" i="28"/>
  <c r="AK196" i="28"/>
  <c r="AK213" i="28"/>
  <c r="AK201" i="28"/>
  <c r="AK189" i="28"/>
  <c r="AK206" i="28"/>
  <c r="AK194" i="28"/>
  <c r="AK211" i="28"/>
  <c r="AK199" i="28"/>
  <c r="AK187" i="28"/>
  <c r="AK204" i="28"/>
  <c r="AK192" i="28"/>
  <c r="AK209" i="28"/>
  <c r="AK197" i="28"/>
  <c r="AK185" i="28"/>
  <c r="AK214" i="28"/>
  <c r="AK202" i="28"/>
  <c r="AK190" i="28"/>
  <c r="AK207" i="28"/>
  <c r="AK195" i="28"/>
  <c r="AK212" i="28"/>
  <c r="AK200" i="28"/>
  <c r="AK188" i="28"/>
  <c r="AK205" i="28"/>
  <c r="AK193" i="28"/>
  <c r="AK210" i="28"/>
  <c r="AK198" i="28"/>
  <c r="AK186" i="28"/>
  <c r="AL19" i="28"/>
  <c r="AS207" i="28"/>
  <c r="AS195" i="28"/>
  <c r="AS212" i="28"/>
  <c r="AS200" i="28"/>
  <c r="AS188" i="28"/>
  <c r="AS205" i="28"/>
  <c r="AS193" i="28"/>
  <c r="AS210" i="28"/>
  <c r="AS198" i="28"/>
  <c r="AS186" i="28"/>
  <c r="AS215" i="28"/>
  <c r="AS203" i="28"/>
  <c r="AS191" i="28"/>
  <c r="AS208" i="28"/>
  <c r="AS196" i="28"/>
  <c r="AS213" i="28"/>
  <c r="AS201" i="28"/>
  <c r="AS189" i="28"/>
  <c r="AS206" i="28"/>
  <c r="AS194" i="28"/>
  <c r="AS211" i="28"/>
  <c r="AS199" i="28"/>
  <c r="AS187" i="28"/>
  <c r="AS204" i="28"/>
  <c r="AS192" i="28"/>
  <c r="AS209" i="28"/>
  <c r="AS197" i="28"/>
  <c r="AS185" i="28"/>
  <c r="AS214" i="28"/>
  <c r="AS202" i="28"/>
  <c r="AS190" i="28"/>
  <c r="AT19" i="28"/>
  <c r="AR393" i="28"/>
  <c r="AR381" i="28"/>
  <c r="AR398" i="28"/>
  <c r="AR386" i="28"/>
  <c r="AR374" i="28"/>
  <c r="AR401" i="28"/>
  <c r="AR399" i="28"/>
  <c r="AR387" i="28"/>
  <c r="AR375" i="28"/>
  <c r="AR392" i="28"/>
  <c r="AR380" i="28"/>
  <c r="AR395" i="28"/>
  <c r="AR400" i="28"/>
  <c r="AR388" i="28"/>
  <c r="AR376" i="28"/>
  <c r="AR377" i="28"/>
  <c r="AR372" i="28"/>
  <c r="AR389" i="28"/>
  <c r="AR378" i="28"/>
  <c r="AR396" i="28"/>
  <c r="AR394" i="28"/>
  <c r="AR371" i="28"/>
  <c r="AR390" i="28"/>
  <c r="AR382" i="28"/>
  <c r="AR379" i="28"/>
  <c r="AR383" i="28"/>
  <c r="AR384" i="28"/>
  <c r="AR397" i="28"/>
  <c r="AR391" i="28"/>
  <c r="AR385" i="28"/>
  <c r="AR373" i="28"/>
  <c r="AS13" i="28"/>
  <c r="AK242" i="28"/>
  <c r="AK230" i="28"/>
  <c r="AK235" i="28"/>
  <c r="AK240" i="28"/>
  <c r="AK245" i="28"/>
  <c r="AK238" i="28"/>
  <c r="AK243" i="28"/>
  <c r="AK236" i="28"/>
  <c r="AK241" i="28"/>
  <c r="AK246" i="28"/>
  <c r="AK239" i="28"/>
  <c r="AK244" i="28"/>
  <c r="AK237" i="28"/>
  <c r="AK232" i="28"/>
  <c r="AK227" i="28"/>
  <c r="AK220" i="28"/>
  <c r="AK225" i="28"/>
  <c r="AK218" i="28"/>
  <c r="AK223" i="28"/>
  <c r="AK216" i="28"/>
  <c r="AK221" i="28"/>
  <c r="AK226" i="28"/>
  <c r="AK229" i="28"/>
  <c r="AK228" i="28"/>
  <c r="AK219" i="28"/>
  <c r="AK224" i="28"/>
  <c r="AK217" i="28"/>
  <c r="AK234" i="28"/>
  <c r="AK233" i="28"/>
  <c r="AK231" i="28"/>
  <c r="AK222" i="28"/>
  <c r="AL20" i="28"/>
  <c r="BE2" i="28"/>
  <c r="AY213" i="28"/>
  <c r="AY201" i="28"/>
  <c r="AY189" i="28"/>
  <c r="AY206" i="28"/>
  <c r="AY194" i="28"/>
  <c r="AY211" i="28"/>
  <c r="AY199" i="28"/>
  <c r="AY187" i="28"/>
  <c r="AY204" i="28"/>
  <c r="AY192" i="28"/>
  <c r="AY209" i="28"/>
  <c r="AY197" i="28"/>
  <c r="AY185" i="28"/>
  <c r="AY214" i="28"/>
  <c r="AY202" i="28"/>
  <c r="AY190" i="28"/>
  <c r="AY207" i="28"/>
  <c r="AY195" i="28"/>
  <c r="AY212" i="28"/>
  <c r="AY200" i="28"/>
  <c r="AY188" i="28"/>
  <c r="AY205" i="28"/>
  <c r="AY193" i="28"/>
  <c r="AY210" i="28"/>
  <c r="AY198" i="28"/>
  <c r="AY186" i="28"/>
  <c r="AY215" i="28"/>
  <c r="AY203" i="28"/>
  <c r="AY191" i="28"/>
  <c r="AY208" i="28"/>
  <c r="AY196" i="28"/>
  <c r="AZ19" i="28"/>
  <c r="AI8" i="28"/>
  <c r="AI7" i="28"/>
  <c r="AI6" i="28"/>
  <c r="AK2" i="28"/>
  <c r="BG268" i="28"/>
  <c r="BG256" i="28"/>
  <c r="BG273" i="28"/>
  <c r="BG261" i="28"/>
  <c r="BG249" i="28"/>
  <c r="BG266" i="28"/>
  <c r="BG254" i="28"/>
  <c r="BG271" i="28"/>
  <c r="BG259" i="28"/>
  <c r="BG247" i="28"/>
  <c r="BG276" i="28"/>
  <c r="BG264" i="28"/>
  <c r="BG252" i="28"/>
  <c r="BG269" i="28"/>
  <c r="BG257" i="28"/>
  <c r="BG274" i="28"/>
  <c r="BG262" i="28"/>
  <c r="BG250" i="28"/>
  <c r="BG267" i="28"/>
  <c r="BG255" i="28"/>
  <c r="BG272" i="28"/>
  <c r="BG260" i="28"/>
  <c r="BG248" i="28"/>
  <c r="BG277" i="28"/>
  <c r="BG265" i="28"/>
  <c r="BG253" i="28"/>
  <c r="BG270" i="28"/>
  <c r="BG258" i="28"/>
  <c r="BG275" i="28"/>
  <c r="BG263" i="28"/>
  <c r="BG251" i="28"/>
  <c r="BH21" i="28"/>
  <c r="AY240" i="28"/>
  <c r="AY228" i="28"/>
  <c r="AY245" i="28"/>
  <c r="AY238" i="28"/>
  <c r="AY243" i="28"/>
  <c r="AY241" i="28"/>
  <c r="AY246" i="28"/>
  <c r="AY234" i="28"/>
  <c r="AY239" i="28"/>
  <c r="AY244" i="28"/>
  <c r="AY237" i="28"/>
  <c r="AY242" i="28"/>
  <c r="AY235" i="28"/>
  <c r="AY233" i="28"/>
  <c r="AY231" i="28"/>
  <c r="AY227" i="28"/>
  <c r="AY225" i="28"/>
  <c r="AY232" i="28"/>
  <c r="AY230" i="28"/>
  <c r="AY218" i="28"/>
  <c r="AY223" i="28"/>
  <c r="AY216" i="28"/>
  <c r="AY221" i="28"/>
  <c r="AY236" i="28"/>
  <c r="AY226" i="28"/>
  <c r="AY219" i="28"/>
  <c r="AY224" i="28"/>
  <c r="AY217" i="28"/>
  <c r="AY222" i="28"/>
  <c r="AY229" i="28"/>
  <c r="AY220" i="28"/>
  <c r="AZ20" i="28"/>
  <c r="AQ3" i="28"/>
  <c r="P147" i="16" a="1"/>
  <c r="P196" i="16" a="1"/>
  <c r="P175" i="16" a="1"/>
  <c r="G176" i="16" a="1"/>
  <c r="P198" i="16" a="1"/>
  <c r="P148" i="16" a="1"/>
  <c r="E6" i="16"/>
  <c r="P194" i="16" a="1"/>
  <c r="F14" i="16"/>
  <c r="F16" i="16"/>
  <c r="F176" i="16" a="1"/>
  <c r="P200" i="16" a="1"/>
  <c r="F234" i="16" a="1"/>
  <c r="J176" i="16" a="1"/>
  <c r="P181" i="16" a="1"/>
  <c r="P203" i="16" a="1"/>
  <c r="F13" i="16"/>
  <c r="F205" i="16" a="1"/>
  <c r="P153" i="16" a="1"/>
  <c r="P162" i="16" a="1"/>
  <c r="D16" i="16"/>
  <c r="I205" i="16" a="1"/>
  <c r="O234" i="16" a="1"/>
  <c r="P163" i="16" a="1"/>
  <c r="P197" i="16" a="1"/>
  <c r="F6" i="16"/>
  <c r="G205" i="16" a="1"/>
  <c r="P189" i="16" a="1"/>
  <c r="I176" i="16" a="1"/>
  <c r="P204" i="16" a="1"/>
  <c r="F10" i="16"/>
  <c r="J205" i="16" a="1"/>
  <c r="G16" i="16"/>
  <c r="G234" i="16" a="1"/>
  <c r="P154" i="16" a="1"/>
  <c r="F147" i="16" a="1"/>
  <c r="G6" i="16"/>
  <c r="O147" i="16" a="1"/>
  <c r="E13" i="16"/>
  <c r="E11" i="16"/>
  <c r="L176" i="16" a="1"/>
  <c r="P156" i="16" a="1"/>
  <c r="P191" i="16" a="1"/>
  <c r="P155" i="16" a="1"/>
  <c r="P157" i="16" a="1"/>
  <c r="P185" i="16" a="1"/>
  <c r="P174" i="16" a="1"/>
  <c r="P172" i="16" a="1"/>
  <c r="P168" i="16" a="1"/>
  <c r="L205" i="16" a="1"/>
  <c r="D11" i="16"/>
  <c r="P173" i="16" a="1"/>
  <c r="E14" i="16"/>
  <c r="P201" i="16" a="1"/>
  <c r="P182" i="16" a="1"/>
  <c r="P178" i="16" a="1"/>
  <c r="G14" i="16"/>
  <c r="P186" i="16" a="1"/>
  <c r="P150" i="16" a="1"/>
  <c r="P152" i="16" a="1"/>
  <c r="J147" i="16" a="1"/>
  <c r="M176" i="16" a="1"/>
  <c r="P183" i="16" a="1"/>
  <c r="P160" i="16" a="1"/>
  <c r="P149" i="16" a="1"/>
  <c r="P159" i="16" a="1"/>
  <c r="M234" i="16" a="1"/>
  <c r="P151" i="16" a="1"/>
  <c r="P169" i="16" a="1"/>
  <c r="D13" i="16"/>
  <c r="D10" i="16"/>
  <c r="P179" i="16" a="1"/>
  <c r="P190" i="16" a="1"/>
  <c r="O176" i="16" a="1"/>
  <c r="D7" i="16"/>
  <c r="L234" i="16" a="1"/>
  <c r="P202" i="16" a="1"/>
  <c r="G10" i="16"/>
  <c r="P176" i="16" a="1"/>
  <c r="P167" i="16" a="1"/>
  <c r="P192" i="16" a="1"/>
  <c r="E16" i="16"/>
  <c r="D14" i="16"/>
  <c r="L147" i="16" a="1"/>
  <c r="I147" i="16" a="1"/>
  <c r="P184" i="16" a="1"/>
  <c r="I234" i="16" a="1"/>
  <c r="P177" i="16" a="1"/>
  <c r="G11" i="16"/>
  <c r="M147" i="16" a="1"/>
  <c r="P180" i="16" a="1"/>
  <c r="P188" i="16" a="1"/>
  <c r="E10" i="16"/>
  <c r="P165" i="16" a="1"/>
  <c r="P161" i="16" a="1"/>
  <c r="P171" i="16" a="1"/>
  <c r="E7" i="16"/>
  <c r="J234" i="16" a="1"/>
  <c r="P164" i="16" a="1"/>
  <c r="P193" i="16" a="1"/>
  <c r="G147" i="16" a="1"/>
  <c r="P195" i="16" a="1"/>
  <c r="F11" i="16"/>
  <c r="G7" i="16"/>
  <c r="D6" i="16"/>
  <c r="M205" i="16" a="1"/>
  <c r="G13" i="16"/>
  <c r="F7" i="16"/>
  <c r="H21" i="6" l="1"/>
  <c r="P153" i="16"/>
  <c r="P147" i="16"/>
  <c r="P165" i="16"/>
  <c r="M3" i="23"/>
  <c r="H105" i="6"/>
  <c r="I105" i="6" s="1"/>
  <c r="H35" i="6"/>
  <c r="H7" i="6"/>
  <c r="S4" i="22"/>
  <c r="H29" i="6"/>
  <c r="I29" i="6" s="1"/>
  <c r="H13" i="2"/>
  <c r="H80" i="6"/>
  <c r="H103" i="6"/>
  <c r="H71" i="2"/>
  <c r="H11" i="6"/>
  <c r="H36" i="6"/>
  <c r="I36" i="6" s="1"/>
  <c r="H31" i="2"/>
  <c r="P188" i="16"/>
  <c r="P184" i="16"/>
  <c r="P179" i="16"/>
  <c r="P204" i="16"/>
  <c r="P182" i="16"/>
  <c r="P202" i="16"/>
  <c r="P181" i="16"/>
  <c r="L176" i="16"/>
  <c r="M205" i="16"/>
  <c r="P195" i="16"/>
  <c r="P180" i="16"/>
  <c r="I147" i="16"/>
  <c r="P183" i="16"/>
  <c r="P201" i="16"/>
  <c r="P191" i="16"/>
  <c r="P185" i="16"/>
  <c r="P197" i="16"/>
  <c r="O147" i="16"/>
  <c r="P194" i="16"/>
  <c r="G147" i="16"/>
  <c r="L147" i="16"/>
  <c r="M176" i="16"/>
  <c r="I176" i="16"/>
  <c r="F234" i="16"/>
  <c r="F176" i="16"/>
  <c r="P193" i="16"/>
  <c r="M147" i="16"/>
  <c r="P169" i="16"/>
  <c r="P186" i="16"/>
  <c r="P173" i="16"/>
  <c r="F205" i="16"/>
  <c r="P163" i="16"/>
  <c r="F147" i="16"/>
  <c r="P148" i="16"/>
  <c r="P164" i="16"/>
  <c r="O176" i="16"/>
  <c r="P151" i="16"/>
  <c r="J147" i="16"/>
  <c r="P189" i="16"/>
  <c r="L234" i="16"/>
  <c r="P154" i="16"/>
  <c r="P162" i="16"/>
  <c r="P198" i="16"/>
  <c r="J234" i="16"/>
  <c r="P192" i="16"/>
  <c r="M234" i="16"/>
  <c r="L205" i="16"/>
  <c r="P156" i="16"/>
  <c r="P200" i="16"/>
  <c r="G234" i="16"/>
  <c r="G176" i="16"/>
  <c r="P190" i="16"/>
  <c r="P167" i="16"/>
  <c r="P159" i="16"/>
  <c r="P152" i="16"/>
  <c r="P168" i="16"/>
  <c r="G205" i="16"/>
  <c r="O234" i="16"/>
  <c r="P175" i="16"/>
  <c r="P171" i="16"/>
  <c r="P177" i="16"/>
  <c r="P176" i="16"/>
  <c r="P149" i="16"/>
  <c r="P178" i="16"/>
  <c r="P172" i="16"/>
  <c r="P155" i="16"/>
  <c r="J176" i="16"/>
  <c r="J205" i="16"/>
  <c r="P196" i="16"/>
  <c r="P161" i="16"/>
  <c r="I234" i="16"/>
  <c r="P160" i="16"/>
  <c r="P150" i="16"/>
  <c r="P174" i="16"/>
  <c r="P203" i="16"/>
  <c r="P157" i="16"/>
  <c r="I205" i="16"/>
  <c r="J43" i="33"/>
  <c r="K43" i="33" s="1"/>
  <c r="L43" i="33" s="1"/>
  <c r="J39" i="33"/>
  <c r="K39" i="33" s="1"/>
  <c r="L39" i="33" s="1"/>
  <c r="J34" i="33"/>
  <c r="K34" i="33" s="1"/>
  <c r="L34" i="33" s="1"/>
  <c r="J59" i="33"/>
  <c r="K59" i="33" s="1"/>
  <c r="L59" i="33" s="1"/>
  <c r="J37" i="33"/>
  <c r="K37" i="33" s="1"/>
  <c r="L37" i="33" s="1"/>
  <c r="J57" i="33"/>
  <c r="K57" i="33" s="1"/>
  <c r="L57" i="33" s="1"/>
  <c r="J36" i="33"/>
  <c r="K36" i="33" s="1"/>
  <c r="L36" i="33" s="1"/>
  <c r="J31" i="30"/>
  <c r="K31" i="30" s="1"/>
  <c r="L31" i="30" s="1"/>
  <c r="J60" i="9"/>
  <c r="K60" i="9" s="1"/>
  <c r="L60" i="9" s="1"/>
  <c r="J50" i="33"/>
  <c r="K50" i="33" s="1"/>
  <c r="L50" i="33" s="1"/>
  <c r="J35" i="33"/>
  <c r="K35" i="33" s="1"/>
  <c r="L35" i="33" s="1"/>
  <c r="J2" i="31"/>
  <c r="K2" i="31" s="1"/>
  <c r="L2" i="31" s="1"/>
  <c r="J38" i="33"/>
  <c r="K38" i="33" s="1"/>
  <c r="L38" i="33" s="1"/>
  <c r="J56" i="33"/>
  <c r="K56" i="33" s="1"/>
  <c r="L56" i="33" s="1"/>
  <c r="J46" i="33"/>
  <c r="K46" i="33" s="1"/>
  <c r="L46" i="33" s="1"/>
  <c r="J40" i="33"/>
  <c r="K40" i="33" s="1"/>
  <c r="L40" i="33" s="1"/>
  <c r="J52" i="33"/>
  <c r="K52" i="33" s="1"/>
  <c r="L52" i="33" s="1"/>
  <c r="J2" i="13"/>
  <c r="K2" i="13" s="1"/>
  <c r="L2" i="13" s="1"/>
  <c r="J49" i="33"/>
  <c r="K49" i="33" s="1"/>
  <c r="L49" i="33" s="1"/>
  <c r="J2" i="12"/>
  <c r="K2" i="12" s="1"/>
  <c r="L2" i="12" s="1"/>
  <c r="J2" i="30"/>
  <c r="K2" i="30" s="1"/>
  <c r="L2" i="30" s="1"/>
  <c r="I58" i="6"/>
  <c r="D58" i="23"/>
  <c r="D13" i="22"/>
  <c r="I13" i="2"/>
  <c r="J31" i="9"/>
  <c r="K31" i="9" s="1"/>
  <c r="L31" i="9" s="1"/>
  <c r="J31" i="31"/>
  <c r="K31" i="31" s="1"/>
  <c r="L31" i="31" s="1"/>
  <c r="I106" i="2"/>
  <c r="D106" i="22"/>
  <c r="D45" i="23"/>
  <c r="I45" i="6"/>
  <c r="J89" i="8"/>
  <c r="K89" i="8" s="1"/>
  <c r="L89" i="8" s="1"/>
  <c r="I53" i="6"/>
  <c r="D53" i="23"/>
  <c r="I63" i="6"/>
  <c r="D63" i="23"/>
  <c r="D102" i="23"/>
  <c r="I102" i="6"/>
  <c r="H87" i="6"/>
  <c r="BS21" i="29"/>
  <c r="P93" i="16"/>
  <c r="BF53" i="29"/>
  <c r="E53" i="29" s="1"/>
  <c r="BF21" i="29"/>
  <c r="J31" i="8"/>
  <c r="K31" i="8" s="1"/>
  <c r="L31" i="8" s="1"/>
  <c r="I69" i="2"/>
  <c r="D69" i="22"/>
  <c r="R55" i="16"/>
  <c r="J48" i="33"/>
  <c r="K48" i="33" s="1"/>
  <c r="L48" i="33" s="1"/>
  <c r="D106" i="23"/>
  <c r="I106" i="6"/>
  <c r="D70" i="23"/>
  <c r="I70" i="6"/>
  <c r="J2" i="9"/>
  <c r="K2" i="9" s="1"/>
  <c r="L2" i="9" s="1"/>
  <c r="I93" i="2"/>
  <c r="D93" i="22"/>
  <c r="H25" i="2"/>
  <c r="H107" i="6"/>
  <c r="I68" i="2"/>
  <c r="D68" i="22"/>
  <c r="H93" i="6"/>
  <c r="H19" i="6"/>
  <c r="D35" i="22"/>
  <c r="I35" i="2"/>
  <c r="H91" i="6"/>
  <c r="I108" i="2"/>
  <c r="D108" i="22"/>
  <c r="D20" i="22"/>
  <c r="I20" i="2"/>
  <c r="H69" i="6"/>
  <c r="H110" i="6"/>
  <c r="H27" i="6"/>
  <c r="I38" i="2"/>
  <c r="D38" i="22"/>
  <c r="H2" i="34"/>
  <c r="J24" i="33"/>
  <c r="K24" i="33" s="1"/>
  <c r="L24" i="33" s="1"/>
  <c r="I94" i="2"/>
  <c r="D94" i="22"/>
  <c r="H85" i="6"/>
  <c r="J41" i="33"/>
  <c r="K41" i="33" s="1"/>
  <c r="L41" i="33" s="1"/>
  <c r="D45" i="22"/>
  <c r="I45" i="2"/>
  <c r="I21" i="6"/>
  <c r="D21" i="23"/>
  <c r="D67" i="23"/>
  <c r="I67" i="6"/>
  <c r="D82" i="23"/>
  <c r="I82" i="6"/>
  <c r="I115" i="6"/>
  <c r="D115" i="23"/>
  <c r="S3" i="22"/>
  <c r="H47" i="6"/>
  <c r="H26" i="6"/>
  <c r="D4" i="23"/>
  <c r="I4" i="6"/>
  <c r="H55" i="6"/>
  <c r="H14" i="6"/>
  <c r="R67" i="16"/>
  <c r="H83" i="2"/>
  <c r="J28" i="33"/>
  <c r="K28" i="33" s="1"/>
  <c r="L28" i="33" s="1"/>
  <c r="I23" i="2"/>
  <c r="D23" i="22"/>
  <c r="BS26" i="29"/>
  <c r="P98" i="16"/>
  <c r="BF58" i="29"/>
  <c r="E58" i="29" s="1"/>
  <c r="BF26" i="29"/>
  <c r="H61" i="6"/>
  <c r="I107" i="2"/>
  <c r="D107" i="22"/>
  <c r="I19" i="2"/>
  <c r="D19" i="22"/>
  <c r="BS14" i="29"/>
  <c r="P86" i="16"/>
  <c r="BF14" i="29"/>
  <c r="BF46" i="29"/>
  <c r="E46" i="29" s="1"/>
  <c r="M2" i="23"/>
  <c r="J60" i="8"/>
  <c r="K60" i="8" s="1"/>
  <c r="L60" i="8" s="1"/>
  <c r="J18" i="33"/>
  <c r="K18" i="33" s="1"/>
  <c r="L18" i="33" s="1"/>
  <c r="BS20" i="29"/>
  <c r="P92" i="16"/>
  <c r="BF52" i="29"/>
  <c r="E52" i="29" s="1"/>
  <c r="BF20" i="29"/>
  <c r="I76" i="2"/>
  <c r="D76" i="22"/>
  <c r="J2" i="8"/>
  <c r="K2" i="8" s="1"/>
  <c r="L2" i="8" s="1"/>
  <c r="D46" i="23"/>
  <c r="I46" i="6"/>
  <c r="D103" i="22"/>
  <c r="I103" i="2"/>
  <c r="I92" i="2"/>
  <c r="D92" i="22"/>
  <c r="BS22" i="29"/>
  <c r="P94" i="16"/>
  <c r="BF22" i="29"/>
  <c r="BF54" i="29"/>
  <c r="E54" i="29" s="1"/>
  <c r="I102" i="2"/>
  <c r="D102" i="22"/>
  <c r="J3" i="33"/>
  <c r="K3" i="33" s="1"/>
  <c r="L3" i="33" s="1"/>
  <c r="I31" i="2"/>
  <c r="D31" i="22"/>
  <c r="J19" i="33"/>
  <c r="K19" i="33" s="1"/>
  <c r="L19" i="33" s="1"/>
  <c r="H60" i="2"/>
  <c r="I55" i="2"/>
  <c r="D55" i="22"/>
  <c r="I116" i="2"/>
  <c r="D116" i="22"/>
  <c r="R65" i="16"/>
  <c r="D2" i="22"/>
  <c r="I2" i="2"/>
  <c r="J31" i="13"/>
  <c r="K31" i="13" s="1"/>
  <c r="L31" i="13" s="1"/>
  <c r="D10" i="22"/>
  <c r="I10" i="2"/>
  <c r="M4" i="23"/>
  <c r="J6" i="33"/>
  <c r="K6" i="33" s="1"/>
  <c r="L6" i="33" s="1"/>
  <c r="R80" i="16"/>
  <c r="I103" i="6"/>
  <c r="D103" i="23"/>
  <c r="H52" i="6"/>
  <c r="S4" i="23"/>
  <c r="I83" i="34"/>
  <c r="D83" i="23"/>
  <c r="I95" i="2"/>
  <c r="D95" i="22"/>
  <c r="H79" i="6"/>
  <c r="I115" i="2"/>
  <c r="D115" i="22"/>
  <c r="BS24" i="29"/>
  <c r="P96" i="16"/>
  <c r="BF24" i="29"/>
  <c r="BF56" i="29"/>
  <c r="E56" i="29" s="1"/>
  <c r="I24" i="6"/>
  <c r="D24" i="23"/>
  <c r="D88" i="22"/>
  <c r="I88" i="2"/>
  <c r="J2" i="32"/>
  <c r="K2" i="32" s="1"/>
  <c r="L2" i="32" s="1"/>
  <c r="D73" i="22"/>
  <c r="I73" i="2"/>
  <c r="I75" i="6"/>
  <c r="D75" i="23"/>
  <c r="BS13" i="29"/>
  <c r="P85" i="16"/>
  <c r="BF13" i="29"/>
  <c r="BF45" i="29"/>
  <c r="E45" i="29" s="1"/>
  <c r="D30" i="23"/>
  <c r="I30" i="6"/>
  <c r="D17" i="22"/>
  <c r="I17" i="2"/>
  <c r="M3" i="22"/>
  <c r="D98" i="22"/>
  <c r="I98" i="2"/>
  <c r="M4" i="22"/>
  <c r="D11" i="22"/>
  <c r="I11" i="2"/>
  <c r="D18" i="23"/>
  <c r="I18" i="6"/>
  <c r="J44" i="33"/>
  <c r="K44" i="33" s="1"/>
  <c r="L44" i="33" s="1"/>
  <c r="H101" i="6"/>
  <c r="D76" i="23"/>
  <c r="I76" i="6"/>
  <c r="D33" i="22"/>
  <c r="I33" i="2"/>
  <c r="D104" i="22"/>
  <c r="I104" i="2"/>
  <c r="M2" i="22"/>
  <c r="J89" i="30"/>
  <c r="K89" i="30" s="1"/>
  <c r="L89" i="30" s="1"/>
  <c r="J9" i="33"/>
  <c r="K9" i="33" s="1"/>
  <c r="L9" i="33" s="1"/>
  <c r="H40" i="6"/>
  <c r="I113" i="2"/>
  <c r="D113" i="22"/>
  <c r="S2" i="22"/>
  <c r="I60" i="34"/>
  <c r="D60" i="23"/>
  <c r="D7" i="22"/>
  <c r="I7" i="2"/>
  <c r="H109" i="6"/>
  <c r="BS36" i="29"/>
  <c r="P108" i="16"/>
  <c r="BF36" i="29"/>
  <c r="BF68" i="29"/>
  <c r="E68" i="29" s="1"/>
  <c r="I4" i="2"/>
  <c r="D4" i="22"/>
  <c r="J17" i="33"/>
  <c r="K17" i="33" s="1"/>
  <c r="L17" i="33" s="1"/>
  <c r="J53" i="33"/>
  <c r="K53" i="33" s="1"/>
  <c r="L53" i="33" s="1"/>
  <c r="J89" i="32"/>
  <c r="K89" i="32" s="1"/>
  <c r="L89" i="32" s="1"/>
  <c r="D36" i="23"/>
  <c r="J47" i="33"/>
  <c r="K47" i="33" s="1"/>
  <c r="L47" i="33" s="1"/>
  <c r="D43" i="22"/>
  <c r="I43" i="2"/>
  <c r="J89" i="9"/>
  <c r="K89" i="9" s="1"/>
  <c r="L89" i="9" s="1"/>
  <c r="I27" i="2"/>
  <c r="D27" i="22"/>
  <c r="BS37" i="29"/>
  <c r="P109" i="16"/>
  <c r="BF37" i="29"/>
  <c r="BF69" i="29"/>
  <c r="E69" i="29" s="1"/>
  <c r="H68" i="6"/>
  <c r="D6" i="22"/>
  <c r="I6" i="2"/>
  <c r="J60" i="30"/>
  <c r="K60" i="30" s="1"/>
  <c r="L60" i="30" s="1"/>
  <c r="D114" i="22"/>
  <c r="I114" i="2"/>
  <c r="J11" i="33"/>
  <c r="K11" i="33" s="1"/>
  <c r="L11" i="33" s="1"/>
  <c r="BS27" i="29"/>
  <c r="P99" i="16"/>
  <c r="BF27" i="29"/>
  <c r="BF59" i="29"/>
  <c r="E59" i="29" s="1"/>
  <c r="D117" i="22"/>
  <c r="I117" i="2"/>
  <c r="I65" i="2"/>
  <c r="D65" i="22"/>
  <c r="H32" i="6"/>
  <c r="I13" i="34"/>
  <c r="D13" i="23"/>
  <c r="BE5" i="28"/>
  <c r="BE6" i="28" s="1"/>
  <c r="I59" i="2"/>
  <c r="D59" i="22"/>
  <c r="J55" i="33"/>
  <c r="K55" i="33" s="1"/>
  <c r="L55" i="33" s="1"/>
  <c r="D47" i="22"/>
  <c r="I47" i="2"/>
  <c r="BS16" i="29"/>
  <c r="P88" i="16"/>
  <c r="BF48" i="29"/>
  <c r="E48" i="29" s="1"/>
  <c r="BF16" i="29"/>
  <c r="I25" i="34"/>
  <c r="D25" i="23"/>
  <c r="BS15" i="29"/>
  <c r="P87" i="16"/>
  <c r="BF15" i="29"/>
  <c r="BF47" i="29"/>
  <c r="E47" i="29" s="1"/>
  <c r="J89" i="12"/>
  <c r="K89" i="12" s="1"/>
  <c r="L89" i="12" s="1"/>
  <c r="I59" i="6"/>
  <c r="D59" i="23"/>
  <c r="H92" i="6"/>
  <c r="I7" i="6"/>
  <c r="D7" i="23"/>
  <c r="I41" i="6"/>
  <c r="D41" i="23"/>
  <c r="H100" i="2"/>
  <c r="BS17" i="29"/>
  <c r="P89" i="16"/>
  <c r="BF17" i="29"/>
  <c r="BF49" i="29"/>
  <c r="E49" i="29" s="1"/>
  <c r="I56" i="2"/>
  <c r="D56" i="22"/>
  <c r="R73" i="16"/>
  <c r="D64" i="23"/>
  <c r="I64" i="6"/>
  <c r="H22" i="6"/>
  <c r="I40" i="2"/>
  <c r="D40" i="22"/>
  <c r="H54" i="2"/>
  <c r="H90" i="6"/>
  <c r="D78" i="22"/>
  <c r="I78" i="2"/>
  <c r="I97" i="2"/>
  <c r="D97" i="22"/>
  <c r="I110" i="2"/>
  <c r="D110" i="22"/>
  <c r="H20" i="6"/>
  <c r="I66" i="2"/>
  <c r="D66" i="22"/>
  <c r="I57" i="2"/>
  <c r="D57" i="22"/>
  <c r="I77" i="2"/>
  <c r="D77" i="22"/>
  <c r="D5" i="23"/>
  <c r="I5" i="6"/>
  <c r="J31" i="12"/>
  <c r="K31" i="12" s="1"/>
  <c r="L31" i="12" s="1"/>
  <c r="S5" i="23"/>
  <c r="D12" i="23"/>
  <c r="I12" i="6"/>
  <c r="H9" i="6"/>
  <c r="I3" i="2"/>
  <c r="D3" i="22"/>
  <c r="D10" i="23"/>
  <c r="I10" i="6"/>
  <c r="D58" i="22"/>
  <c r="I58" i="2"/>
  <c r="BS34" i="29"/>
  <c r="P106" i="16"/>
  <c r="BF34" i="29"/>
  <c r="BF66" i="29"/>
  <c r="E66" i="29" s="1"/>
  <c r="I73" i="6"/>
  <c r="D73" i="23"/>
  <c r="D39" i="23"/>
  <c r="I39" i="6"/>
  <c r="H48" i="6"/>
  <c r="R76" i="16"/>
  <c r="I14" i="2"/>
  <c r="D14" i="22"/>
  <c r="D50" i="22"/>
  <c r="I50" i="2"/>
  <c r="J45" i="33"/>
  <c r="K45" i="33" s="1"/>
  <c r="L45" i="33" s="1"/>
  <c r="BS29" i="29"/>
  <c r="P101" i="16"/>
  <c r="BF29" i="29"/>
  <c r="BF61" i="29"/>
  <c r="E61" i="29" s="1"/>
  <c r="H89" i="2"/>
  <c r="I49" i="2"/>
  <c r="D49" i="22"/>
  <c r="D79" i="22"/>
  <c r="I79" i="2"/>
  <c r="J22" i="33"/>
  <c r="K22" i="33" s="1"/>
  <c r="L22" i="33" s="1"/>
  <c r="S3" i="23"/>
  <c r="J14" i="33"/>
  <c r="K14" i="33" s="1"/>
  <c r="L14" i="33" s="1"/>
  <c r="I22" i="2"/>
  <c r="D22" i="22"/>
  <c r="D91" i="22"/>
  <c r="I91" i="2"/>
  <c r="J7" i="33"/>
  <c r="K7" i="33" s="1"/>
  <c r="L7" i="33" s="1"/>
  <c r="H49" i="6"/>
  <c r="D52" i="22"/>
  <c r="I52" i="2"/>
  <c r="R75" i="16"/>
  <c r="BS31" i="29"/>
  <c r="P103" i="16"/>
  <c r="BF31" i="29"/>
  <c r="BF63" i="29"/>
  <c r="E63" i="29" s="1"/>
  <c r="H56" i="6"/>
  <c r="D18" i="22"/>
  <c r="I18" i="2"/>
  <c r="J23" i="33"/>
  <c r="K23" i="33" s="1"/>
  <c r="L23" i="33" s="1"/>
  <c r="I112" i="34"/>
  <c r="D112" i="23"/>
  <c r="D108" i="23"/>
  <c r="I108" i="6"/>
  <c r="H28" i="6"/>
  <c r="H74" i="6"/>
  <c r="I57" i="6"/>
  <c r="D57" i="23"/>
  <c r="J60" i="12"/>
  <c r="K60" i="12" s="1"/>
  <c r="L60" i="12" s="1"/>
  <c r="BS28" i="29"/>
  <c r="P100" i="16"/>
  <c r="BF60" i="29"/>
  <c r="E60" i="29" s="1"/>
  <c r="BF28" i="29"/>
  <c r="I9" i="2"/>
  <c r="D9" i="22"/>
  <c r="I44" i="2"/>
  <c r="D44" i="22"/>
  <c r="H15" i="6"/>
  <c r="BS33" i="29"/>
  <c r="P105" i="16"/>
  <c r="BF65" i="29"/>
  <c r="E65" i="29" s="1"/>
  <c r="BF33" i="29"/>
  <c r="D111" i="23"/>
  <c r="I111" i="6"/>
  <c r="R71" i="16"/>
  <c r="I71" i="2"/>
  <c r="D71" i="22"/>
  <c r="H86" i="6"/>
  <c r="H95" i="6"/>
  <c r="I61" i="2"/>
  <c r="D61" i="22"/>
  <c r="I101" i="2"/>
  <c r="D101" i="22"/>
  <c r="R64" i="16"/>
  <c r="D39" i="22"/>
  <c r="I39" i="2"/>
  <c r="M5" i="22"/>
  <c r="J89" i="13"/>
  <c r="K89" i="13" s="1"/>
  <c r="L89" i="13" s="1"/>
  <c r="I51" i="6"/>
  <c r="D51" i="23"/>
  <c r="J30" i="33"/>
  <c r="K30" i="33" s="1"/>
  <c r="L30" i="33" s="1"/>
  <c r="I37" i="2"/>
  <c r="D37" i="22"/>
  <c r="H3" i="6"/>
  <c r="H62" i="6"/>
  <c r="I21" i="2"/>
  <c r="D21" i="22"/>
  <c r="I71" i="34"/>
  <c r="D71" i="23"/>
  <c r="H89" i="34"/>
  <c r="R77" i="16"/>
  <c r="I30" i="2"/>
  <c r="D30" i="22"/>
  <c r="H116" i="6"/>
  <c r="J26" i="33"/>
  <c r="K26" i="33" s="1"/>
  <c r="L26" i="33" s="1"/>
  <c r="I5" i="2"/>
  <c r="D5" i="22"/>
  <c r="I31" i="34"/>
  <c r="D31" i="23"/>
  <c r="I34" i="2"/>
  <c r="D34" i="22"/>
  <c r="D15" i="22"/>
  <c r="I15" i="2"/>
  <c r="I17" i="6"/>
  <c r="D17" i="23"/>
  <c r="J32" i="33"/>
  <c r="K32" i="33" s="1"/>
  <c r="L32" i="33" s="1"/>
  <c r="D34" i="23"/>
  <c r="I34" i="6"/>
  <c r="BS19" i="29"/>
  <c r="P91" i="16"/>
  <c r="BF19" i="29"/>
  <c r="BF51" i="29"/>
  <c r="E51" i="29" s="1"/>
  <c r="I16" i="2"/>
  <c r="D16" i="22"/>
  <c r="J31" i="33"/>
  <c r="K31" i="33" s="1"/>
  <c r="L31" i="33" s="1"/>
  <c r="BS12" i="29"/>
  <c r="BE11" i="29"/>
  <c r="P84" i="16"/>
  <c r="BF44" i="29"/>
  <c r="E44" i="29" s="1"/>
  <c r="BF12" i="29"/>
  <c r="H38" i="6"/>
  <c r="I66" i="6"/>
  <c r="D66" i="23"/>
  <c r="S5" i="22"/>
  <c r="D87" i="22"/>
  <c r="I87" i="2"/>
  <c r="D46" i="22"/>
  <c r="I46" i="2"/>
  <c r="J4" i="33"/>
  <c r="K4" i="33" s="1"/>
  <c r="L4" i="33" s="1"/>
  <c r="D85" i="22"/>
  <c r="I85" i="2"/>
  <c r="J33" i="33"/>
  <c r="K33" i="33" s="1"/>
  <c r="L33" i="33" s="1"/>
  <c r="BS32" i="29"/>
  <c r="P104" i="16"/>
  <c r="BF64" i="29"/>
  <c r="E64" i="29" s="1"/>
  <c r="BF32" i="29"/>
  <c r="BS40" i="29"/>
  <c r="P112" i="16"/>
  <c r="BF72" i="29"/>
  <c r="E72" i="29" s="1"/>
  <c r="BF40" i="29"/>
  <c r="H43" i="6"/>
  <c r="I48" i="2"/>
  <c r="D48" i="22"/>
  <c r="H33" i="6"/>
  <c r="M5" i="23"/>
  <c r="I86" i="2"/>
  <c r="D86" i="22"/>
  <c r="J27" i="33"/>
  <c r="K27" i="33" s="1"/>
  <c r="L27" i="33" s="1"/>
  <c r="J10" i="33"/>
  <c r="K10" i="33" s="1"/>
  <c r="L10" i="33" s="1"/>
  <c r="D23" i="23"/>
  <c r="I23" i="6"/>
  <c r="D96" i="22"/>
  <c r="I96" i="2"/>
  <c r="I42" i="2"/>
  <c r="D42" i="22"/>
  <c r="BS39" i="29"/>
  <c r="P111" i="16"/>
  <c r="BF39" i="29"/>
  <c r="BF71" i="29"/>
  <c r="E71" i="29" s="1"/>
  <c r="J31" i="32"/>
  <c r="K31" i="32" s="1"/>
  <c r="L31" i="32" s="1"/>
  <c r="D29" i="22"/>
  <c r="I29" i="2"/>
  <c r="I72" i="2"/>
  <c r="D72" i="22"/>
  <c r="D97" i="23"/>
  <c r="I97" i="6"/>
  <c r="J60" i="32"/>
  <c r="K60" i="32" s="1"/>
  <c r="L60" i="32" s="1"/>
  <c r="J51" i="33"/>
  <c r="K51" i="33" s="1"/>
  <c r="L51" i="33" s="1"/>
  <c r="J16" i="33"/>
  <c r="K16" i="33" s="1"/>
  <c r="L16" i="33" s="1"/>
  <c r="I90" i="2"/>
  <c r="D90" i="22"/>
  <c r="D80" i="22"/>
  <c r="I80" i="2"/>
  <c r="I109" i="2"/>
  <c r="D109" i="22"/>
  <c r="D84" i="22"/>
  <c r="I84" i="2"/>
  <c r="D81" i="22"/>
  <c r="I81" i="2"/>
  <c r="S2" i="23"/>
  <c r="D84" i="23"/>
  <c r="I84" i="6"/>
  <c r="D62" i="22"/>
  <c r="I62" i="2"/>
  <c r="I42" i="34"/>
  <c r="D42" i="23"/>
  <c r="I80" i="6"/>
  <c r="D80" i="23"/>
  <c r="J89" i="31"/>
  <c r="K89" i="31" s="1"/>
  <c r="L89" i="31" s="1"/>
  <c r="J15" i="33"/>
  <c r="K15" i="33" s="1"/>
  <c r="L15" i="33" s="1"/>
  <c r="H112" i="2"/>
  <c r="H114" i="6"/>
  <c r="D8" i="22"/>
  <c r="I8" i="2"/>
  <c r="D105" i="22"/>
  <c r="I105" i="2"/>
  <c r="J5" i="33"/>
  <c r="K5" i="33" s="1"/>
  <c r="L5" i="33" s="1"/>
  <c r="H81" i="6"/>
  <c r="I28" i="2"/>
  <c r="D28" i="22"/>
  <c r="D29" i="23"/>
  <c r="J29" i="33"/>
  <c r="K29" i="33" s="1"/>
  <c r="L29" i="33" s="1"/>
  <c r="I74" i="2"/>
  <c r="D74" i="22"/>
  <c r="I63" i="2"/>
  <c r="D63" i="22"/>
  <c r="D50" i="23"/>
  <c r="I50" i="6"/>
  <c r="R82" i="16"/>
  <c r="I35" i="6"/>
  <c r="D35" i="23"/>
  <c r="BS38" i="29"/>
  <c r="P110" i="16"/>
  <c r="BF70" i="29"/>
  <c r="E70" i="29" s="1"/>
  <c r="BF38" i="29"/>
  <c r="H8" i="6"/>
  <c r="D117" i="23"/>
  <c r="I117" i="6"/>
  <c r="H77" i="6"/>
  <c r="R58" i="16"/>
  <c r="H37" i="6"/>
  <c r="D98" i="23"/>
  <c r="I98" i="6"/>
  <c r="BS18" i="29"/>
  <c r="P90" i="16"/>
  <c r="BF50" i="29"/>
  <c r="E50" i="29" s="1"/>
  <c r="BF18" i="29"/>
  <c r="R63" i="16"/>
  <c r="H78" i="6"/>
  <c r="I64" i="2"/>
  <c r="D64" i="22"/>
  <c r="H72" i="6"/>
  <c r="I54" i="34"/>
  <c r="D54" i="23"/>
  <c r="BS25" i="29"/>
  <c r="P97" i="16"/>
  <c r="BF25" i="29"/>
  <c r="BF57" i="29"/>
  <c r="E57" i="29" s="1"/>
  <c r="H16" i="6"/>
  <c r="I67" i="2"/>
  <c r="D67" i="22"/>
  <c r="I104" i="6"/>
  <c r="D104" i="23"/>
  <c r="J58" i="33"/>
  <c r="K58" i="33" s="1"/>
  <c r="L58" i="33" s="1"/>
  <c r="D65" i="23"/>
  <c r="I65" i="6"/>
  <c r="D99" i="23"/>
  <c r="I99" i="6"/>
  <c r="BS30" i="29"/>
  <c r="P102" i="16"/>
  <c r="BF30" i="29"/>
  <c r="BF62" i="29"/>
  <c r="E62" i="29" s="1"/>
  <c r="I44" i="6"/>
  <c r="D44" i="23"/>
  <c r="D96" i="23"/>
  <c r="I96" i="6"/>
  <c r="I32" i="2"/>
  <c r="D32" i="22"/>
  <c r="I94" i="6"/>
  <c r="D94" i="23"/>
  <c r="I51" i="2"/>
  <c r="D51" i="22"/>
  <c r="D113" i="23"/>
  <c r="I113" i="6"/>
  <c r="D88" i="23"/>
  <c r="I88" i="6"/>
  <c r="D6" i="23"/>
  <c r="I6" i="6"/>
  <c r="R59" i="16"/>
  <c r="I75" i="2"/>
  <c r="D75" i="22"/>
  <c r="I36" i="2"/>
  <c r="D36" i="22"/>
  <c r="I26" i="2"/>
  <c r="D26" i="22"/>
  <c r="I11" i="6"/>
  <c r="D11" i="23"/>
  <c r="I100" i="34"/>
  <c r="D100" i="23"/>
  <c r="J12" i="33"/>
  <c r="K12" i="33" s="1"/>
  <c r="L12" i="33" s="1"/>
  <c r="J60" i="31"/>
  <c r="K60" i="31" s="1"/>
  <c r="L60" i="31" s="1"/>
  <c r="L13" i="6"/>
  <c r="L111" i="2"/>
  <c r="H111" i="22" s="1"/>
  <c r="G111" i="22"/>
  <c r="L25" i="6"/>
  <c r="L54" i="6"/>
  <c r="L99" i="2"/>
  <c r="H99" i="22" s="1"/>
  <c r="G99" i="22"/>
  <c r="L12" i="2"/>
  <c r="H12" i="22" s="1"/>
  <c r="G12" i="22"/>
  <c r="AZ2" i="28"/>
  <c r="AI9" i="28"/>
  <c r="L24" i="2"/>
  <c r="H24" i="22" s="1"/>
  <c r="G24" i="22"/>
  <c r="AR3" i="28"/>
  <c r="AK5" i="28"/>
  <c r="L82" i="2"/>
  <c r="H82" i="22" s="1"/>
  <c r="G82" i="22"/>
  <c r="L70" i="2"/>
  <c r="H70" i="22" s="1"/>
  <c r="G70" i="22"/>
  <c r="AZ245" i="28"/>
  <c r="AZ233" i="28"/>
  <c r="AZ238" i="28"/>
  <c r="AZ243" i="28"/>
  <c r="AZ236" i="28"/>
  <c r="AZ241" i="28"/>
  <c r="AZ246" i="28"/>
  <c r="AZ239" i="28"/>
  <c r="AZ227" i="28"/>
  <c r="AZ244" i="28"/>
  <c r="AZ237" i="28"/>
  <c r="AZ242" i="28"/>
  <c r="AZ230" i="28"/>
  <c r="AZ240" i="28"/>
  <c r="AZ228" i="28"/>
  <c r="AZ232" i="28"/>
  <c r="AZ218" i="28"/>
  <c r="AZ223" i="28"/>
  <c r="AZ216" i="28"/>
  <c r="AZ234" i="28"/>
  <c r="AZ221" i="28"/>
  <c r="AZ226" i="28"/>
  <c r="AZ219" i="28"/>
  <c r="AZ224" i="28"/>
  <c r="AZ217" i="28"/>
  <c r="AZ222" i="28"/>
  <c r="AZ235" i="28"/>
  <c r="AZ229" i="28"/>
  <c r="AZ220" i="28"/>
  <c r="AZ231" i="28"/>
  <c r="AZ225" i="28"/>
  <c r="BA20" i="28"/>
  <c r="AJ8" i="28"/>
  <c r="AJ7" i="28"/>
  <c r="AJ6" i="28"/>
  <c r="AP6" i="28"/>
  <c r="AP8" i="28"/>
  <c r="AP7" i="28"/>
  <c r="BF3" i="28"/>
  <c r="AM392" i="28"/>
  <c r="AM380" i="28"/>
  <c r="AM397" i="28"/>
  <c r="AM385" i="28"/>
  <c r="AM373" i="28"/>
  <c r="AM400" i="28"/>
  <c r="AM398" i="28"/>
  <c r="AM386" i="28"/>
  <c r="AM374" i="28"/>
  <c r="AM391" i="28"/>
  <c r="AM379" i="28"/>
  <c r="AM394" i="28"/>
  <c r="AM399" i="28"/>
  <c r="AM387" i="28"/>
  <c r="AM375" i="28"/>
  <c r="AM388" i="28"/>
  <c r="AM376" i="28"/>
  <c r="AM395" i="28"/>
  <c r="AM384" i="28"/>
  <c r="AM377" i="28"/>
  <c r="AM389" i="28"/>
  <c r="AM381" i="28"/>
  <c r="AM372" i="28"/>
  <c r="AM401" i="28"/>
  <c r="AM378" i="28"/>
  <c r="AM396" i="28"/>
  <c r="AM390" i="28"/>
  <c r="AM371" i="28"/>
  <c r="AM382" i="28"/>
  <c r="AM393" i="28"/>
  <c r="AM383" i="28"/>
  <c r="AY5" i="28"/>
  <c r="AZ269" i="28"/>
  <c r="AZ257" i="28"/>
  <c r="AZ274" i="28"/>
  <c r="AZ262" i="28"/>
  <c r="AZ250" i="28"/>
  <c r="AZ267" i="28"/>
  <c r="AZ255" i="28"/>
  <c r="AZ272" i="28"/>
  <c r="AZ260" i="28"/>
  <c r="AZ248" i="28"/>
  <c r="AZ277" i="28"/>
  <c r="AZ265" i="28"/>
  <c r="AZ253" i="28"/>
  <c r="AZ270" i="28"/>
  <c r="AZ258" i="28"/>
  <c r="AZ275" i="28"/>
  <c r="AZ263" i="28"/>
  <c r="AZ251" i="28"/>
  <c r="AZ268" i="28"/>
  <c r="AZ256" i="28"/>
  <c r="AZ273" i="28"/>
  <c r="AZ261" i="28"/>
  <c r="AZ249" i="28"/>
  <c r="AZ266" i="28"/>
  <c r="AZ254" i="28"/>
  <c r="AZ271" i="28"/>
  <c r="AZ259" i="28"/>
  <c r="AZ247" i="28"/>
  <c r="AZ276" i="28"/>
  <c r="AZ264" i="28"/>
  <c r="AZ252" i="28"/>
  <c r="BA21" i="28"/>
  <c r="AS398" i="28"/>
  <c r="AS386" i="28"/>
  <c r="AS374" i="28"/>
  <c r="AS391" i="28"/>
  <c r="AS379" i="28"/>
  <c r="AS394" i="28"/>
  <c r="AS392" i="28"/>
  <c r="AS380" i="28"/>
  <c r="AS397" i="28"/>
  <c r="AS385" i="28"/>
  <c r="AS373" i="28"/>
  <c r="AS400" i="28"/>
  <c r="AS393" i="28"/>
  <c r="AS381" i="28"/>
  <c r="AS399" i="28"/>
  <c r="AS389" i="28"/>
  <c r="AS401" i="28"/>
  <c r="AS378" i="28"/>
  <c r="AS396" i="28"/>
  <c r="AS371" i="28"/>
  <c r="AS390" i="28"/>
  <c r="AS382" i="28"/>
  <c r="AS387" i="28"/>
  <c r="AS375" i="28"/>
  <c r="AS383" i="28"/>
  <c r="AS384" i="28"/>
  <c r="AS388" i="28"/>
  <c r="AS376" i="28"/>
  <c r="AS395" i="28"/>
  <c r="AS377" i="28"/>
  <c r="AS372" i="28"/>
  <c r="AT13" i="28"/>
  <c r="AX6" i="28"/>
  <c r="AX8" i="28"/>
  <c r="AX7" i="28"/>
  <c r="BH81" i="28"/>
  <c r="BH86" i="28"/>
  <c r="BH74" i="28"/>
  <c r="BH91" i="28"/>
  <c r="BH79" i="28"/>
  <c r="BH67" i="28"/>
  <c r="BH84" i="28"/>
  <c r="BH72" i="28"/>
  <c r="BH89" i="28"/>
  <c r="BH77" i="28"/>
  <c r="BH82" i="28"/>
  <c r="BH70" i="28"/>
  <c r="BH87" i="28"/>
  <c r="BH75" i="28"/>
  <c r="BH63" i="28"/>
  <c r="BH80" i="28"/>
  <c r="BH68" i="28"/>
  <c r="BH85" i="28"/>
  <c r="BH73" i="28"/>
  <c r="BH90" i="28"/>
  <c r="BH78" i="28"/>
  <c r="BH66" i="28"/>
  <c r="BH83" i="28"/>
  <c r="BH71" i="28"/>
  <c r="BH88" i="28"/>
  <c r="BH76" i="28"/>
  <c r="BH64" i="28"/>
  <c r="BH69" i="28"/>
  <c r="BH62" i="28"/>
  <c r="BH65" i="28"/>
  <c r="BH61" i="28"/>
  <c r="AT176" i="28"/>
  <c r="AT164" i="28"/>
  <c r="AT181" i="28"/>
  <c r="AT169" i="28"/>
  <c r="AT157" i="28"/>
  <c r="AT174" i="28"/>
  <c r="AT162" i="28"/>
  <c r="AT179" i="28"/>
  <c r="AT167" i="28"/>
  <c r="AT155" i="28"/>
  <c r="AT184" i="28"/>
  <c r="AT172" i="28"/>
  <c r="AT160" i="28"/>
  <c r="AT177" i="28"/>
  <c r="AT165" i="28"/>
  <c r="AT182" i="28"/>
  <c r="AT170" i="28"/>
  <c r="AT158" i="28"/>
  <c r="AT175" i="28"/>
  <c r="AT163" i="28"/>
  <c r="AT180" i="28"/>
  <c r="AT168" i="28"/>
  <c r="AT156" i="28"/>
  <c r="AT173" i="28"/>
  <c r="AT161" i="28"/>
  <c r="AT178" i="28"/>
  <c r="AT166" i="28"/>
  <c r="AT154" i="28"/>
  <c r="AT183" i="28"/>
  <c r="AT171" i="28"/>
  <c r="AT159" i="28"/>
  <c r="BH302" i="28"/>
  <c r="BH303" i="28"/>
  <c r="BH297" i="28"/>
  <c r="BH285" i="28"/>
  <c r="BH306" i="28"/>
  <c r="BH290" i="28"/>
  <c r="BH278" i="28"/>
  <c r="BH295" i="28"/>
  <c r="BH283" i="28"/>
  <c r="BH300" i="28"/>
  <c r="BH288" i="28"/>
  <c r="BH305" i="28"/>
  <c r="BH293" i="28"/>
  <c r="BH281" i="28"/>
  <c r="BH298" i="28"/>
  <c r="BH286" i="28"/>
  <c r="BH291" i="28"/>
  <c r="BH279" i="28"/>
  <c r="BH304" i="28"/>
  <c r="BH296" i="28"/>
  <c r="BH284" i="28"/>
  <c r="BH308" i="28"/>
  <c r="BH301" i="28"/>
  <c r="BH289" i="28"/>
  <c r="BH294" i="28"/>
  <c r="BH282" i="28"/>
  <c r="BH307" i="28"/>
  <c r="BH299" i="28"/>
  <c r="BH287" i="28"/>
  <c r="BH292" i="28"/>
  <c r="BH280" i="28"/>
  <c r="AT427" i="28"/>
  <c r="AT415" i="28"/>
  <c r="AT403" i="28"/>
  <c r="AT420" i="28"/>
  <c r="AT408" i="28"/>
  <c r="AT425" i="28"/>
  <c r="AT413" i="28"/>
  <c r="AT430" i="28"/>
  <c r="AT418" i="28"/>
  <c r="AT432" i="28"/>
  <c r="AT423" i="28"/>
  <c r="AT411" i="28"/>
  <c r="AT421" i="28"/>
  <c r="AT409" i="28"/>
  <c r="AT426" i="28"/>
  <c r="AT414" i="28"/>
  <c r="AT402" i="28"/>
  <c r="AT431" i="28"/>
  <c r="AT419" i="28"/>
  <c r="AT429" i="28"/>
  <c r="AT417" i="28"/>
  <c r="AT405" i="28"/>
  <c r="AT422" i="28"/>
  <c r="AT410" i="28"/>
  <c r="AT404" i="28"/>
  <c r="AT406" i="28"/>
  <c r="AT424" i="28"/>
  <c r="AT412" i="28"/>
  <c r="AT428" i="28"/>
  <c r="AT416" i="28"/>
  <c r="AT407" i="28"/>
  <c r="AM120" i="28"/>
  <c r="AM108" i="28"/>
  <c r="AM96" i="28"/>
  <c r="AM113" i="28"/>
  <c r="AM101" i="28"/>
  <c r="AM118" i="28"/>
  <c r="AM106" i="28"/>
  <c r="AM94" i="28"/>
  <c r="AM111" i="28"/>
  <c r="AM99" i="28"/>
  <c r="AM116" i="28"/>
  <c r="AM104" i="28"/>
  <c r="AM92" i="28"/>
  <c r="AM121" i="28"/>
  <c r="AM109" i="28"/>
  <c r="AM97" i="28"/>
  <c r="AM114" i="28"/>
  <c r="AM102" i="28"/>
  <c r="AM119" i="28"/>
  <c r="AM107" i="28"/>
  <c r="AM95" i="28"/>
  <c r="AM112" i="28"/>
  <c r="AM100" i="28"/>
  <c r="AM117" i="28"/>
  <c r="AM105" i="28"/>
  <c r="AM93" i="28"/>
  <c r="AM122" i="28"/>
  <c r="AM110" i="28"/>
  <c r="AM98" i="28"/>
  <c r="AM115" i="28"/>
  <c r="AM103" i="28"/>
  <c r="AQ5" i="28"/>
  <c r="AL271" i="28"/>
  <c r="AL259" i="28"/>
  <c r="AL247" i="28"/>
  <c r="AL276" i="28"/>
  <c r="AL264" i="28"/>
  <c r="AL252" i="28"/>
  <c r="AL269" i="28"/>
  <c r="AL257" i="28"/>
  <c r="AL274" i="28"/>
  <c r="AL262" i="28"/>
  <c r="AL250" i="28"/>
  <c r="AL267" i="28"/>
  <c r="AL255" i="28"/>
  <c r="AL272" i="28"/>
  <c r="AL260" i="28"/>
  <c r="AL248" i="28"/>
  <c r="AL277" i="28"/>
  <c r="AL265" i="28"/>
  <c r="AL253" i="28"/>
  <c r="AL270" i="28"/>
  <c r="AL258" i="28"/>
  <c r="AL275" i="28"/>
  <c r="AL263" i="28"/>
  <c r="AL251" i="28"/>
  <c r="AL268" i="28"/>
  <c r="AL256" i="28"/>
  <c r="AL273" i="28"/>
  <c r="AL261" i="28"/>
  <c r="AL249" i="28"/>
  <c r="AL266" i="28"/>
  <c r="AL254" i="28"/>
  <c r="AM21" i="28"/>
  <c r="AL4" i="28"/>
  <c r="BE8" i="28"/>
  <c r="BE7" i="28"/>
  <c r="BF4" i="28"/>
  <c r="AL235" i="28"/>
  <c r="AL240" i="28"/>
  <c r="AL245" i="28"/>
  <c r="AL238" i="28"/>
  <c r="AL243" i="28"/>
  <c r="AL241" i="28"/>
  <c r="AL229" i="28"/>
  <c r="AL246" i="28"/>
  <c r="AL234" i="28"/>
  <c r="AL239" i="28"/>
  <c r="AL244" i="28"/>
  <c r="AL232" i="28"/>
  <c r="AL237" i="28"/>
  <c r="AL242" i="28"/>
  <c r="AL230" i="28"/>
  <c r="AL236" i="28"/>
  <c r="AL227" i="28"/>
  <c r="AL220" i="28"/>
  <c r="AL225" i="28"/>
  <c r="AL218" i="28"/>
  <c r="AL223" i="28"/>
  <c r="AL216" i="28"/>
  <c r="AL221" i="28"/>
  <c r="AL226" i="28"/>
  <c r="AL228" i="28"/>
  <c r="AL219" i="28"/>
  <c r="AL224" i="28"/>
  <c r="AL217" i="28"/>
  <c r="AL233" i="28"/>
  <c r="AL231" i="28"/>
  <c r="AL222" i="28"/>
  <c r="AM20" i="28"/>
  <c r="AS329" i="28"/>
  <c r="AS317" i="28"/>
  <c r="AS334" i="28"/>
  <c r="AS322" i="28"/>
  <c r="AS339" i="28"/>
  <c r="AS327" i="28"/>
  <c r="AS315" i="28"/>
  <c r="AS332" i="28"/>
  <c r="AS320" i="28"/>
  <c r="AS337" i="28"/>
  <c r="AS325" i="28"/>
  <c r="AS330" i="28"/>
  <c r="AS335" i="28"/>
  <c r="AS323" i="28"/>
  <c r="AS311" i="28"/>
  <c r="AS328" i="28"/>
  <c r="AS316" i="28"/>
  <c r="AS333" i="28"/>
  <c r="AS321" i="28"/>
  <c r="AS338" i="28"/>
  <c r="AS326" i="28"/>
  <c r="AS314" i="28"/>
  <c r="AS331" i="28"/>
  <c r="AS319" i="28"/>
  <c r="AS336" i="28"/>
  <c r="AS324" i="28"/>
  <c r="AS312" i="28"/>
  <c r="AS313" i="28"/>
  <c r="AS318" i="28"/>
  <c r="AS310" i="28"/>
  <c r="AS309" i="28"/>
  <c r="AT12" i="28"/>
  <c r="BG112" i="28"/>
  <c r="BG100" i="28"/>
  <c r="BG117" i="28"/>
  <c r="BG105" i="28"/>
  <c r="BG93" i="28"/>
  <c r="BG122" i="28"/>
  <c r="BG110" i="28"/>
  <c r="BG98" i="28"/>
  <c r="BG115" i="28"/>
  <c r="BG103" i="28"/>
  <c r="BG120" i="28"/>
  <c r="BG108" i="28"/>
  <c r="BG96" i="28"/>
  <c r="BG113" i="28"/>
  <c r="BG101" i="28"/>
  <c r="BG118" i="28"/>
  <c r="BG106" i="28"/>
  <c r="BG94" i="28"/>
  <c r="BG111" i="28"/>
  <c r="BG99" i="28"/>
  <c r="BG116" i="28"/>
  <c r="BG104" i="28"/>
  <c r="BG92" i="28"/>
  <c r="BG121" i="28"/>
  <c r="BG109" i="28"/>
  <c r="BG97" i="28"/>
  <c r="BG114" i="28"/>
  <c r="BG102" i="28"/>
  <c r="BG119" i="28"/>
  <c r="BG107" i="28"/>
  <c r="BG95" i="28"/>
  <c r="BH11" i="28"/>
  <c r="AL184" i="28"/>
  <c r="AL172" i="28"/>
  <c r="AL160" i="28"/>
  <c r="AL177" i="28"/>
  <c r="AL165" i="28"/>
  <c r="AL182" i="28"/>
  <c r="AL170" i="28"/>
  <c r="AL158" i="28"/>
  <c r="AL175" i="28"/>
  <c r="AL163" i="28"/>
  <c r="AL180" i="28"/>
  <c r="AL168" i="28"/>
  <c r="AL156" i="28"/>
  <c r="AL173" i="28"/>
  <c r="AL161" i="28"/>
  <c r="AL178" i="28"/>
  <c r="AL166" i="28"/>
  <c r="AL154" i="28"/>
  <c r="AL183" i="28"/>
  <c r="AL171" i="28"/>
  <c r="AL159" i="28"/>
  <c r="AL176" i="28"/>
  <c r="AL164" i="28"/>
  <c r="AL181" i="28"/>
  <c r="AL169" i="28"/>
  <c r="AL157" i="28"/>
  <c r="AL174" i="28"/>
  <c r="AL162" i="28"/>
  <c r="AL179" i="28"/>
  <c r="AL167" i="28"/>
  <c r="AL155" i="28"/>
  <c r="AM18" i="28"/>
  <c r="AM335" i="28"/>
  <c r="AM323" i="28"/>
  <c r="AM328" i="28"/>
  <c r="AM316" i="28"/>
  <c r="AM333" i="28"/>
  <c r="AM321" i="28"/>
  <c r="AM338" i="28"/>
  <c r="AM326" i="28"/>
  <c r="AM331" i="28"/>
  <c r="AM319" i="28"/>
  <c r="AM336" i="28"/>
  <c r="AM324" i="28"/>
  <c r="AM329" i="28"/>
  <c r="AM317" i="28"/>
  <c r="AM334" i="28"/>
  <c r="AM322" i="28"/>
  <c r="AM339" i="28"/>
  <c r="AM327" i="28"/>
  <c r="AM332" i="28"/>
  <c r="AM320" i="28"/>
  <c r="AM337" i="28"/>
  <c r="AM325" i="28"/>
  <c r="AM330" i="28"/>
  <c r="AM318" i="28"/>
  <c r="AM309" i="28"/>
  <c r="AM315" i="28"/>
  <c r="AM313" i="28"/>
  <c r="AM312" i="28"/>
  <c r="AM314" i="28"/>
  <c r="AM311" i="28"/>
  <c r="AM310" i="28"/>
  <c r="BA333" i="28"/>
  <c r="BA321" i="28"/>
  <c r="BA338" i="28"/>
  <c r="BA326" i="28"/>
  <c r="BA314" i="28"/>
  <c r="BA331" i="28"/>
  <c r="BA319" i="28"/>
  <c r="BA336" i="28"/>
  <c r="BA324" i="28"/>
  <c r="BA329" i="28"/>
  <c r="BA317" i="28"/>
  <c r="BA334" i="28"/>
  <c r="BA322" i="28"/>
  <c r="BA339" i="28"/>
  <c r="BA327" i="28"/>
  <c r="BA315" i="28"/>
  <c r="BA332" i="28"/>
  <c r="BA320" i="28"/>
  <c r="BA337" i="28"/>
  <c r="BA325" i="28"/>
  <c r="BA330" i="28"/>
  <c r="BA318" i="28"/>
  <c r="BA335" i="28"/>
  <c r="BA323" i="28"/>
  <c r="BA328" i="28"/>
  <c r="BA316" i="28"/>
  <c r="BA309" i="28"/>
  <c r="BA312" i="28"/>
  <c r="BA313" i="28"/>
  <c r="BA311" i="28"/>
  <c r="BA310" i="28"/>
  <c r="AS114" i="28"/>
  <c r="AS102" i="28"/>
  <c r="AS119" i="28"/>
  <c r="AS107" i="28"/>
  <c r="AS95" i="28"/>
  <c r="AS112" i="28"/>
  <c r="AS100" i="28"/>
  <c r="AS117" i="28"/>
  <c r="AS105" i="28"/>
  <c r="AS93" i="28"/>
  <c r="AS122" i="28"/>
  <c r="AS110" i="28"/>
  <c r="AS98" i="28"/>
  <c r="AS115" i="28"/>
  <c r="AS103" i="28"/>
  <c r="AS120" i="28"/>
  <c r="AS108" i="28"/>
  <c r="AS96" i="28"/>
  <c r="AS113" i="28"/>
  <c r="AS101" i="28"/>
  <c r="AS118" i="28"/>
  <c r="AS106" i="28"/>
  <c r="AS94" i="28"/>
  <c r="AS111" i="28"/>
  <c r="AS99" i="28"/>
  <c r="AS116" i="28"/>
  <c r="AS104" i="28"/>
  <c r="AS92" i="28"/>
  <c r="AS121" i="28"/>
  <c r="AS109" i="28"/>
  <c r="AS97" i="28"/>
  <c r="AT11" i="28"/>
  <c r="AZ421" i="28"/>
  <c r="AZ409" i="28"/>
  <c r="AZ426" i="28"/>
  <c r="AZ414" i="28"/>
  <c r="AZ402" i="28"/>
  <c r="AZ419" i="28"/>
  <c r="AZ431" i="28"/>
  <c r="AZ424" i="28"/>
  <c r="AZ412" i="28"/>
  <c r="AZ429" i="28"/>
  <c r="AZ417" i="28"/>
  <c r="AZ405" i="28"/>
  <c r="AZ427" i="28"/>
  <c r="AZ415" i="28"/>
  <c r="AZ403" i="28"/>
  <c r="AZ420" i="28"/>
  <c r="AZ408" i="28"/>
  <c r="AZ425" i="28"/>
  <c r="AZ413" i="28"/>
  <c r="AZ432" i="28"/>
  <c r="AZ423" i="28"/>
  <c r="AZ411" i="28"/>
  <c r="AZ428" i="28"/>
  <c r="AZ416" i="28"/>
  <c r="AZ404" i="28"/>
  <c r="AZ422" i="28"/>
  <c r="AZ406" i="28"/>
  <c r="AZ410" i="28"/>
  <c r="AZ407" i="28"/>
  <c r="AZ430" i="28"/>
  <c r="AZ418" i="28"/>
  <c r="BA24" i="28"/>
  <c r="AZ206" i="28"/>
  <c r="AZ194" i="28"/>
  <c r="AZ211" i="28"/>
  <c r="AZ199" i="28"/>
  <c r="AZ187" i="28"/>
  <c r="AZ204" i="28"/>
  <c r="AZ192" i="28"/>
  <c r="AZ209" i="28"/>
  <c r="AZ197" i="28"/>
  <c r="AZ185" i="28"/>
  <c r="AZ214" i="28"/>
  <c r="AZ202" i="28"/>
  <c r="AZ190" i="28"/>
  <c r="AZ207" i="28"/>
  <c r="AZ195" i="28"/>
  <c r="AZ212" i="28"/>
  <c r="AZ200" i="28"/>
  <c r="AZ188" i="28"/>
  <c r="AZ205" i="28"/>
  <c r="AZ193" i="28"/>
  <c r="AZ210" i="28"/>
  <c r="AZ198" i="28"/>
  <c r="AZ186" i="28"/>
  <c r="AZ215" i="28"/>
  <c r="AZ203" i="28"/>
  <c r="AZ191" i="28"/>
  <c r="AZ208" i="28"/>
  <c r="AZ196" i="28"/>
  <c r="AZ213" i="28"/>
  <c r="AZ201" i="28"/>
  <c r="AZ189" i="28"/>
  <c r="BA19" i="28"/>
  <c r="BG396" i="28"/>
  <c r="BG384" i="28"/>
  <c r="BG372" i="28"/>
  <c r="BG401" i="28"/>
  <c r="BG389" i="28"/>
  <c r="BG377" i="28"/>
  <c r="BG390" i="28"/>
  <c r="BG378" i="28"/>
  <c r="BG395" i="28"/>
  <c r="BG383" i="28"/>
  <c r="BG398" i="28"/>
  <c r="BG391" i="28"/>
  <c r="BG379" i="28"/>
  <c r="BG393" i="28"/>
  <c r="BG380" i="28"/>
  <c r="BG371" i="28"/>
  <c r="BG397" i="28"/>
  <c r="BG385" i="28"/>
  <c r="BG373" i="28"/>
  <c r="BG381" i="28"/>
  <c r="BG399" i="28"/>
  <c r="BG386" i="28"/>
  <c r="BG382" i="28"/>
  <c r="BG374" i="28"/>
  <c r="BG394" i="28"/>
  <c r="BG392" i="28"/>
  <c r="BG387" i="28"/>
  <c r="BG375" i="28"/>
  <c r="BG388" i="28"/>
  <c r="BG376" i="28"/>
  <c r="BG400" i="28"/>
  <c r="BH13" i="28"/>
  <c r="AT83" i="28"/>
  <c r="AT88" i="28"/>
  <c r="AT76" i="28"/>
  <c r="AT81" i="28"/>
  <c r="AT69" i="28"/>
  <c r="AT86" i="28"/>
  <c r="AT74" i="28"/>
  <c r="AT91" i="28"/>
  <c r="AT79" i="28"/>
  <c r="AT67" i="28"/>
  <c r="AT84" i="28"/>
  <c r="AT72" i="28"/>
  <c r="AT89" i="28"/>
  <c r="AT77" i="28"/>
  <c r="AT65" i="28"/>
  <c r="AT82" i="28"/>
  <c r="AT70" i="28"/>
  <c r="AT87" i="28"/>
  <c r="AT75" i="28"/>
  <c r="AT80" i="28"/>
  <c r="AT68" i="28"/>
  <c r="AT85" i="28"/>
  <c r="AT73" i="28"/>
  <c r="AT90" i="28"/>
  <c r="AT78" i="28"/>
  <c r="AT66" i="28"/>
  <c r="AT71" i="28"/>
  <c r="AT63" i="28"/>
  <c r="AT62" i="28"/>
  <c r="AT64" i="28"/>
  <c r="AT61" i="28"/>
  <c r="AL91" i="28"/>
  <c r="AL79" i="28"/>
  <c r="AL84" i="28"/>
  <c r="AL72" i="28"/>
  <c r="AL89" i="28"/>
  <c r="AL77" i="28"/>
  <c r="AL65" i="28"/>
  <c r="AL82" i="28"/>
  <c r="AL70" i="28"/>
  <c r="AL87" i="28"/>
  <c r="AL75" i="28"/>
  <c r="AL80" i="28"/>
  <c r="AL68" i="28"/>
  <c r="AL85" i="28"/>
  <c r="AL73" i="28"/>
  <c r="AL61" i="28"/>
  <c r="AL90" i="28"/>
  <c r="AL78" i="28"/>
  <c r="AL83" i="28"/>
  <c r="AL71" i="28"/>
  <c r="AL88" i="28"/>
  <c r="AL76" i="28"/>
  <c r="AL81" i="28"/>
  <c r="AL69" i="28"/>
  <c r="AL86" i="28"/>
  <c r="AL74" i="28"/>
  <c r="AL62" i="28"/>
  <c r="AL66" i="28"/>
  <c r="AL64" i="28"/>
  <c r="AL63" i="28"/>
  <c r="AM22" i="28"/>
  <c r="AL67" i="28"/>
  <c r="BD9" i="28"/>
  <c r="AR2" i="28"/>
  <c r="AW9" i="28"/>
  <c r="AT275" i="28"/>
  <c r="AT263" i="28"/>
  <c r="AT251" i="28"/>
  <c r="AT268" i="28"/>
  <c r="AT256" i="28"/>
  <c r="AT273" i="28"/>
  <c r="AT261" i="28"/>
  <c r="AT249" i="28"/>
  <c r="AT266" i="28"/>
  <c r="AT254" i="28"/>
  <c r="AT271" i="28"/>
  <c r="AT259" i="28"/>
  <c r="AT247" i="28"/>
  <c r="AT276" i="28"/>
  <c r="AT264" i="28"/>
  <c r="AT252" i="28"/>
  <c r="AT269" i="28"/>
  <c r="AT257" i="28"/>
  <c r="AT274" i="28"/>
  <c r="AT262" i="28"/>
  <c r="AT250" i="28"/>
  <c r="AT267" i="28"/>
  <c r="AT255" i="28"/>
  <c r="AT272" i="28"/>
  <c r="AT260" i="28"/>
  <c r="AT248" i="28"/>
  <c r="AT277" i="28"/>
  <c r="AT265" i="28"/>
  <c r="AT253" i="28"/>
  <c r="AT270" i="28"/>
  <c r="AT258" i="28"/>
  <c r="AT304" i="28"/>
  <c r="AT305" i="28"/>
  <c r="AT299" i="28"/>
  <c r="AT287" i="28"/>
  <c r="AT306" i="28"/>
  <c r="AT292" i="28"/>
  <c r="AT280" i="28"/>
  <c r="AT297" i="28"/>
  <c r="AT285" i="28"/>
  <c r="AT290" i="28"/>
  <c r="AT278" i="28"/>
  <c r="AT302" i="28"/>
  <c r="AT295" i="28"/>
  <c r="AT283" i="28"/>
  <c r="AT300" i="28"/>
  <c r="AT288" i="28"/>
  <c r="AT293" i="28"/>
  <c r="AT281" i="28"/>
  <c r="AT298" i="28"/>
  <c r="AT286" i="28"/>
  <c r="AT308" i="28"/>
  <c r="AT291" i="28"/>
  <c r="AT279" i="28"/>
  <c r="AT296" i="28"/>
  <c r="AT284" i="28"/>
  <c r="AT307" i="28"/>
  <c r="AT301" i="28"/>
  <c r="AT289" i="28"/>
  <c r="AT303" i="28"/>
  <c r="AT294" i="28"/>
  <c r="AT282" i="28"/>
  <c r="AZ182" i="28"/>
  <c r="AZ170" i="28"/>
  <c r="AZ158" i="28"/>
  <c r="AZ175" i="28"/>
  <c r="AZ163" i="28"/>
  <c r="AZ180" i="28"/>
  <c r="AZ168" i="28"/>
  <c r="AZ156" i="28"/>
  <c r="AZ173" i="28"/>
  <c r="AZ161" i="28"/>
  <c r="AZ178" i="28"/>
  <c r="AZ166" i="28"/>
  <c r="AZ154" i="28"/>
  <c r="AZ183" i="28"/>
  <c r="AZ171" i="28"/>
  <c r="AZ159" i="28"/>
  <c r="AZ176" i="28"/>
  <c r="AZ164" i="28"/>
  <c r="AZ181" i="28"/>
  <c r="AZ169" i="28"/>
  <c r="AZ157" i="28"/>
  <c r="AZ174" i="28"/>
  <c r="AZ162" i="28"/>
  <c r="AZ179" i="28"/>
  <c r="AZ167" i="28"/>
  <c r="AZ155" i="28"/>
  <c r="AZ184" i="28"/>
  <c r="AZ172" i="28"/>
  <c r="AZ160" i="28"/>
  <c r="AZ177" i="28"/>
  <c r="AZ165" i="28"/>
  <c r="BA18" i="28"/>
  <c r="BA390" i="28"/>
  <c r="BA378" i="28"/>
  <c r="BA395" i="28"/>
  <c r="BA383" i="28"/>
  <c r="BA398" i="28"/>
  <c r="BA396" i="28"/>
  <c r="BA384" i="28"/>
  <c r="BA372" i="28"/>
  <c r="BA401" i="28"/>
  <c r="BA389" i="28"/>
  <c r="BA377" i="28"/>
  <c r="BA392" i="28"/>
  <c r="BA397" i="28"/>
  <c r="BA385" i="28"/>
  <c r="BA373" i="28"/>
  <c r="BA387" i="28"/>
  <c r="BA375" i="28"/>
  <c r="BA400" i="28"/>
  <c r="BA388" i="28"/>
  <c r="BA379" i="28"/>
  <c r="BA376" i="28"/>
  <c r="BA393" i="28"/>
  <c r="BA391" i="28"/>
  <c r="BA380" i="28"/>
  <c r="BA371" i="28"/>
  <c r="BA381" i="28"/>
  <c r="BA399" i="28"/>
  <c r="BA386" i="28"/>
  <c r="BA374" i="28"/>
  <c r="BA394" i="28"/>
  <c r="BA382" i="28"/>
  <c r="AZ89" i="28"/>
  <c r="AZ77" i="28"/>
  <c r="AZ82" i="28"/>
  <c r="AZ70" i="28"/>
  <c r="AZ87" i="28"/>
  <c r="AZ75" i="28"/>
  <c r="AZ80" i="28"/>
  <c r="AZ68" i="28"/>
  <c r="AZ85" i="28"/>
  <c r="AZ73" i="28"/>
  <c r="AZ90" i="28"/>
  <c r="AZ78" i="28"/>
  <c r="AZ66" i="28"/>
  <c r="AZ83" i="28"/>
  <c r="AZ71" i="28"/>
  <c r="AZ88" i="28"/>
  <c r="AZ76" i="28"/>
  <c r="AZ81" i="28"/>
  <c r="AZ69" i="28"/>
  <c r="AZ86" i="28"/>
  <c r="AZ74" i="28"/>
  <c r="AZ91" i="28"/>
  <c r="AZ79" i="28"/>
  <c r="AZ67" i="28"/>
  <c r="AZ84" i="28"/>
  <c r="AZ72" i="28"/>
  <c r="AZ62" i="28"/>
  <c r="AZ65" i="28"/>
  <c r="AZ64" i="28"/>
  <c r="AZ61" i="28"/>
  <c r="AZ63" i="28"/>
  <c r="BA22" i="28"/>
  <c r="BH210" i="28"/>
  <c r="BH198" i="28"/>
  <c r="BH186" i="28"/>
  <c r="BH215" i="28"/>
  <c r="BH203" i="28"/>
  <c r="BH191" i="28"/>
  <c r="BH208" i="28"/>
  <c r="BH196" i="28"/>
  <c r="BH213" i="28"/>
  <c r="BH201" i="28"/>
  <c r="BH189" i="28"/>
  <c r="BH206" i="28"/>
  <c r="BH194" i="28"/>
  <c r="BH211" i="28"/>
  <c r="BH199" i="28"/>
  <c r="BH187" i="28"/>
  <c r="BH204" i="28"/>
  <c r="BH192" i="28"/>
  <c r="BH209" i="28"/>
  <c r="BH197" i="28"/>
  <c r="BH185" i="28"/>
  <c r="BH214" i="28"/>
  <c r="BH202" i="28"/>
  <c r="BH190" i="28"/>
  <c r="BH207" i="28"/>
  <c r="BH195" i="28"/>
  <c r="BH212" i="28"/>
  <c r="BH200" i="28"/>
  <c r="BH188" i="28"/>
  <c r="BH205" i="28"/>
  <c r="BH193" i="28"/>
  <c r="AT239" i="28"/>
  <c r="AT244" i="28"/>
  <c r="AT237" i="28"/>
  <c r="AT242" i="28"/>
  <c r="AT240" i="28"/>
  <c r="AT245" i="28"/>
  <c r="AT233" i="28"/>
  <c r="AT238" i="28"/>
  <c r="AT243" i="28"/>
  <c r="AT236" i="28"/>
  <c r="AT241" i="28"/>
  <c r="AT246" i="28"/>
  <c r="AT234" i="28"/>
  <c r="AT235" i="28"/>
  <c r="AT224" i="28"/>
  <c r="AT217" i="28"/>
  <c r="AT229" i="28"/>
  <c r="AT228" i="28"/>
  <c r="AT222" i="28"/>
  <c r="AT232" i="28"/>
  <c r="AT230" i="28"/>
  <c r="AT220" i="28"/>
  <c r="AT231" i="28"/>
  <c r="AT227" i="28"/>
  <c r="AT225" i="28"/>
  <c r="AT218" i="28"/>
  <c r="AT223" i="28"/>
  <c r="AT216" i="28"/>
  <c r="AT221" i="28"/>
  <c r="AT226" i="28"/>
  <c r="AT219" i="28"/>
  <c r="AL2" i="28"/>
  <c r="AZ3" i="28"/>
  <c r="BB9" i="28"/>
  <c r="AZ293" i="28"/>
  <c r="AZ281" i="28"/>
  <c r="AZ304" i="28"/>
  <c r="AZ298" i="28"/>
  <c r="AZ286" i="28"/>
  <c r="AZ291" i="28"/>
  <c r="AZ279" i="28"/>
  <c r="AZ308" i="28"/>
  <c r="AZ296" i="28"/>
  <c r="AZ284" i="28"/>
  <c r="AZ301" i="28"/>
  <c r="AZ289" i="28"/>
  <c r="AZ307" i="28"/>
  <c r="AZ303" i="28"/>
  <c r="AZ294" i="28"/>
  <c r="AZ282" i="28"/>
  <c r="AZ299" i="28"/>
  <c r="AZ287" i="28"/>
  <c r="AZ292" i="28"/>
  <c r="AZ280" i="28"/>
  <c r="AZ306" i="28"/>
  <c r="AZ297" i="28"/>
  <c r="AZ285" i="28"/>
  <c r="AZ290" i="28"/>
  <c r="AZ278" i="28"/>
  <c r="AZ302" i="28"/>
  <c r="AZ295" i="28"/>
  <c r="AZ283" i="28"/>
  <c r="AZ305" i="28"/>
  <c r="AZ300" i="28"/>
  <c r="AZ288" i="28"/>
  <c r="BA23" i="28"/>
  <c r="BH425" i="28"/>
  <c r="BH413" i="28"/>
  <c r="BH430" i="28"/>
  <c r="BH418" i="28"/>
  <c r="BH406" i="28"/>
  <c r="BH423" i="28"/>
  <c r="BH411" i="28"/>
  <c r="BH432" i="28"/>
  <c r="BH428" i="28"/>
  <c r="BH416" i="28"/>
  <c r="BH421" i="28"/>
  <c r="BH409" i="28"/>
  <c r="BH419" i="28"/>
  <c r="BH407" i="28"/>
  <c r="BH431" i="28"/>
  <c r="BH424" i="28"/>
  <c r="BH412" i="28"/>
  <c r="BH429" i="28"/>
  <c r="BH417" i="28"/>
  <c r="BH427" i="28"/>
  <c r="BH415" i="28"/>
  <c r="BH403" i="28"/>
  <c r="BH420" i="28"/>
  <c r="BH408" i="28"/>
  <c r="BH410" i="28"/>
  <c r="BH405" i="28"/>
  <c r="BH402" i="28"/>
  <c r="BH426" i="28"/>
  <c r="BH414" i="28"/>
  <c r="BH404" i="28"/>
  <c r="BH422" i="28"/>
  <c r="BH174" i="28"/>
  <c r="BH162" i="28"/>
  <c r="BH179" i="28"/>
  <c r="BH167" i="28"/>
  <c r="BH155" i="28"/>
  <c r="BH184" i="28"/>
  <c r="BH172" i="28"/>
  <c r="BH160" i="28"/>
  <c r="BH177" i="28"/>
  <c r="BH165" i="28"/>
  <c r="BH182" i="28"/>
  <c r="BH170" i="28"/>
  <c r="BH158" i="28"/>
  <c r="BH175" i="28"/>
  <c r="BH163" i="28"/>
  <c r="BH180" i="28"/>
  <c r="BH168" i="28"/>
  <c r="BH156" i="28"/>
  <c r="BH173" i="28"/>
  <c r="BH161" i="28"/>
  <c r="BH178" i="28"/>
  <c r="BH166" i="28"/>
  <c r="BH154" i="28"/>
  <c r="BH183" i="28"/>
  <c r="BH171" i="28"/>
  <c r="BH159" i="28"/>
  <c r="BH176" i="28"/>
  <c r="BH164" i="28"/>
  <c r="BH181" i="28"/>
  <c r="BH169" i="28"/>
  <c r="BH157" i="28"/>
  <c r="AL295" i="28"/>
  <c r="AL283" i="28"/>
  <c r="AL300" i="28"/>
  <c r="AL288" i="28"/>
  <c r="AL304" i="28"/>
  <c r="AL293" i="28"/>
  <c r="AL281" i="28"/>
  <c r="AL308" i="28"/>
  <c r="AL298" i="28"/>
  <c r="AL286" i="28"/>
  <c r="AL291" i="28"/>
  <c r="AL279" i="28"/>
  <c r="AL307" i="28"/>
  <c r="AL296" i="28"/>
  <c r="AL284" i="28"/>
  <c r="AL301" i="28"/>
  <c r="AL289" i="28"/>
  <c r="AL306" i="28"/>
  <c r="AL303" i="28"/>
  <c r="AL294" i="28"/>
  <c r="AL282" i="28"/>
  <c r="AL299" i="28"/>
  <c r="AL287" i="28"/>
  <c r="AL292" i="28"/>
  <c r="AL280" i="28"/>
  <c r="AL305" i="28"/>
  <c r="AL297" i="28"/>
  <c r="AL285" i="28"/>
  <c r="AL302" i="28"/>
  <c r="AL290" i="28"/>
  <c r="AL278" i="28"/>
  <c r="AM23" i="28"/>
  <c r="AL3" i="28"/>
  <c r="BH237" i="28"/>
  <c r="BH242" i="28"/>
  <c r="BH235" i="28"/>
  <c r="BH240" i="28"/>
  <c r="BH245" i="28"/>
  <c r="BH238" i="28"/>
  <c r="BH243" i="28"/>
  <c r="BH231" i="28"/>
  <c r="BH236" i="28"/>
  <c r="BH241" i="28"/>
  <c r="BH246" i="28"/>
  <c r="BH234" i="28"/>
  <c r="BH239" i="28"/>
  <c r="BH244" i="28"/>
  <c r="BH232" i="28"/>
  <c r="BH222" i="28"/>
  <c r="BH220" i="28"/>
  <c r="BH228" i="28"/>
  <c r="BH225" i="28"/>
  <c r="BH227" i="28"/>
  <c r="BH218" i="28"/>
  <c r="BH230" i="28"/>
  <c r="BH229" i="28"/>
  <c r="BH223" i="28"/>
  <c r="BH233" i="28"/>
  <c r="BH216" i="28"/>
  <c r="BH221" i="28"/>
  <c r="BH226" i="28"/>
  <c r="BH219" i="28"/>
  <c r="BH224" i="28"/>
  <c r="BH217" i="28"/>
  <c r="AL208" i="28"/>
  <c r="AL196" i="28"/>
  <c r="AL213" i="28"/>
  <c r="AL201" i="28"/>
  <c r="AL189" i="28"/>
  <c r="AL206" i="28"/>
  <c r="AL194" i="28"/>
  <c r="AL211" i="28"/>
  <c r="AL199" i="28"/>
  <c r="AL187" i="28"/>
  <c r="AL204" i="28"/>
  <c r="AL192" i="28"/>
  <c r="AL209" i="28"/>
  <c r="AL197" i="28"/>
  <c r="AL185" i="28"/>
  <c r="AL214" i="28"/>
  <c r="AL202" i="28"/>
  <c r="AL190" i="28"/>
  <c r="AL207" i="28"/>
  <c r="AL195" i="28"/>
  <c r="AL212" i="28"/>
  <c r="AL200" i="28"/>
  <c r="AL188" i="28"/>
  <c r="AL205" i="28"/>
  <c r="AL193" i="28"/>
  <c r="AL210" i="28"/>
  <c r="AL198" i="28"/>
  <c r="AL186" i="28"/>
  <c r="AL215" i="28"/>
  <c r="AL203" i="28"/>
  <c r="AL191" i="28"/>
  <c r="AM19" i="28"/>
  <c r="BH273" i="28"/>
  <c r="BH261" i="28"/>
  <c r="BH249" i="28"/>
  <c r="BH266" i="28"/>
  <c r="BH254" i="28"/>
  <c r="BH271" i="28"/>
  <c r="BH259" i="28"/>
  <c r="BH247" i="28"/>
  <c r="BH276" i="28"/>
  <c r="BH264" i="28"/>
  <c r="BH252" i="28"/>
  <c r="BH269" i="28"/>
  <c r="BH257" i="28"/>
  <c r="BH274" i="28"/>
  <c r="BH262" i="28"/>
  <c r="BH250" i="28"/>
  <c r="BH267" i="28"/>
  <c r="BH255" i="28"/>
  <c r="BH272" i="28"/>
  <c r="BH260" i="28"/>
  <c r="BH248" i="28"/>
  <c r="BH277" i="28"/>
  <c r="BH265" i="28"/>
  <c r="BH253" i="28"/>
  <c r="BH270" i="28"/>
  <c r="BH258" i="28"/>
  <c r="BH275" i="28"/>
  <c r="BH263" i="28"/>
  <c r="BH251" i="28"/>
  <c r="BH268" i="28"/>
  <c r="BH256" i="28"/>
  <c r="AR4" i="28"/>
  <c r="BF2" i="28"/>
  <c r="BA118" i="28"/>
  <c r="BA106" i="28"/>
  <c r="BA94" i="28"/>
  <c r="BA111" i="28"/>
  <c r="BA99" i="28"/>
  <c r="BA116" i="28"/>
  <c r="BA104" i="28"/>
  <c r="BA92" i="28"/>
  <c r="BA121" i="28"/>
  <c r="BA109" i="28"/>
  <c r="BA97" i="28"/>
  <c r="BA114" i="28"/>
  <c r="BA102" i="28"/>
  <c r="BA119" i="28"/>
  <c r="BA107" i="28"/>
  <c r="BA95" i="28"/>
  <c r="BA112" i="28"/>
  <c r="BA100" i="28"/>
  <c r="BA117" i="28"/>
  <c r="BA105" i="28"/>
  <c r="BA93" i="28"/>
  <c r="BA122" i="28"/>
  <c r="BA110" i="28"/>
  <c r="BA98" i="28"/>
  <c r="BA115" i="28"/>
  <c r="BA103" i="28"/>
  <c r="BA120" i="28"/>
  <c r="BA108" i="28"/>
  <c r="BA96" i="28"/>
  <c r="BA113" i="28"/>
  <c r="BA101" i="28"/>
  <c r="AL423" i="28"/>
  <c r="AL411" i="28"/>
  <c r="AL428" i="28"/>
  <c r="AL416" i="28"/>
  <c r="AL404" i="28"/>
  <c r="AL421" i="28"/>
  <c r="AL409" i="28"/>
  <c r="AL426" i="28"/>
  <c r="AL414" i="28"/>
  <c r="AL431" i="28"/>
  <c r="AL419" i="28"/>
  <c r="AL407" i="28"/>
  <c r="AL429" i="28"/>
  <c r="AL417" i="28"/>
  <c r="AL405" i="28"/>
  <c r="AL422" i="28"/>
  <c r="AL410" i="28"/>
  <c r="AL427" i="28"/>
  <c r="AL415" i="28"/>
  <c r="AL432" i="28"/>
  <c r="AL425" i="28"/>
  <c r="AL413" i="28"/>
  <c r="AL430" i="28"/>
  <c r="AL418" i="28"/>
  <c r="AL406" i="28"/>
  <c r="AL402" i="28"/>
  <c r="AL420" i="28"/>
  <c r="AL424" i="28"/>
  <c r="AL412" i="28"/>
  <c r="AL403" i="28"/>
  <c r="AL408" i="28"/>
  <c r="AM24" i="28"/>
  <c r="BG339" i="28"/>
  <c r="BG327" i="28"/>
  <c r="BG315" i="28"/>
  <c r="BG332" i="28"/>
  <c r="BG320" i="28"/>
  <c r="BG337" i="28"/>
  <c r="BG325" i="28"/>
  <c r="BG313" i="28"/>
  <c r="BG330" i="28"/>
  <c r="BG318" i="28"/>
  <c r="BG335" i="28"/>
  <c r="BG323" i="28"/>
  <c r="BG328" i="28"/>
  <c r="BG333" i="28"/>
  <c r="BG321" i="28"/>
  <c r="BG309" i="28"/>
  <c r="BG338" i="28"/>
  <c r="BG326" i="28"/>
  <c r="BG331" i="28"/>
  <c r="BG319" i="28"/>
  <c r="BG336" i="28"/>
  <c r="BG324" i="28"/>
  <c r="BG329" i="28"/>
  <c r="BG317" i="28"/>
  <c r="BG334" i="28"/>
  <c r="BG322" i="28"/>
  <c r="BG310" i="28"/>
  <c r="BG312" i="28"/>
  <c r="BG311" i="28"/>
  <c r="BG316" i="28"/>
  <c r="BG314" i="28"/>
  <c r="BH12" i="28"/>
  <c r="AK8" i="28"/>
  <c r="AK7" i="28"/>
  <c r="AK6" i="28"/>
  <c r="AT212" i="28"/>
  <c r="AT200" i="28"/>
  <c r="AT188" i="28"/>
  <c r="AT205" i="28"/>
  <c r="AT193" i="28"/>
  <c r="AT210" i="28"/>
  <c r="AT198" i="28"/>
  <c r="AT186" i="28"/>
  <c r="AT215" i="28"/>
  <c r="AT203" i="28"/>
  <c r="AT191" i="28"/>
  <c r="AT208" i="28"/>
  <c r="AT196" i="28"/>
  <c r="AT213" i="28"/>
  <c r="AT201" i="28"/>
  <c r="AT189" i="28"/>
  <c r="AT206" i="28"/>
  <c r="AT194" i="28"/>
  <c r="AT211" i="28"/>
  <c r="AT199" i="28"/>
  <c r="AT187" i="28"/>
  <c r="AT204" i="28"/>
  <c r="AT192" i="28"/>
  <c r="AT209" i="28"/>
  <c r="AT197" i="28"/>
  <c r="AT185" i="28"/>
  <c r="AT214" i="28"/>
  <c r="AT202" i="28"/>
  <c r="AT190" i="28"/>
  <c r="AT207" i="28"/>
  <c r="AT195" i="28"/>
  <c r="L53" i="2"/>
  <c r="H53" i="22" s="1"/>
  <c r="G53" i="22"/>
  <c r="AZ4" i="28"/>
  <c r="AZ5" i="28" s="1"/>
  <c r="L41" i="2"/>
  <c r="H41" i="22" s="1"/>
  <c r="G41" i="22"/>
  <c r="E163" i="16" a="1"/>
  <c r="E178" i="16" a="1"/>
  <c r="E212" i="16" a="1"/>
  <c r="D179" i="16" a="1"/>
  <c r="E260" i="16" a="1"/>
  <c r="E182" i="16" a="1"/>
  <c r="E210" i="16" a="1"/>
  <c r="E154" i="16" a="1"/>
  <c r="D210" i="16" a="1"/>
  <c r="H176" i="16" a="1"/>
  <c r="E223" i="16" a="1"/>
  <c r="E220" i="16" a="1"/>
  <c r="D211" i="16" a="1"/>
  <c r="H257" i="16" a="1"/>
  <c r="E216" i="16" a="1"/>
  <c r="E159" i="16" a="1"/>
  <c r="D248" i="16" a="1"/>
  <c r="E232" i="16" a="1"/>
  <c r="D251" i="16" a="1"/>
  <c r="D168" i="16" a="1"/>
  <c r="E254" i="16" a="1"/>
  <c r="E172" i="16" a="1"/>
  <c r="E147" i="16" a="1"/>
  <c r="D241" i="16" a="1"/>
  <c r="D190" i="16" a="1"/>
  <c r="E231" i="16" a="1"/>
  <c r="D174" i="16" a="1"/>
  <c r="E179" i="16" a="1"/>
  <c r="E197" i="16" a="1"/>
  <c r="E261" i="16" a="1"/>
  <c r="D212" i="16" a="1"/>
  <c r="E217" i="16" a="1"/>
  <c r="D209" i="16" a="1"/>
  <c r="E258" i="16" a="1"/>
  <c r="D152" i="16" a="1"/>
  <c r="D163" i="16" a="1"/>
  <c r="E165" i="16" a="1"/>
  <c r="E249" i="16" a="1"/>
  <c r="D249" i="16" a="1"/>
  <c r="D151" i="16" a="1"/>
  <c r="D191" i="16" a="1"/>
  <c r="E155" i="16" a="1"/>
  <c r="E226" i="16" a="1"/>
  <c r="D244" i="16" a="1"/>
  <c r="E196" i="16" a="1"/>
  <c r="D196" i="16" a="1"/>
  <c r="E151" i="16" a="1"/>
  <c r="D150" i="16" a="1"/>
  <c r="E164" i="16" a="1"/>
  <c r="E225" i="16" a="1"/>
  <c r="D233" i="16" a="1"/>
  <c r="E167" i="16" a="1"/>
  <c r="E149" i="16" a="1"/>
  <c r="E238" i="16" a="1"/>
  <c r="E162" i="16" a="1"/>
  <c r="D239" i="16" a="1"/>
  <c r="E181" i="16" a="1"/>
  <c r="E161" i="16" a="1"/>
  <c r="E192" i="16" a="1"/>
  <c r="E156" i="16" a="1"/>
  <c r="H187" i="16" a="1"/>
  <c r="E246" i="16" a="1"/>
  <c r="E240" i="16" a="1"/>
  <c r="E148" i="16" a="1"/>
  <c r="E204" i="16" a="1"/>
  <c r="E237" i="16" a="1"/>
  <c r="E242" i="16" a="1"/>
  <c r="E239" i="16" a="1"/>
  <c r="D225" i="16" a="1"/>
  <c r="E248" i="16" a="1"/>
  <c r="E247" i="16" a="1"/>
  <c r="E184" i="16" a="1"/>
  <c r="D258" i="16" a="1"/>
  <c r="E229" i="16" a="1"/>
  <c r="D156" i="16" a="1"/>
  <c r="E194" i="16" a="1"/>
  <c r="D202" i="16" a="1"/>
  <c r="E176" i="16" a="1"/>
  <c r="D208" i="16" a="1"/>
  <c r="E160" i="16" a="1"/>
  <c r="H245" i="16" a="1"/>
  <c r="H170" i="16" a="1"/>
  <c r="D220" i="16" a="1"/>
  <c r="E255" i="16" a="1"/>
  <c r="D157" i="16" a="1"/>
  <c r="E224" i="16" a="1"/>
  <c r="E230" i="16" a="1"/>
  <c r="D253" i="16" a="1"/>
  <c r="E187" i="16" a="1"/>
  <c r="D243" i="16" a="1"/>
  <c r="E183" i="16" a="1"/>
  <c r="D260" i="16" a="1"/>
  <c r="E191" i="16" a="1"/>
  <c r="E233" i="16" a="1"/>
  <c r="D221" i="16" a="1"/>
  <c r="D203" i="16" a="1"/>
  <c r="E213" i="16" a="1"/>
  <c r="D149" i="16" a="1"/>
  <c r="E235" i="16" a="1"/>
  <c r="D204" i="16" a="1"/>
  <c r="E174" i="16" a="1"/>
  <c r="E188" i="16" a="1"/>
  <c r="D262" i="16" a="1"/>
  <c r="E251" i="16" a="1"/>
  <c r="E193" i="16" a="1"/>
  <c r="D186" i="16" a="1"/>
  <c r="D175" i="16" a="1"/>
  <c r="E214" i="16" a="1"/>
  <c r="E153" i="16" a="1"/>
  <c r="D189" i="16" a="1"/>
  <c r="E166" i="16" a="1"/>
  <c r="E206" i="16" a="1"/>
  <c r="D181" i="16" a="1"/>
  <c r="E253" i="16" a="1"/>
  <c r="E222" i="16" a="1"/>
  <c r="D162" i="16" a="1"/>
  <c r="D242" i="16" a="1"/>
  <c r="E252" i="16" a="1"/>
  <c r="H199" i="16" a="1"/>
  <c r="E202" i="16" a="1"/>
  <c r="H205" i="16" a="1"/>
  <c r="D198" i="16" a="1"/>
  <c r="D166" i="16" a="1"/>
  <c r="E200" i="16" a="1"/>
  <c r="D229" i="16" a="1"/>
  <c r="E201" i="16" a="1"/>
  <c r="E207" i="16" a="1"/>
  <c r="H158" i="16" a="1"/>
  <c r="E209" i="16" a="1"/>
  <c r="D215" i="16" a="1"/>
  <c r="E241" i="16" a="1"/>
  <c r="E211" i="16" a="1"/>
  <c r="E185" i="16" a="1"/>
  <c r="E250" i="16" a="1"/>
  <c r="D195" i="16" a="1"/>
  <c r="D250" i="16" a="1"/>
  <c r="E158" i="16" a="1"/>
  <c r="H228" i="16" a="1"/>
  <c r="D155" i="16" a="1"/>
  <c r="D169" i="16" a="1"/>
  <c r="E175" i="16" a="1"/>
  <c r="E177" i="16" a="1"/>
  <c r="E236" i="16" a="1"/>
  <c r="D184" i="16" a="1"/>
  <c r="E190" i="16" a="1"/>
  <c r="E218" i="16" a="1"/>
  <c r="E243" i="16" a="1"/>
  <c r="E219" i="16" a="1"/>
  <c r="E203" i="16" a="1"/>
  <c r="E208" i="16" a="1"/>
  <c r="E195" i="16" a="1"/>
  <c r="E180" i="16" a="1"/>
  <c r="D227" i="16" a="1"/>
  <c r="E173" i="16" a="1"/>
  <c r="D218" i="16" a="1"/>
  <c r="E150" i="16" a="1"/>
  <c r="D256" i="16" a="1"/>
  <c r="E152" i="16" a="1"/>
  <c r="E171" i="16" a="1"/>
  <c r="E221" i="16" a="1"/>
  <c r="E262" i="16" a="1"/>
  <c r="E259" i="16" a="1"/>
  <c r="H216" i="16" a="1"/>
  <c r="E189" i="16" a="1"/>
  <c r="D180" i="16" a="1"/>
  <c r="D247" i="16" a="1"/>
  <c r="E168" i="16" a="1"/>
  <c r="D105" i="23" l="1"/>
  <c r="AJ9" i="28"/>
  <c r="E177" i="16"/>
  <c r="D180" i="16"/>
  <c r="E229" i="16"/>
  <c r="D179" i="16"/>
  <c r="E150" i="16"/>
  <c r="E166" i="16"/>
  <c r="E185" i="16"/>
  <c r="D175" i="16"/>
  <c r="E240" i="16"/>
  <c r="E238" i="16"/>
  <c r="D151" i="16"/>
  <c r="D241" i="16"/>
  <c r="H199" i="16"/>
  <c r="D242" i="16"/>
  <c r="E187" i="16"/>
  <c r="E230" i="16"/>
  <c r="D218" i="16"/>
  <c r="D157" i="16"/>
  <c r="R157" i="16" s="1"/>
  <c r="E211" i="16"/>
  <c r="D186" i="16"/>
  <c r="R186" i="16" s="1"/>
  <c r="H170" i="16"/>
  <c r="E149" i="16"/>
  <c r="E258" i="16"/>
  <c r="E147" i="16"/>
  <c r="E168" i="16"/>
  <c r="D260" i="16"/>
  <c r="E253" i="16"/>
  <c r="D195" i="16"/>
  <c r="E173" i="16"/>
  <c r="D225" i="16"/>
  <c r="E241" i="16"/>
  <c r="E193" i="16"/>
  <c r="E246" i="16"/>
  <c r="E167" i="16"/>
  <c r="D209" i="16"/>
  <c r="E172" i="16"/>
  <c r="D163" i="16"/>
  <c r="D169" i="16"/>
  <c r="R169" i="16" s="1"/>
  <c r="H228" i="16"/>
  <c r="E247" i="16"/>
  <c r="D227" i="16"/>
  <c r="E239" i="16"/>
  <c r="D215" i="16"/>
  <c r="E251" i="16"/>
  <c r="H245" i="16"/>
  <c r="D233" i="16"/>
  <c r="D249" i="16"/>
  <c r="E254" i="16"/>
  <c r="D202" i="16"/>
  <c r="D152" i="16"/>
  <c r="E259" i="16"/>
  <c r="E221" i="16"/>
  <c r="E180" i="16"/>
  <c r="D189" i="16"/>
  <c r="E209" i="16"/>
  <c r="D262" i="16"/>
  <c r="H187" i="16"/>
  <c r="E225" i="16"/>
  <c r="E217" i="16"/>
  <c r="D168" i="16"/>
  <c r="E191" i="16"/>
  <c r="D162" i="16"/>
  <c r="E182" i="16"/>
  <c r="E206" i="16"/>
  <c r="E195" i="16"/>
  <c r="E255" i="16"/>
  <c r="H158" i="16"/>
  <c r="E188" i="16"/>
  <c r="E156" i="16"/>
  <c r="E164" i="16"/>
  <c r="D212" i="16"/>
  <c r="D251" i="16"/>
  <c r="D247" i="16"/>
  <c r="D156" i="16"/>
  <c r="R156" i="16" s="1"/>
  <c r="D258" i="16"/>
  <c r="E212" i="16"/>
  <c r="E208" i="16"/>
  <c r="E250" i="16"/>
  <c r="E207" i="16"/>
  <c r="E174" i="16"/>
  <c r="E160" i="16"/>
  <c r="D150" i="16"/>
  <c r="R150" i="16" s="1"/>
  <c r="E261" i="16"/>
  <c r="E232" i="16"/>
  <c r="E175" i="16"/>
  <c r="E189" i="16"/>
  <c r="D253" i="16"/>
  <c r="E224" i="16"/>
  <c r="E203" i="16"/>
  <c r="E242" i="16"/>
  <c r="E201" i="16"/>
  <c r="D204" i="16"/>
  <c r="E192" i="16"/>
  <c r="E151" i="16"/>
  <c r="E249" i="16"/>
  <c r="D248" i="16"/>
  <c r="E252" i="16"/>
  <c r="E183" i="16"/>
  <c r="E158" i="16"/>
  <c r="R158" i="16" s="1"/>
  <c r="E171" i="16"/>
  <c r="E219" i="16"/>
  <c r="E153" i="16"/>
  <c r="D229" i="16"/>
  <c r="E235" i="16"/>
  <c r="E161" i="16"/>
  <c r="D196" i="16"/>
  <c r="E197" i="16"/>
  <c r="E159" i="16"/>
  <c r="E223" i="16"/>
  <c r="E210" i="16"/>
  <c r="D181" i="16"/>
  <c r="R181" i="16" s="1"/>
  <c r="E152" i="16"/>
  <c r="E243" i="16"/>
  <c r="D220" i="16"/>
  <c r="E200" i="16"/>
  <c r="D149" i="16"/>
  <c r="D208" i="16"/>
  <c r="E196" i="16"/>
  <c r="E179" i="16"/>
  <c r="E216" i="16"/>
  <c r="E154" i="16"/>
  <c r="D155" i="16"/>
  <c r="E262" i="16"/>
  <c r="E178" i="16"/>
  <c r="E218" i="16"/>
  <c r="E237" i="16"/>
  <c r="D166" i="16"/>
  <c r="E213" i="16"/>
  <c r="E181" i="16"/>
  <c r="D244" i="16"/>
  <c r="D174" i="16"/>
  <c r="H257" i="16"/>
  <c r="E194" i="16"/>
  <c r="E222" i="16"/>
  <c r="E260" i="16"/>
  <c r="E248" i="16"/>
  <c r="E190" i="16"/>
  <c r="E214" i="16"/>
  <c r="D198" i="16"/>
  <c r="R198" i="16" s="1"/>
  <c r="D203" i="16"/>
  <c r="D239" i="16"/>
  <c r="E226" i="16"/>
  <c r="E231" i="16"/>
  <c r="D211" i="16"/>
  <c r="H176" i="16"/>
  <c r="H216" i="16"/>
  <c r="E184" i="16"/>
  <c r="D256" i="16"/>
  <c r="D184" i="16"/>
  <c r="E204" i="16"/>
  <c r="H205" i="16"/>
  <c r="D221" i="16"/>
  <c r="E162" i="16"/>
  <c r="E155" i="16"/>
  <c r="E165" i="16"/>
  <c r="E220" i="16"/>
  <c r="D210" i="16"/>
  <c r="D243" i="16"/>
  <c r="D250" i="16"/>
  <c r="E163" i="16"/>
  <c r="E236" i="16"/>
  <c r="E148" i="16"/>
  <c r="E202" i="16"/>
  <c r="E233" i="16"/>
  <c r="E176" i="16"/>
  <c r="D191" i="16"/>
  <c r="D190" i="16"/>
  <c r="J32" i="2"/>
  <c r="E32" i="22"/>
  <c r="E35" i="23"/>
  <c r="J35" i="6"/>
  <c r="E84" i="22"/>
  <c r="J84" i="2"/>
  <c r="D33" i="23"/>
  <c r="I33" i="6"/>
  <c r="E34" i="23"/>
  <c r="J34" i="6"/>
  <c r="J5" i="2"/>
  <c r="E5" i="22"/>
  <c r="J21" i="2"/>
  <c r="E21" i="22"/>
  <c r="P129" i="16"/>
  <c r="BT60" i="29"/>
  <c r="F60" i="29" s="1"/>
  <c r="BT28" i="29"/>
  <c r="D9" i="23"/>
  <c r="I9" i="6"/>
  <c r="E40" i="22"/>
  <c r="J40" i="2"/>
  <c r="M75" i="33" a="1"/>
  <c r="M75" i="33" s="1"/>
  <c r="H75" i="33" s="1"/>
  <c r="I75" i="33" s="1"/>
  <c r="R99" i="16"/>
  <c r="P138" i="16"/>
  <c r="BT69" i="29"/>
  <c r="F69" i="29" s="1"/>
  <c r="BT37" i="29"/>
  <c r="I101" i="6"/>
  <c r="D101" i="23"/>
  <c r="E30" i="23"/>
  <c r="J30" i="6"/>
  <c r="J95" i="2"/>
  <c r="E95" i="22"/>
  <c r="D85" i="23"/>
  <c r="I85" i="6"/>
  <c r="J93" i="2"/>
  <c r="E93" i="22"/>
  <c r="E6" i="23"/>
  <c r="J6" i="6"/>
  <c r="E96" i="23"/>
  <c r="J96" i="6"/>
  <c r="J54" i="34"/>
  <c r="E54" i="23"/>
  <c r="I37" i="6"/>
  <c r="D37" i="23"/>
  <c r="E97" i="23"/>
  <c r="J97" i="6"/>
  <c r="J42" i="2"/>
  <c r="E42" i="22"/>
  <c r="J85" i="2"/>
  <c r="E85" i="22"/>
  <c r="D62" i="23"/>
  <c r="I62" i="6"/>
  <c r="D56" i="23"/>
  <c r="I56" i="6"/>
  <c r="M77" i="33" a="1"/>
  <c r="M77" i="33" s="1"/>
  <c r="H77" i="33" s="1"/>
  <c r="I77" i="33" s="1"/>
  <c r="R101" i="16"/>
  <c r="E73" i="23"/>
  <c r="J73" i="6"/>
  <c r="E12" i="23"/>
  <c r="J12" i="6"/>
  <c r="J66" i="2"/>
  <c r="E66" i="22"/>
  <c r="I22" i="6"/>
  <c r="D22" i="23"/>
  <c r="E41" i="23"/>
  <c r="J41" i="6"/>
  <c r="J25" i="34"/>
  <c r="E25" i="23"/>
  <c r="P128" i="16"/>
  <c r="BT59" i="29"/>
  <c r="F59" i="29" s="1"/>
  <c r="BT27" i="29"/>
  <c r="J4" i="2"/>
  <c r="E4" i="22"/>
  <c r="J113" i="2"/>
  <c r="E113" i="22"/>
  <c r="J2" i="2"/>
  <c r="E2" i="22"/>
  <c r="M62" i="33" a="1"/>
  <c r="M62" i="33" s="1"/>
  <c r="H62" i="33" s="1"/>
  <c r="I62" i="33" s="1"/>
  <c r="R86" i="16"/>
  <c r="J23" i="2"/>
  <c r="E23" i="22"/>
  <c r="E115" i="23"/>
  <c r="J115" i="6"/>
  <c r="J108" i="2"/>
  <c r="E108" i="22"/>
  <c r="M69" i="33" a="1"/>
  <c r="M69" i="33" s="1"/>
  <c r="H69" i="33" s="1"/>
  <c r="I69" i="33" s="1"/>
  <c r="R93" i="16"/>
  <c r="D72" i="23"/>
  <c r="I72" i="6"/>
  <c r="E50" i="23"/>
  <c r="J50" i="6"/>
  <c r="J28" i="2"/>
  <c r="E28" i="22"/>
  <c r="E80" i="23"/>
  <c r="J80" i="6"/>
  <c r="J96" i="2"/>
  <c r="E96" i="22"/>
  <c r="J48" i="2"/>
  <c r="E48" i="22"/>
  <c r="M60" i="33" a="1"/>
  <c r="M60" i="33" s="1"/>
  <c r="H60" i="33" s="1"/>
  <c r="I60" i="33" s="1"/>
  <c r="R84" i="16"/>
  <c r="D3" i="23"/>
  <c r="I3" i="6"/>
  <c r="E101" i="22"/>
  <c r="J101" i="2"/>
  <c r="M81" i="33" a="1"/>
  <c r="M81" i="33" s="1"/>
  <c r="H81" i="33" s="1"/>
  <c r="I81" i="33" s="1"/>
  <c r="R105" i="16"/>
  <c r="J22" i="2"/>
  <c r="E22" i="22"/>
  <c r="P130" i="16"/>
  <c r="BT61" i="29"/>
  <c r="F61" i="29" s="1"/>
  <c r="BT29" i="29"/>
  <c r="I20" i="6"/>
  <c r="D20" i="23"/>
  <c r="E64" i="23"/>
  <c r="J64" i="6"/>
  <c r="J27" i="2"/>
  <c r="E27" i="22"/>
  <c r="D40" i="23"/>
  <c r="I40" i="6"/>
  <c r="E18" i="23"/>
  <c r="J18" i="6"/>
  <c r="E24" i="23"/>
  <c r="J24" i="6"/>
  <c r="J83" i="34"/>
  <c r="E83" i="23"/>
  <c r="J102" i="2"/>
  <c r="E102" i="22"/>
  <c r="P115" i="16"/>
  <c r="BT46" i="29"/>
  <c r="F46" i="29" s="1"/>
  <c r="BT14" i="29"/>
  <c r="E82" i="23"/>
  <c r="J82" i="6"/>
  <c r="J94" i="2"/>
  <c r="E94" i="22"/>
  <c r="D91" i="23"/>
  <c r="I91" i="6"/>
  <c r="E70" i="23"/>
  <c r="J70" i="6"/>
  <c r="P122" i="16"/>
  <c r="BT53" i="29"/>
  <c r="F53" i="29" s="1"/>
  <c r="BT21" i="29"/>
  <c r="J106" i="2"/>
  <c r="E106" i="22"/>
  <c r="J100" i="34"/>
  <c r="E100" i="23"/>
  <c r="E88" i="23"/>
  <c r="J88" i="6"/>
  <c r="E104" i="23"/>
  <c r="J104" i="6"/>
  <c r="D77" i="23"/>
  <c r="I77" i="6"/>
  <c r="I81" i="6"/>
  <c r="D81" i="23"/>
  <c r="J109" i="2"/>
  <c r="E109" i="22"/>
  <c r="D43" i="23"/>
  <c r="I43" i="6"/>
  <c r="P134" i="16"/>
  <c r="BT65" i="29"/>
  <c r="F65" i="29" s="1"/>
  <c r="BT33" i="29"/>
  <c r="E57" i="23"/>
  <c r="J57" i="6"/>
  <c r="E7" i="23"/>
  <c r="J7" i="6"/>
  <c r="J114" i="2"/>
  <c r="E114" i="22"/>
  <c r="E76" i="22"/>
  <c r="J76" i="2"/>
  <c r="I83" i="2"/>
  <c r="D83" i="22"/>
  <c r="J35" i="2"/>
  <c r="E35" i="22"/>
  <c r="D87" i="23"/>
  <c r="I87" i="6"/>
  <c r="J44" i="6"/>
  <c r="E44" i="23"/>
  <c r="E64" i="22"/>
  <c r="J64" i="2"/>
  <c r="E117" i="23"/>
  <c r="J117" i="6"/>
  <c r="J42" i="34"/>
  <c r="E42" i="23"/>
  <c r="J80" i="2"/>
  <c r="E80" i="22"/>
  <c r="J72" i="2"/>
  <c r="E72" i="22"/>
  <c r="E23" i="23"/>
  <c r="J23" i="6"/>
  <c r="J46" i="2"/>
  <c r="E46" i="22"/>
  <c r="BS11" i="29"/>
  <c r="P113" i="16"/>
  <c r="BT44" i="29"/>
  <c r="F44" i="29" s="1"/>
  <c r="BT12" i="29"/>
  <c r="E17" i="23"/>
  <c r="J17" i="6"/>
  <c r="D116" i="23"/>
  <c r="I116" i="6"/>
  <c r="J37" i="2"/>
  <c r="E37" i="22"/>
  <c r="J61" i="2"/>
  <c r="E61" i="22"/>
  <c r="D15" i="23"/>
  <c r="I15" i="6"/>
  <c r="D74" i="23"/>
  <c r="I74" i="6"/>
  <c r="M79" i="33" a="1"/>
  <c r="M79" i="33" s="1"/>
  <c r="H79" i="33" s="1"/>
  <c r="I79" i="33" s="1"/>
  <c r="R103" i="16"/>
  <c r="J50" i="2"/>
  <c r="E50" i="22"/>
  <c r="M82" i="33" a="1"/>
  <c r="M82" i="33" s="1"/>
  <c r="H82" i="33" s="1"/>
  <c r="I82" i="33" s="1"/>
  <c r="R106" i="16"/>
  <c r="J110" i="2"/>
  <c r="E110" i="22"/>
  <c r="I92" i="6"/>
  <c r="D92" i="23"/>
  <c r="M64" i="33" a="1"/>
  <c r="M64" i="33" s="1"/>
  <c r="H64" i="33" s="1"/>
  <c r="I64" i="33" s="1"/>
  <c r="R88" i="16"/>
  <c r="J13" i="34"/>
  <c r="E13" i="23"/>
  <c r="J43" i="2"/>
  <c r="E43" i="22"/>
  <c r="M84" i="33" a="1"/>
  <c r="M84" i="33" s="1"/>
  <c r="H84" i="33" s="1"/>
  <c r="I84" i="33" s="1"/>
  <c r="R108" i="16"/>
  <c r="J11" i="2"/>
  <c r="E11" i="22"/>
  <c r="M61" i="33" a="1"/>
  <c r="M61" i="33" s="1"/>
  <c r="H61" i="33" s="1"/>
  <c r="I61" i="33" s="1"/>
  <c r="R85" i="16"/>
  <c r="D52" i="23"/>
  <c r="I52" i="6"/>
  <c r="J19" i="2"/>
  <c r="E19" i="22"/>
  <c r="E67" i="23"/>
  <c r="J67" i="6"/>
  <c r="I2" i="34"/>
  <c r="D2" i="23"/>
  <c r="E106" i="23"/>
  <c r="J106" i="6"/>
  <c r="E102" i="23"/>
  <c r="J102" i="6"/>
  <c r="E11" i="23"/>
  <c r="J11" i="6"/>
  <c r="E113" i="23"/>
  <c r="J113" i="6"/>
  <c r="J67" i="2"/>
  <c r="E67" i="22"/>
  <c r="I78" i="6"/>
  <c r="D78" i="23"/>
  <c r="J63" i="2"/>
  <c r="E63" i="22"/>
  <c r="J105" i="2"/>
  <c r="E105" i="22"/>
  <c r="J62" i="2"/>
  <c r="E62" i="22"/>
  <c r="J29" i="2"/>
  <c r="E29" i="22"/>
  <c r="E15" i="22"/>
  <c r="J15" i="2"/>
  <c r="I95" i="6"/>
  <c r="D95" i="23"/>
  <c r="D28" i="23"/>
  <c r="I28" i="6"/>
  <c r="P132" i="16"/>
  <c r="BT63" i="29"/>
  <c r="F63" i="29" s="1"/>
  <c r="BT31" i="29"/>
  <c r="P135" i="16"/>
  <c r="BT66" i="29"/>
  <c r="F66" i="29" s="1"/>
  <c r="BT34" i="29"/>
  <c r="E5" i="23"/>
  <c r="J5" i="6"/>
  <c r="P117" i="16"/>
  <c r="BT48" i="29"/>
  <c r="F48" i="29" s="1"/>
  <c r="BT16" i="29"/>
  <c r="I32" i="6"/>
  <c r="D32" i="23"/>
  <c r="P137" i="16"/>
  <c r="BT68" i="29"/>
  <c r="F68" i="29" s="1"/>
  <c r="BT36" i="29"/>
  <c r="P114" i="16"/>
  <c r="BT45" i="29"/>
  <c r="F45" i="29" s="1"/>
  <c r="BT13" i="29"/>
  <c r="M72" i="33" a="1"/>
  <c r="M72" i="33" s="1"/>
  <c r="H72" i="33" s="1"/>
  <c r="I72" i="33" s="1"/>
  <c r="R96" i="16"/>
  <c r="J116" i="2"/>
  <c r="E116" i="22"/>
  <c r="M70" i="33" a="1"/>
  <c r="M70" i="33" s="1"/>
  <c r="H70" i="33" s="1"/>
  <c r="I70" i="33" s="1"/>
  <c r="R94" i="16"/>
  <c r="D14" i="23"/>
  <c r="I14" i="6"/>
  <c r="D19" i="23"/>
  <c r="I19" i="6"/>
  <c r="BF5" i="28"/>
  <c r="D8" i="23"/>
  <c r="I8" i="6"/>
  <c r="M88" i="33" a="1"/>
  <c r="M88" i="33" s="1"/>
  <c r="H88" i="33" s="1"/>
  <c r="I88" i="33" s="1"/>
  <c r="R112" i="16"/>
  <c r="J87" i="2"/>
  <c r="E87" i="22"/>
  <c r="J30" i="2"/>
  <c r="E30" i="22"/>
  <c r="I86" i="6"/>
  <c r="D86" i="23"/>
  <c r="J44" i="2"/>
  <c r="E44" i="22"/>
  <c r="E108" i="23"/>
  <c r="J108" i="6"/>
  <c r="J79" i="2"/>
  <c r="E79" i="22"/>
  <c r="J58" i="2"/>
  <c r="E58" i="22"/>
  <c r="J97" i="2"/>
  <c r="E97" i="22"/>
  <c r="J56" i="2"/>
  <c r="E56" i="22"/>
  <c r="E59" i="23"/>
  <c r="J59" i="6"/>
  <c r="J47" i="2"/>
  <c r="E47" i="22"/>
  <c r="J6" i="2"/>
  <c r="E6" i="22"/>
  <c r="I109" i="6"/>
  <c r="D109" i="23"/>
  <c r="J104" i="2"/>
  <c r="E104" i="22"/>
  <c r="P125" i="16"/>
  <c r="BT56" i="29"/>
  <c r="F56" i="29" s="1"/>
  <c r="BT24" i="29"/>
  <c r="E103" i="23"/>
  <c r="J103" i="6"/>
  <c r="P123" i="16"/>
  <c r="BT54" i="29"/>
  <c r="F54" i="29" s="1"/>
  <c r="BT22" i="29"/>
  <c r="M68" i="33" a="1"/>
  <c r="M68" i="33" s="1"/>
  <c r="H68" i="33" s="1"/>
  <c r="I68" i="33" s="1"/>
  <c r="R92" i="16"/>
  <c r="J107" i="2"/>
  <c r="E107" i="22"/>
  <c r="D55" i="23"/>
  <c r="I55" i="6"/>
  <c r="J38" i="2"/>
  <c r="E38" i="22"/>
  <c r="D93" i="23"/>
  <c r="I93" i="6"/>
  <c r="E13" i="22"/>
  <c r="J13" i="2"/>
  <c r="J26" i="2"/>
  <c r="E26" i="22"/>
  <c r="M78" i="33" a="1"/>
  <c r="M78" i="33" s="1"/>
  <c r="H78" i="33" s="1"/>
  <c r="I78" i="33" s="1"/>
  <c r="R102" i="16"/>
  <c r="I16" i="6"/>
  <c r="D16" i="23"/>
  <c r="J74" i="2"/>
  <c r="E74" i="22"/>
  <c r="J8" i="2"/>
  <c r="E8" i="22"/>
  <c r="E84" i="23"/>
  <c r="J84" i="6"/>
  <c r="J90" i="2"/>
  <c r="E90" i="22"/>
  <c r="P141" i="16"/>
  <c r="BT72" i="29"/>
  <c r="F72" i="29" s="1"/>
  <c r="BT40" i="29"/>
  <c r="J16" i="2"/>
  <c r="E16" i="22"/>
  <c r="E51" i="23"/>
  <c r="J51" i="6"/>
  <c r="J52" i="2"/>
  <c r="E52" i="22"/>
  <c r="J14" i="2"/>
  <c r="E14" i="22"/>
  <c r="J78" i="2"/>
  <c r="E78" i="22"/>
  <c r="J65" i="2"/>
  <c r="E65" i="22"/>
  <c r="E36" i="23"/>
  <c r="J36" i="6"/>
  <c r="J7" i="2"/>
  <c r="E7" i="22"/>
  <c r="J98" i="2"/>
  <c r="E98" i="22"/>
  <c r="E75" i="23"/>
  <c r="J75" i="6"/>
  <c r="E55" i="22"/>
  <c r="J55" i="2"/>
  <c r="P121" i="16"/>
  <c r="BT52" i="29"/>
  <c r="F52" i="29" s="1"/>
  <c r="BT20" i="29"/>
  <c r="D61" i="23"/>
  <c r="I61" i="6"/>
  <c r="J4" i="6"/>
  <c r="E4" i="23"/>
  <c r="D27" i="23"/>
  <c r="I27" i="6"/>
  <c r="E63" i="23"/>
  <c r="J63" i="6"/>
  <c r="E51" i="22"/>
  <c r="J51" i="2"/>
  <c r="P131" i="16"/>
  <c r="BT30" i="29"/>
  <c r="BT62" i="29"/>
  <c r="F62" i="29" s="1"/>
  <c r="J34" i="2"/>
  <c r="E34" i="22"/>
  <c r="I89" i="34"/>
  <c r="D89" i="23"/>
  <c r="J71" i="2"/>
  <c r="E71" i="22"/>
  <c r="J9" i="2"/>
  <c r="E9" i="22"/>
  <c r="E10" i="23"/>
  <c r="J10" i="6"/>
  <c r="J117" i="2"/>
  <c r="E117" i="22"/>
  <c r="I68" i="6"/>
  <c r="D68" i="23"/>
  <c r="J33" i="2"/>
  <c r="E33" i="22"/>
  <c r="J73" i="2"/>
  <c r="E73" i="22"/>
  <c r="I60" i="2"/>
  <c r="D60" i="22"/>
  <c r="N4" i="22" s="1"/>
  <c r="J92" i="2"/>
  <c r="E92" i="22"/>
  <c r="E21" i="23"/>
  <c r="J21" i="6"/>
  <c r="I110" i="6"/>
  <c r="D110" i="23"/>
  <c r="J68" i="2"/>
  <c r="E68" i="22"/>
  <c r="J36" i="2"/>
  <c r="E36" i="22"/>
  <c r="E99" i="23"/>
  <c r="J99" i="6"/>
  <c r="M66" i="33" a="1"/>
  <c r="M66" i="33" s="1"/>
  <c r="H66" i="33" s="1"/>
  <c r="I66" i="33" s="1"/>
  <c r="R90" i="16"/>
  <c r="M86" i="33" a="1"/>
  <c r="M86" i="33" s="1"/>
  <c r="H86" i="33" s="1"/>
  <c r="I86" i="33" s="1"/>
  <c r="R110" i="16"/>
  <c r="E29" i="23"/>
  <c r="J29" i="6"/>
  <c r="D114" i="23"/>
  <c r="I114" i="6"/>
  <c r="J112" i="34"/>
  <c r="E112" i="23"/>
  <c r="I49" i="6"/>
  <c r="D49" i="23"/>
  <c r="J49" i="2"/>
  <c r="E49" i="22"/>
  <c r="D48" i="23"/>
  <c r="I48" i="6"/>
  <c r="J77" i="2"/>
  <c r="E77" i="22"/>
  <c r="D90" i="23"/>
  <c r="I90" i="6"/>
  <c r="M65" i="33" a="1"/>
  <c r="M65" i="33" s="1"/>
  <c r="H65" i="33" s="1"/>
  <c r="I65" i="33" s="1"/>
  <c r="R89" i="16"/>
  <c r="J115" i="2"/>
  <c r="E115" i="22"/>
  <c r="J103" i="2"/>
  <c r="E103" i="22"/>
  <c r="D26" i="23"/>
  <c r="I26" i="6"/>
  <c r="E45" i="22"/>
  <c r="J45" i="2"/>
  <c r="D69" i="23"/>
  <c r="I69" i="6"/>
  <c r="D107" i="23"/>
  <c r="I107" i="6"/>
  <c r="J69" i="2"/>
  <c r="E69" i="22"/>
  <c r="E53" i="23"/>
  <c r="J53" i="6"/>
  <c r="E58" i="23"/>
  <c r="J58" i="6"/>
  <c r="E94" i="23"/>
  <c r="J94" i="6"/>
  <c r="M73" i="33" a="1"/>
  <c r="M73" i="33" s="1"/>
  <c r="H73" i="33" s="1"/>
  <c r="I73" i="33" s="1"/>
  <c r="R97" i="16"/>
  <c r="P119" i="16"/>
  <c r="BT18" i="29"/>
  <c r="BT50" i="29"/>
  <c r="F50" i="29" s="1"/>
  <c r="P139" i="16"/>
  <c r="BT38" i="29"/>
  <c r="BT70" i="29"/>
  <c r="F70" i="29" s="1"/>
  <c r="I112" i="2"/>
  <c r="D112" i="22"/>
  <c r="J81" i="2"/>
  <c r="E81" i="22"/>
  <c r="M87" i="33" a="1"/>
  <c r="M87" i="33" s="1"/>
  <c r="H87" i="33" s="1"/>
  <c r="I87" i="33" s="1"/>
  <c r="R111" i="16"/>
  <c r="J86" i="2"/>
  <c r="E86" i="22"/>
  <c r="M80" i="33" a="1"/>
  <c r="M80" i="33" s="1"/>
  <c r="H80" i="33" s="1"/>
  <c r="I80" i="33" s="1"/>
  <c r="R104" i="16"/>
  <c r="E66" i="23"/>
  <c r="J66" i="6"/>
  <c r="M67" i="33" a="1"/>
  <c r="M67" i="33" s="1"/>
  <c r="H67" i="33" s="1"/>
  <c r="I67" i="33" s="1"/>
  <c r="R91" i="16"/>
  <c r="J31" i="34"/>
  <c r="E31" i="23"/>
  <c r="J71" i="34"/>
  <c r="E71" i="23"/>
  <c r="J39" i="2"/>
  <c r="E39" i="22"/>
  <c r="E111" i="23"/>
  <c r="J111" i="6"/>
  <c r="I89" i="2"/>
  <c r="D89" i="22"/>
  <c r="E39" i="23"/>
  <c r="J39" i="6"/>
  <c r="D54" i="22"/>
  <c r="I54" i="2"/>
  <c r="P118" i="16"/>
  <c r="BT49" i="29"/>
  <c r="F49" i="29" s="1"/>
  <c r="BT17" i="29"/>
  <c r="M63" i="33" a="1"/>
  <c r="M63" i="33" s="1"/>
  <c r="H63" i="33" s="1"/>
  <c r="I63" i="33" s="1"/>
  <c r="R87" i="16"/>
  <c r="J59" i="2"/>
  <c r="E59" i="22"/>
  <c r="J60" i="34"/>
  <c r="E60" i="23"/>
  <c r="E76" i="23"/>
  <c r="J76" i="6"/>
  <c r="E17" i="22"/>
  <c r="J17" i="2"/>
  <c r="I79" i="6"/>
  <c r="D79" i="23"/>
  <c r="E10" i="22"/>
  <c r="J10" i="2"/>
  <c r="N3" i="22"/>
  <c r="M74" i="33" a="1"/>
  <c r="M74" i="33" s="1"/>
  <c r="H74" i="33" s="1"/>
  <c r="I74" i="33" s="1"/>
  <c r="R98" i="16"/>
  <c r="D47" i="23"/>
  <c r="I47" i="6"/>
  <c r="E20" i="22"/>
  <c r="J20" i="2"/>
  <c r="I25" i="2"/>
  <c r="D25" i="22"/>
  <c r="N2" i="22" s="1"/>
  <c r="E75" i="22"/>
  <c r="J75" i="2"/>
  <c r="E65" i="23"/>
  <c r="J65" i="6"/>
  <c r="P126" i="16"/>
  <c r="BT57" i="29"/>
  <c r="F57" i="29" s="1"/>
  <c r="BT25" i="29"/>
  <c r="E98" i="23"/>
  <c r="J98" i="6"/>
  <c r="E105" i="23"/>
  <c r="J105" i="6"/>
  <c r="P140" i="16"/>
  <c r="BT71" i="29"/>
  <c r="F71" i="29" s="1"/>
  <c r="BT39" i="29"/>
  <c r="P133" i="16"/>
  <c r="BT64" i="29"/>
  <c r="F64" i="29" s="1"/>
  <c r="BT32" i="29"/>
  <c r="I38" i="6"/>
  <c r="D38" i="23"/>
  <c r="P120" i="16"/>
  <c r="BT19" i="29"/>
  <c r="BT51" i="29"/>
  <c r="F51" i="29" s="1"/>
  <c r="M76" i="33" a="1"/>
  <c r="M76" i="33" s="1"/>
  <c r="H76" i="33" s="1"/>
  <c r="I76" i="33" s="1"/>
  <c r="R100" i="16"/>
  <c r="J18" i="2"/>
  <c r="E18" i="22"/>
  <c r="J91" i="2"/>
  <c r="E91" i="22"/>
  <c r="E3" i="22"/>
  <c r="J3" i="2"/>
  <c r="J57" i="2"/>
  <c r="E57" i="22"/>
  <c r="D100" i="22"/>
  <c r="I100" i="2"/>
  <c r="P116" i="16"/>
  <c r="BT15" i="29"/>
  <c r="BT47" i="29"/>
  <c r="F47" i="29" s="1"/>
  <c r="M85" i="33" a="1"/>
  <c r="M85" i="33" s="1"/>
  <c r="H85" i="33" s="1"/>
  <c r="I85" i="33" s="1"/>
  <c r="R109" i="16"/>
  <c r="J88" i="2"/>
  <c r="E88" i="22"/>
  <c r="E31" i="22"/>
  <c r="J31" i="2"/>
  <c r="E46" i="23"/>
  <c r="J46" i="6"/>
  <c r="P127" i="16"/>
  <c r="BT26" i="29"/>
  <c r="BT58" i="29"/>
  <c r="F58" i="29" s="1"/>
  <c r="E45" i="23"/>
  <c r="J45" i="6"/>
  <c r="AP9" i="28"/>
  <c r="AS4" i="28"/>
  <c r="BG3" i="28"/>
  <c r="AM3" i="28"/>
  <c r="BE9" i="28"/>
  <c r="AL5" i="28"/>
  <c r="AL8" i="28" s="1"/>
  <c r="AZ6" i="28"/>
  <c r="AZ8" i="28"/>
  <c r="AZ7" i="28"/>
  <c r="BA4" i="28"/>
  <c r="AR5" i="28"/>
  <c r="BH401" i="28"/>
  <c r="BH389" i="28"/>
  <c r="BH377" i="28"/>
  <c r="BH394" i="28"/>
  <c r="BH382" i="28"/>
  <c r="BH397" i="28"/>
  <c r="BH395" i="28"/>
  <c r="BH383" i="28"/>
  <c r="BH371" i="28"/>
  <c r="BH400" i="28"/>
  <c r="BH388" i="28"/>
  <c r="BH376" i="28"/>
  <c r="BH391" i="28"/>
  <c r="BH396" i="28"/>
  <c r="BH384" i="28"/>
  <c r="BH372" i="28"/>
  <c r="BH393" i="28"/>
  <c r="BH380" i="28"/>
  <c r="BH385" i="28"/>
  <c r="BH373" i="28"/>
  <c r="BH381" i="28"/>
  <c r="BH399" i="28"/>
  <c r="BH386" i="28"/>
  <c r="BH374" i="28"/>
  <c r="BH378" i="28"/>
  <c r="BH392" i="28"/>
  <c r="BH387" i="28"/>
  <c r="BH375" i="28"/>
  <c r="BH390" i="28"/>
  <c r="BH398" i="28"/>
  <c r="BH379" i="28"/>
  <c r="AS3" i="28"/>
  <c r="AM276" i="28"/>
  <c r="AM264" i="28"/>
  <c r="AM252" i="28"/>
  <c r="AM269" i="28"/>
  <c r="AM257" i="28"/>
  <c r="AM274" i="28"/>
  <c r="AM262" i="28"/>
  <c r="AM250" i="28"/>
  <c r="AM267" i="28"/>
  <c r="AM255" i="28"/>
  <c r="AM272" i="28"/>
  <c r="AM260" i="28"/>
  <c r="AM248" i="28"/>
  <c r="AM277" i="28"/>
  <c r="AM265" i="28"/>
  <c r="AM253" i="28"/>
  <c r="AM270" i="28"/>
  <c r="AM258" i="28"/>
  <c r="AM275" i="28"/>
  <c r="AM263" i="28"/>
  <c r="AM251" i="28"/>
  <c r="AM268" i="28"/>
  <c r="AM256" i="28"/>
  <c r="AM273" i="28"/>
  <c r="AM261" i="28"/>
  <c r="AM249" i="28"/>
  <c r="AM266" i="28"/>
  <c r="AM254" i="28"/>
  <c r="AM271" i="28"/>
  <c r="AM259" i="28"/>
  <c r="AM247" i="28"/>
  <c r="BA2" i="28"/>
  <c r="BA175" i="28"/>
  <c r="BA163" i="28"/>
  <c r="BA180" i="28"/>
  <c r="BA168" i="28"/>
  <c r="BA156" i="28"/>
  <c r="BA173" i="28"/>
  <c r="BA161" i="28"/>
  <c r="BA178" i="28"/>
  <c r="BA166" i="28"/>
  <c r="BA154" i="28"/>
  <c r="BA183" i="28"/>
  <c r="BA171" i="28"/>
  <c r="BA159" i="28"/>
  <c r="BA176" i="28"/>
  <c r="BA164" i="28"/>
  <c r="BA181" i="28"/>
  <c r="BA169" i="28"/>
  <c r="BA157" i="28"/>
  <c r="BA174" i="28"/>
  <c r="BA162" i="28"/>
  <c r="BA179" i="28"/>
  <c r="BA167" i="28"/>
  <c r="BA155" i="28"/>
  <c r="BA184" i="28"/>
  <c r="BA172" i="28"/>
  <c r="BA160" i="28"/>
  <c r="BA177" i="28"/>
  <c r="BA165" i="28"/>
  <c r="BA182" i="28"/>
  <c r="BA170" i="28"/>
  <c r="BA158" i="28"/>
  <c r="BH117" i="28"/>
  <c r="BH105" i="28"/>
  <c r="BH93" i="28"/>
  <c r="BH122" i="28"/>
  <c r="BH110" i="28"/>
  <c r="BH98" i="28"/>
  <c r="BH115" i="28"/>
  <c r="BH103" i="28"/>
  <c r="BH120" i="28"/>
  <c r="BH108" i="28"/>
  <c r="BH96" i="28"/>
  <c r="BH113" i="28"/>
  <c r="BH101" i="28"/>
  <c r="BH118" i="28"/>
  <c r="BH106" i="28"/>
  <c r="BH94" i="28"/>
  <c r="BH111" i="28"/>
  <c r="BH99" i="28"/>
  <c r="BH116" i="28"/>
  <c r="BH104" i="28"/>
  <c r="BH92" i="28"/>
  <c r="BH121" i="28"/>
  <c r="BH109" i="28"/>
  <c r="BH97" i="28"/>
  <c r="BH114" i="28"/>
  <c r="BH102" i="28"/>
  <c r="BH119" i="28"/>
  <c r="BH107" i="28"/>
  <c r="BH95" i="28"/>
  <c r="BH112" i="28"/>
  <c r="BH100" i="28"/>
  <c r="BA274" i="28"/>
  <c r="BA262" i="28"/>
  <c r="BA250" i="28"/>
  <c r="BA267" i="28"/>
  <c r="BA255" i="28"/>
  <c r="BA272" i="28"/>
  <c r="BA260" i="28"/>
  <c r="BA248" i="28"/>
  <c r="BA277" i="28"/>
  <c r="BA265" i="28"/>
  <c r="BA253" i="28"/>
  <c r="BA270" i="28"/>
  <c r="BA258" i="28"/>
  <c r="BA275" i="28"/>
  <c r="BA263" i="28"/>
  <c r="BA251" i="28"/>
  <c r="BA268" i="28"/>
  <c r="BA256" i="28"/>
  <c r="BA273" i="28"/>
  <c r="BA261" i="28"/>
  <c r="BA249" i="28"/>
  <c r="BA266" i="28"/>
  <c r="BA254" i="28"/>
  <c r="BA271" i="28"/>
  <c r="BA259" i="28"/>
  <c r="BA247" i="28"/>
  <c r="BA276" i="28"/>
  <c r="BA264" i="28"/>
  <c r="BA252" i="28"/>
  <c r="BA269" i="28"/>
  <c r="BA257" i="28"/>
  <c r="AM4" i="28"/>
  <c r="AT391" i="28"/>
  <c r="AT379" i="28"/>
  <c r="AT396" i="28"/>
  <c r="AT384" i="28"/>
  <c r="AT399" i="28"/>
  <c r="AT397" i="28"/>
  <c r="AT385" i="28"/>
  <c r="AT373" i="28"/>
  <c r="AT390" i="28"/>
  <c r="AT378" i="28"/>
  <c r="AT393" i="28"/>
  <c r="AT398" i="28"/>
  <c r="AT386" i="28"/>
  <c r="AT374" i="28"/>
  <c r="AT401" i="28"/>
  <c r="AT381" i="28"/>
  <c r="AT371" i="28"/>
  <c r="AT394" i="28"/>
  <c r="AT392" i="28"/>
  <c r="AT382" i="28"/>
  <c r="AT387" i="28"/>
  <c r="AT375" i="28"/>
  <c r="AT383" i="28"/>
  <c r="AT400" i="28"/>
  <c r="AT388" i="28"/>
  <c r="AT376" i="28"/>
  <c r="AT395" i="28"/>
  <c r="AT380" i="28"/>
  <c r="AT377" i="28"/>
  <c r="AT372" i="28"/>
  <c r="AT389" i="28"/>
  <c r="BG4" i="28"/>
  <c r="AM177" i="28"/>
  <c r="AM165" i="28"/>
  <c r="AM182" i="28"/>
  <c r="AM170" i="28"/>
  <c r="AM158" i="28"/>
  <c r="AM175" i="28"/>
  <c r="AM163" i="28"/>
  <c r="AM180" i="28"/>
  <c r="AM168" i="28"/>
  <c r="AM156" i="28"/>
  <c r="AM173" i="28"/>
  <c r="AM161" i="28"/>
  <c r="AM178" i="28"/>
  <c r="AM166" i="28"/>
  <c r="AM154" i="28"/>
  <c r="AM183" i="28"/>
  <c r="AM171" i="28"/>
  <c r="AM159" i="28"/>
  <c r="AM176" i="28"/>
  <c r="AM164" i="28"/>
  <c r="AM181" i="28"/>
  <c r="AM169" i="28"/>
  <c r="AM157" i="28"/>
  <c r="AM174" i="28"/>
  <c r="AM162" i="28"/>
  <c r="AM179" i="28"/>
  <c r="AM167" i="28"/>
  <c r="AM155" i="28"/>
  <c r="AM184" i="28"/>
  <c r="AM172" i="28"/>
  <c r="AM160" i="28"/>
  <c r="BA238" i="28"/>
  <c r="BA243" i="28"/>
  <c r="BA236" i="28"/>
  <c r="BA241" i="28"/>
  <c r="BA246" i="28"/>
  <c r="BA239" i="28"/>
  <c r="BA244" i="28"/>
  <c r="BA232" i="28"/>
  <c r="BA237" i="28"/>
  <c r="BA242" i="28"/>
  <c r="BA235" i="28"/>
  <c r="BA240" i="28"/>
  <c r="BA245" i="28"/>
  <c r="BA233" i="28"/>
  <c r="BA230" i="28"/>
  <c r="BA223" i="28"/>
  <c r="BA216" i="28"/>
  <c r="BA234" i="28"/>
  <c r="BA221" i="28"/>
  <c r="BA226" i="28"/>
  <c r="BA219" i="28"/>
  <c r="BA224" i="28"/>
  <c r="BA217" i="28"/>
  <c r="BA222" i="28"/>
  <c r="BA229" i="28"/>
  <c r="BA228" i="28"/>
  <c r="BA220" i="28"/>
  <c r="BA231" i="28"/>
  <c r="BA225" i="28"/>
  <c r="BA227" i="28"/>
  <c r="BA218" i="28"/>
  <c r="AM2" i="28"/>
  <c r="AM428" i="28"/>
  <c r="AM416" i="28"/>
  <c r="AM404" i="28"/>
  <c r="AM421" i="28"/>
  <c r="AM409" i="28"/>
  <c r="AM426" i="28"/>
  <c r="AM414" i="28"/>
  <c r="AM431" i="28"/>
  <c r="AM419" i="28"/>
  <c r="AM407" i="28"/>
  <c r="AM424" i="28"/>
  <c r="AM412" i="28"/>
  <c r="AM422" i="28"/>
  <c r="AM410" i="28"/>
  <c r="AM427" i="28"/>
  <c r="AM415" i="28"/>
  <c r="AM403" i="28"/>
  <c r="AM420" i="28"/>
  <c r="AM430" i="28"/>
  <c r="AM418" i="28"/>
  <c r="AM406" i="28"/>
  <c r="AM423" i="28"/>
  <c r="AM411" i="28"/>
  <c r="AM429" i="28"/>
  <c r="AM417" i="28"/>
  <c r="AM402" i="28"/>
  <c r="AM432" i="28"/>
  <c r="AM425" i="28"/>
  <c r="AM413" i="28"/>
  <c r="AM408" i="28"/>
  <c r="AM405" i="28"/>
  <c r="BA303" i="28"/>
  <c r="BA304" i="28"/>
  <c r="BA298" i="28"/>
  <c r="BA286" i="28"/>
  <c r="BA291" i="28"/>
  <c r="BA279" i="28"/>
  <c r="BA308" i="28"/>
  <c r="BA296" i="28"/>
  <c r="BA284" i="28"/>
  <c r="BA301" i="28"/>
  <c r="BA289" i="28"/>
  <c r="BA307" i="28"/>
  <c r="BA294" i="28"/>
  <c r="BA282" i="28"/>
  <c r="BA299" i="28"/>
  <c r="BA287" i="28"/>
  <c r="BA292" i="28"/>
  <c r="BA280" i="28"/>
  <c r="BA306" i="28"/>
  <c r="BA297" i="28"/>
  <c r="BA285" i="28"/>
  <c r="BA290" i="28"/>
  <c r="BA278" i="28"/>
  <c r="BA302" i="28"/>
  <c r="BA295" i="28"/>
  <c r="BA283" i="28"/>
  <c r="BA305" i="28"/>
  <c r="BA300" i="28"/>
  <c r="BA288" i="28"/>
  <c r="BA293" i="28"/>
  <c r="BA281" i="28"/>
  <c r="BA426" i="28"/>
  <c r="BA414" i="28"/>
  <c r="BA402" i="28"/>
  <c r="BA419" i="28"/>
  <c r="BA407" i="28"/>
  <c r="BA431" i="28"/>
  <c r="BA424" i="28"/>
  <c r="BA412" i="28"/>
  <c r="BA429" i="28"/>
  <c r="BA417" i="28"/>
  <c r="BA422" i="28"/>
  <c r="BA410" i="28"/>
  <c r="BA420" i="28"/>
  <c r="BA408" i="28"/>
  <c r="BA425" i="28"/>
  <c r="BA413" i="28"/>
  <c r="BA430" i="28"/>
  <c r="BA418" i="28"/>
  <c r="BA428" i="28"/>
  <c r="BA416" i="28"/>
  <c r="BA404" i="28"/>
  <c r="BA421" i="28"/>
  <c r="BA409" i="28"/>
  <c r="BA403" i="28"/>
  <c r="BA423" i="28"/>
  <c r="BA411" i="28"/>
  <c r="BA405" i="28"/>
  <c r="BA427" i="28"/>
  <c r="BA415" i="28"/>
  <c r="BA432" i="28"/>
  <c r="BA406" i="28"/>
  <c r="AT119" i="28"/>
  <c r="AT107" i="28"/>
  <c r="AT95" i="28"/>
  <c r="AT112" i="28"/>
  <c r="AT100" i="28"/>
  <c r="AT117" i="28"/>
  <c r="AT105" i="28"/>
  <c r="AT93" i="28"/>
  <c r="AT122" i="28"/>
  <c r="AT110" i="28"/>
  <c r="AT98" i="28"/>
  <c r="AT115" i="28"/>
  <c r="AT103" i="28"/>
  <c r="AT120" i="28"/>
  <c r="AT108" i="28"/>
  <c r="AT96" i="28"/>
  <c r="AT113" i="28"/>
  <c r="AT101" i="28"/>
  <c r="AT118" i="28"/>
  <c r="AT106" i="28"/>
  <c r="AT94" i="28"/>
  <c r="AT111" i="28"/>
  <c r="AT99" i="28"/>
  <c r="AT116" i="28"/>
  <c r="AT104" i="28"/>
  <c r="AT92" i="28"/>
  <c r="AT121" i="28"/>
  <c r="AT109" i="28"/>
  <c r="AT97" i="28"/>
  <c r="AT114" i="28"/>
  <c r="AT102" i="28"/>
  <c r="BA3" i="28"/>
  <c r="AK9" i="28"/>
  <c r="AL6" i="28"/>
  <c r="AM240" i="28"/>
  <c r="AM228" i="28"/>
  <c r="AM245" i="28"/>
  <c r="AM238" i="28"/>
  <c r="AM243" i="28"/>
  <c r="AM241" i="28"/>
  <c r="AM246" i="28"/>
  <c r="AM234" i="28"/>
  <c r="AM239" i="28"/>
  <c r="AM244" i="28"/>
  <c r="AM237" i="28"/>
  <c r="AM242" i="28"/>
  <c r="AM235" i="28"/>
  <c r="AM225" i="28"/>
  <c r="AM218" i="28"/>
  <c r="AM223" i="28"/>
  <c r="AM216" i="28"/>
  <c r="AM221" i="28"/>
  <c r="AM226" i="28"/>
  <c r="AM219" i="28"/>
  <c r="AM229" i="28"/>
  <c r="AM224" i="28"/>
  <c r="AM217" i="28"/>
  <c r="AM233" i="28"/>
  <c r="AM231" i="28"/>
  <c r="AM230" i="28"/>
  <c r="AM222" i="28"/>
  <c r="AM236" i="28"/>
  <c r="AM232" i="28"/>
  <c r="AM227" i="28"/>
  <c r="AM220" i="28"/>
  <c r="AM213" i="28"/>
  <c r="AM201" i="28"/>
  <c r="AM189" i="28"/>
  <c r="AM206" i="28"/>
  <c r="AM194" i="28"/>
  <c r="AM211" i="28"/>
  <c r="AM199" i="28"/>
  <c r="AM187" i="28"/>
  <c r="AM204" i="28"/>
  <c r="AM192" i="28"/>
  <c r="AM209" i="28"/>
  <c r="AM197" i="28"/>
  <c r="AM185" i="28"/>
  <c r="AM214" i="28"/>
  <c r="AM202" i="28"/>
  <c r="AM190" i="28"/>
  <c r="AM207" i="28"/>
  <c r="AM195" i="28"/>
  <c r="AM212" i="28"/>
  <c r="AM200" i="28"/>
  <c r="AM188" i="28"/>
  <c r="AM205" i="28"/>
  <c r="AM193" i="28"/>
  <c r="AM210" i="28"/>
  <c r="AM198" i="28"/>
  <c r="AM186" i="28"/>
  <c r="AM215" i="28"/>
  <c r="AM203" i="28"/>
  <c r="AM191" i="28"/>
  <c r="AM208" i="28"/>
  <c r="AM196" i="28"/>
  <c r="AM305" i="28"/>
  <c r="AM306" i="28"/>
  <c r="AM300" i="28"/>
  <c r="AM288" i="28"/>
  <c r="AM304" i="28"/>
  <c r="AM293" i="28"/>
  <c r="AM281" i="28"/>
  <c r="AM308" i="28"/>
  <c r="AM298" i="28"/>
  <c r="AM286" i="28"/>
  <c r="AM291" i="28"/>
  <c r="AM279" i="28"/>
  <c r="AM307" i="28"/>
  <c r="AM296" i="28"/>
  <c r="AM284" i="28"/>
  <c r="AM301" i="28"/>
  <c r="AM289" i="28"/>
  <c r="AM303" i="28"/>
  <c r="AM294" i="28"/>
  <c r="AM282" i="28"/>
  <c r="AM299" i="28"/>
  <c r="AM287" i="28"/>
  <c r="AM292" i="28"/>
  <c r="AM280" i="28"/>
  <c r="AM297" i="28"/>
  <c r="AM285" i="28"/>
  <c r="AM302" i="28"/>
  <c r="AM290" i="28"/>
  <c r="AM278" i="28"/>
  <c r="AM295" i="28"/>
  <c r="AM283" i="28"/>
  <c r="AM84" i="28"/>
  <c r="AM72" i="28"/>
  <c r="AM89" i="28"/>
  <c r="AM77" i="28"/>
  <c r="AM82" i="28"/>
  <c r="AM70" i="28"/>
  <c r="AM87" i="28"/>
  <c r="AM75" i="28"/>
  <c r="AM80" i="28"/>
  <c r="AM68" i="28"/>
  <c r="AM85" i="28"/>
  <c r="AM73" i="28"/>
  <c r="AM90" i="28"/>
  <c r="AM78" i="28"/>
  <c r="AM66" i="28"/>
  <c r="AM83" i="28"/>
  <c r="AM71" i="28"/>
  <c r="AM88" i="28"/>
  <c r="AM76" i="28"/>
  <c r="AM81" i="28"/>
  <c r="AM69" i="28"/>
  <c r="AM86" i="28"/>
  <c r="AM74" i="28"/>
  <c r="AM91" i="28"/>
  <c r="AM79" i="28"/>
  <c r="AM67" i="28"/>
  <c r="AM65" i="28"/>
  <c r="AM61" i="28"/>
  <c r="AM64" i="28"/>
  <c r="AM63" i="28"/>
  <c r="AM62" i="28"/>
  <c r="BF8" i="28"/>
  <c r="BF7" i="28"/>
  <c r="BF6" i="28"/>
  <c r="AY6" i="28"/>
  <c r="AY8" i="28"/>
  <c r="AY7" i="28"/>
  <c r="BA82" i="28"/>
  <c r="BA87" i="28"/>
  <c r="BA75" i="28"/>
  <c r="BA80" i="28"/>
  <c r="BA68" i="28"/>
  <c r="BA85" i="28"/>
  <c r="BA73" i="28"/>
  <c r="BA90" i="28"/>
  <c r="BA78" i="28"/>
  <c r="BA66" i="28"/>
  <c r="BA83" i="28"/>
  <c r="BA71" i="28"/>
  <c r="BA88" i="28"/>
  <c r="BA76" i="28"/>
  <c r="BA64" i="28"/>
  <c r="BA81" i="28"/>
  <c r="BA69" i="28"/>
  <c r="BA86" i="28"/>
  <c r="BA74" i="28"/>
  <c r="BA91" i="28"/>
  <c r="BA79" i="28"/>
  <c r="BA67" i="28"/>
  <c r="BA84" i="28"/>
  <c r="BA72" i="28"/>
  <c r="BA89" i="28"/>
  <c r="BA77" i="28"/>
  <c r="BA65" i="28"/>
  <c r="BA61" i="28"/>
  <c r="BA63" i="28"/>
  <c r="BA70" i="28"/>
  <c r="BA62" i="28"/>
  <c r="BA211" i="28"/>
  <c r="BA199" i="28"/>
  <c r="BA187" i="28"/>
  <c r="BA204" i="28"/>
  <c r="BA192" i="28"/>
  <c r="BA209" i="28"/>
  <c r="BA197" i="28"/>
  <c r="BA185" i="28"/>
  <c r="BA214" i="28"/>
  <c r="BA202" i="28"/>
  <c r="BA190" i="28"/>
  <c r="BA207" i="28"/>
  <c r="BA195" i="28"/>
  <c r="BA212" i="28"/>
  <c r="BA200" i="28"/>
  <c r="BA188" i="28"/>
  <c r="BA205" i="28"/>
  <c r="BA193" i="28"/>
  <c r="BA210" i="28"/>
  <c r="BA198" i="28"/>
  <c r="BA186" i="28"/>
  <c r="BA215" i="28"/>
  <c r="BA203" i="28"/>
  <c r="BA191" i="28"/>
  <c r="BA208" i="28"/>
  <c r="BA196" i="28"/>
  <c r="BA213" i="28"/>
  <c r="BA201" i="28"/>
  <c r="BA189" i="28"/>
  <c r="BA206" i="28"/>
  <c r="BA194" i="28"/>
  <c r="AS2" i="28"/>
  <c r="AS5" i="28" s="1"/>
  <c r="BG2" i="28"/>
  <c r="AQ6" i="28"/>
  <c r="AQ8" i="28"/>
  <c r="AQ7" i="28"/>
  <c r="BH332" i="28"/>
  <c r="BH320" i="28"/>
  <c r="BH337" i="28"/>
  <c r="BH325" i="28"/>
  <c r="BH313" i="28"/>
  <c r="BH330" i="28"/>
  <c r="BH318" i="28"/>
  <c r="BH335" i="28"/>
  <c r="BH323" i="28"/>
  <c r="BH328" i="28"/>
  <c r="BH333" i="28"/>
  <c r="BH338" i="28"/>
  <c r="BH326" i="28"/>
  <c r="BH314" i="28"/>
  <c r="BH331" i="28"/>
  <c r="BH319" i="28"/>
  <c r="BH336" i="28"/>
  <c r="BH324" i="28"/>
  <c r="BH329" i="28"/>
  <c r="BH317" i="28"/>
  <c r="BH334" i="28"/>
  <c r="BH322" i="28"/>
  <c r="BH339" i="28"/>
  <c r="BH327" i="28"/>
  <c r="BH315" i="28"/>
  <c r="BH312" i="28"/>
  <c r="BH311" i="28"/>
  <c r="BH316" i="28"/>
  <c r="BH310" i="28"/>
  <c r="BH309" i="28"/>
  <c r="BH321" i="28"/>
  <c r="AT334" i="28"/>
  <c r="AT322" i="28"/>
  <c r="AT339" i="28"/>
  <c r="AT327" i="28"/>
  <c r="AT315" i="28"/>
  <c r="AT332" i="28"/>
  <c r="AT320" i="28"/>
  <c r="AT337" i="28"/>
  <c r="AT325" i="28"/>
  <c r="AT330" i="28"/>
  <c r="AT318" i="28"/>
  <c r="AT335" i="28"/>
  <c r="AT323" i="28"/>
  <c r="AT328" i="28"/>
  <c r="AT316" i="28"/>
  <c r="AT333" i="28"/>
  <c r="AT321" i="28"/>
  <c r="AT338" i="28"/>
  <c r="AT326" i="28"/>
  <c r="AT331" i="28"/>
  <c r="AT319" i="28"/>
  <c r="AT336" i="28"/>
  <c r="AT324" i="28"/>
  <c r="AT329" i="28"/>
  <c r="AT317" i="28"/>
  <c r="AT312" i="28"/>
  <c r="AT311" i="28"/>
  <c r="AT314" i="28"/>
  <c r="AT310" i="28"/>
  <c r="AT309" i="28"/>
  <c r="AT313" i="28"/>
  <c r="AX9" i="28"/>
  <c r="E228" i="16" a="1"/>
  <c r="P219" i="16" a="1"/>
  <c r="H147" i="16" a="1"/>
  <c r="D177" i="16" a="1"/>
  <c r="D154" i="16" a="1"/>
  <c r="D159" i="16" a="1"/>
  <c r="D165" i="16" a="1"/>
  <c r="D182" i="16" a="1"/>
  <c r="D232" i="16" a="1"/>
  <c r="D240" i="16" a="1"/>
  <c r="D235" i="16" a="1"/>
  <c r="D254" i="16" a="1"/>
  <c r="D224" i="16" a="1"/>
  <c r="P211" i="16" a="1"/>
  <c r="P224" i="16" a="1"/>
  <c r="P222" i="16" a="1"/>
  <c r="D261" i="16" a="1"/>
  <c r="D153" i="16" a="1"/>
  <c r="G8" i="16"/>
  <c r="P213" i="16" a="1"/>
  <c r="P221" i="16" a="1"/>
  <c r="P214" i="16" a="1"/>
  <c r="P208" i="16" a="1"/>
  <c r="D164" i="16" a="1"/>
  <c r="D8" i="16"/>
  <c r="P217" i="16" a="1"/>
  <c r="D238" i="16" a="1"/>
  <c r="G9" i="16"/>
  <c r="P210" i="16" a="1"/>
  <c r="D194" i="16" a="1"/>
  <c r="D206" i="16" a="1"/>
  <c r="P212" i="16" a="1"/>
  <c r="E245" i="16" a="1"/>
  <c r="D197" i="16" a="1"/>
  <c r="P220" i="16" a="1"/>
  <c r="D5" i="16"/>
  <c r="E234" i="16" a="1"/>
  <c r="E8" i="16"/>
  <c r="D178" i="16" a="1"/>
  <c r="D160" i="16" a="1"/>
  <c r="D207" i="16" a="1"/>
  <c r="D200" i="16" a="1"/>
  <c r="D9" i="16"/>
  <c r="D171" i="16" a="1"/>
  <c r="H234" i="16" a="1"/>
  <c r="E5" i="16"/>
  <c r="D214" i="16" a="1"/>
  <c r="D167" i="16" a="1"/>
  <c r="P226" i="16" a="1"/>
  <c r="D172" i="16" a="1"/>
  <c r="P223" i="16" a="1"/>
  <c r="P205" i="16" a="1"/>
  <c r="P231" i="16" a="1"/>
  <c r="D148" i="16" a="1"/>
  <c r="E257" i="16" a="1"/>
  <c r="D192" i="16" a="1"/>
  <c r="E199" i="16" a="1"/>
  <c r="P218" i="16" a="1"/>
  <c r="D201" i="16" a="1"/>
  <c r="P233" i="16" a="1"/>
  <c r="D219" i="16" a="1"/>
  <c r="P232" i="16" a="1"/>
  <c r="D252" i="16" a="1"/>
  <c r="P207" i="16" a="1"/>
  <c r="D183" i="16" a="1"/>
  <c r="D185" i="16" a="1"/>
  <c r="D213" i="16" a="1"/>
  <c r="F8" i="16"/>
  <c r="P227" i="16" a="1"/>
  <c r="D217" i="16" a="1"/>
  <c r="D246" i="16" a="1"/>
  <c r="D231" i="16" a="1"/>
  <c r="D236" i="16" a="1"/>
  <c r="F9" i="16"/>
  <c r="D222" i="16" a="1"/>
  <c r="D230" i="16" a="1"/>
  <c r="D173" i="16" a="1"/>
  <c r="E170" i="16" a="1"/>
  <c r="P209" i="16" a="1"/>
  <c r="P215" i="16" a="1"/>
  <c r="D161" i="16" a="1"/>
  <c r="D237" i="16" a="1"/>
  <c r="D223" i="16" a="1"/>
  <c r="D188" i="16" a="1"/>
  <c r="P225" i="16" a="1"/>
  <c r="G5" i="16"/>
  <c r="D255" i="16" a="1"/>
  <c r="P229" i="16" a="1"/>
  <c r="D226" i="16" a="1"/>
  <c r="E9" i="16"/>
  <c r="P206" i="16" a="1"/>
  <c r="P230" i="16" a="1"/>
  <c r="D193" i="16" a="1"/>
  <c r="D259" i="16" a="1"/>
  <c r="F5" i="16"/>
  <c r="E205" i="16" a="1"/>
  <c r="AL7" i="28" l="1"/>
  <c r="R191" i="16"/>
  <c r="R176" i="16"/>
  <c r="N5" i="23"/>
  <c r="R195" i="16"/>
  <c r="N3" i="23"/>
  <c r="R190" i="16"/>
  <c r="R174" i="16"/>
  <c r="BG5" i="28"/>
  <c r="N4" i="23"/>
  <c r="N5" i="22"/>
  <c r="R202" i="16"/>
  <c r="P221" i="16"/>
  <c r="D224" i="16"/>
  <c r="R224" i="16" s="1"/>
  <c r="E205" i="16"/>
  <c r="P206" i="16"/>
  <c r="D237" i="16"/>
  <c r="E170" i="16"/>
  <c r="R170" i="16" s="1"/>
  <c r="P232" i="16"/>
  <c r="P218" i="16"/>
  <c r="D214" i="16"/>
  <c r="P210" i="16"/>
  <c r="P213" i="16"/>
  <c r="D254" i="16"/>
  <c r="P215" i="16"/>
  <c r="D177" i="16"/>
  <c r="R177" i="16" s="1"/>
  <c r="D173" i="16"/>
  <c r="R173" i="16" s="1"/>
  <c r="D185" i="16"/>
  <c r="R185" i="16" s="1"/>
  <c r="E245" i="16"/>
  <c r="R245" i="16" s="1"/>
  <c r="E199" i="16"/>
  <c r="R199" i="16" s="1"/>
  <c r="D235" i="16"/>
  <c r="D172" i="16"/>
  <c r="R172" i="16" s="1"/>
  <c r="D259" i="16"/>
  <c r="D226" i="16"/>
  <c r="R226" i="16" s="1"/>
  <c r="P226" i="16"/>
  <c r="D230" i="16"/>
  <c r="P220" i="16"/>
  <c r="P233" i="16"/>
  <c r="D192" i="16"/>
  <c r="R192" i="16" s="1"/>
  <c r="H234" i="16"/>
  <c r="D238" i="16"/>
  <c r="D153" i="16"/>
  <c r="R153" i="16" s="1"/>
  <c r="D240" i="16"/>
  <c r="D223" i="16"/>
  <c r="H147" i="16"/>
  <c r="R147" i="16" s="1"/>
  <c r="P229" i="16"/>
  <c r="R229" i="16" s="1"/>
  <c r="P227" i="16"/>
  <c r="D222" i="16"/>
  <c r="D183" i="16"/>
  <c r="P212" i="16"/>
  <c r="E257" i="16"/>
  <c r="R257" i="16" s="1"/>
  <c r="D171" i="16"/>
  <c r="R171" i="16" s="1"/>
  <c r="P217" i="16"/>
  <c r="D261" i="16"/>
  <c r="D232" i="16"/>
  <c r="R232" i="16" s="1"/>
  <c r="D178" i="16"/>
  <c r="R178" i="16" s="1"/>
  <c r="D193" i="16"/>
  <c r="R193" i="16" s="1"/>
  <c r="D255" i="16"/>
  <c r="D213" i="16"/>
  <c r="R213" i="16" s="1"/>
  <c r="D206" i="16"/>
  <c r="D148" i="16"/>
  <c r="R148" i="16" s="1"/>
  <c r="P222" i="16"/>
  <c r="D182" i="16"/>
  <c r="R182" i="16" s="1"/>
  <c r="D154" i="16"/>
  <c r="R154" i="16" s="1"/>
  <c r="P219" i="16"/>
  <c r="E234" i="16"/>
  <c r="D236" i="16"/>
  <c r="P207" i="16"/>
  <c r="D201" i="16"/>
  <c r="R201" i="16" s="1"/>
  <c r="P231" i="16"/>
  <c r="D200" i="16"/>
  <c r="R200" i="16" s="1"/>
  <c r="D164" i="16"/>
  <c r="R164" i="16" s="1"/>
  <c r="P224" i="16"/>
  <c r="D165" i="16"/>
  <c r="R165" i="16" s="1"/>
  <c r="D217" i="16"/>
  <c r="P230" i="16"/>
  <c r="P225" i="16"/>
  <c r="R225" i="16" s="1"/>
  <c r="D161" i="16"/>
  <c r="R161" i="16" s="1"/>
  <c r="D231" i="16"/>
  <c r="D197" i="16"/>
  <c r="R197" i="16" s="1"/>
  <c r="D219" i="16"/>
  <c r="P205" i="16"/>
  <c r="D207" i="16"/>
  <c r="P208" i="16"/>
  <c r="P211" i="16"/>
  <c r="R211" i="16" s="1"/>
  <c r="D159" i="16"/>
  <c r="R159" i="16" s="1"/>
  <c r="P209" i="16"/>
  <c r="E228" i="16"/>
  <c r="R228" i="16" s="1"/>
  <c r="D188" i="16"/>
  <c r="R188" i="16" s="1"/>
  <c r="D167" i="16"/>
  <c r="R167" i="16" s="1"/>
  <c r="D246" i="16"/>
  <c r="D252" i="16"/>
  <c r="D194" i="16"/>
  <c r="R194" i="16" s="1"/>
  <c r="P223" i="16"/>
  <c r="D160" i="16"/>
  <c r="R160" i="16" s="1"/>
  <c r="P214" i="16"/>
  <c r="M92" i="33" a="1"/>
  <c r="M92" i="33" s="1"/>
  <c r="H92" i="33" s="1"/>
  <c r="I92" i="33" s="1"/>
  <c r="R116" i="16"/>
  <c r="J76" i="33"/>
  <c r="K76" i="33" s="1"/>
  <c r="L76" i="33" s="1"/>
  <c r="F105" i="23"/>
  <c r="K105" i="6"/>
  <c r="E79" i="23"/>
  <c r="J79" i="6"/>
  <c r="J60" i="2"/>
  <c r="E60" i="22"/>
  <c r="K9" i="2"/>
  <c r="F9" i="22"/>
  <c r="F63" i="23"/>
  <c r="K63" i="6"/>
  <c r="F78" i="22"/>
  <c r="K78" i="2"/>
  <c r="M108" i="33" a="1"/>
  <c r="M108" i="33" s="1"/>
  <c r="H108" i="33" s="1"/>
  <c r="I108" i="33" s="1"/>
  <c r="R132" i="16"/>
  <c r="K105" i="2"/>
  <c r="F105" i="22"/>
  <c r="J61" i="33"/>
  <c r="K61" i="33" s="1"/>
  <c r="L61" i="33" s="1"/>
  <c r="E92" i="23"/>
  <c r="J92" i="6"/>
  <c r="K66" i="2"/>
  <c r="F66" i="22"/>
  <c r="F85" i="22"/>
  <c r="K85" i="2"/>
  <c r="K21" i="2"/>
  <c r="F21" i="22"/>
  <c r="K32" i="2"/>
  <c r="F32" i="22"/>
  <c r="R216" i="16"/>
  <c r="R168" i="16"/>
  <c r="E25" i="22"/>
  <c r="O2" i="22" s="1"/>
  <c r="J25" i="2"/>
  <c r="K17" i="2"/>
  <c r="F17" i="22"/>
  <c r="M94" i="33" a="1"/>
  <c r="M94" i="33" s="1"/>
  <c r="H94" i="33" s="1"/>
  <c r="I94" i="33" s="1"/>
  <c r="R118" i="16"/>
  <c r="J87" i="33"/>
  <c r="K87" i="33" s="1"/>
  <c r="L87" i="33" s="1"/>
  <c r="J73" i="33"/>
  <c r="K73" i="33" s="1"/>
  <c r="L73" i="33" s="1"/>
  <c r="E69" i="23"/>
  <c r="J69" i="6"/>
  <c r="J65" i="33"/>
  <c r="K65" i="33" s="1"/>
  <c r="L65" i="33" s="1"/>
  <c r="K112" i="34"/>
  <c r="F112" i="23"/>
  <c r="F75" i="23"/>
  <c r="K75" i="6"/>
  <c r="F90" i="22"/>
  <c r="K90" i="2"/>
  <c r="K26" i="2"/>
  <c r="F26" i="22"/>
  <c r="J68" i="33"/>
  <c r="K68" i="33" s="1"/>
  <c r="L68" i="33" s="1"/>
  <c r="E109" i="23"/>
  <c r="J109" i="6"/>
  <c r="K58" i="2"/>
  <c r="F58" i="22"/>
  <c r="K87" i="2"/>
  <c r="F87" i="22"/>
  <c r="J70" i="33"/>
  <c r="K70" i="33" s="1"/>
  <c r="L70" i="33" s="1"/>
  <c r="E32" i="23"/>
  <c r="J32" i="6"/>
  <c r="E28" i="23"/>
  <c r="J28" i="6"/>
  <c r="F106" i="23"/>
  <c r="K106" i="6"/>
  <c r="K64" i="2"/>
  <c r="F64" i="22"/>
  <c r="K109" i="2"/>
  <c r="F109" i="22"/>
  <c r="K106" i="2"/>
  <c r="F106" i="22"/>
  <c r="E40" i="23"/>
  <c r="J40" i="6"/>
  <c r="K22" i="2"/>
  <c r="F22" i="22"/>
  <c r="K96" i="2"/>
  <c r="F96" i="22"/>
  <c r="K108" i="2"/>
  <c r="F108" i="22"/>
  <c r="K4" i="2"/>
  <c r="F4" i="22"/>
  <c r="K12" i="6"/>
  <c r="F12" i="23"/>
  <c r="M114" i="33" a="1"/>
  <c r="M114" i="33" s="1"/>
  <c r="H114" i="33" s="1"/>
  <c r="I114" i="33" s="1"/>
  <c r="R138" i="16"/>
  <c r="R212" i="16"/>
  <c r="R209" i="16"/>
  <c r="R151" i="16"/>
  <c r="F18" i="22"/>
  <c r="K18" i="2"/>
  <c r="M103" i="33" a="1"/>
  <c r="M103" i="33" s="1"/>
  <c r="H103" i="33" s="1"/>
  <c r="I103" i="33" s="1"/>
  <c r="R127" i="16"/>
  <c r="J100" i="2"/>
  <c r="E100" i="22"/>
  <c r="K71" i="34"/>
  <c r="F71" i="23"/>
  <c r="F46" i="23"/>
  <c r="K46" i="6"/>
  <c r="F98" i="23"/>
  <c r="K98" i="6"/>
  <c r="K20" i="2"/>
  <c r="F20" i="22"/>
  <c r="J54" i="2"/>
  <c r="E54" i="22"/>
  <c r="F94" i="23"/>
  <c r="K94" i="6"/>
  <c r="E90" i="23"/>
  <c r="J90" i="6"/>
  <c r="F36" i="22"/>
  <c r="K36" i="2"/>
  <c r="K73" i="2"/>
  <c r="F73" i="22"/>
  <c r="K71" i="2"/>
  <c r="F71" i="22"/>
  <c r="J27" i="6"/>
  <c r="E27" i="23"/>
  <c r="K14" i="2"/>
  <c r="F14" i="22"/>
  <c r="F84" i="23"/>
  <c r="K84" i="6"/>
  <c r="K13" i="2"/>
  <c r="F13" i="22"/>
  <c r="F63" i="22"/>
  <c r="K63" i="2"/>
  <c r="K11" i="2"/>
  <c r="F11" i="22"/>
  <c r="K110" i="2"/>
  <c r="F110" i="22"/>
  <c r="K61" i="2"/>
  <c r="F61" i="22"/>
  <c r="K46" i="2"/>
  <c r="F46" i="22"/>
  <c r="K114" i="2"/>
  <c r="F114" i="22"/>
  <c r="K80" i="6"/>
  <c r="F80" i="23"/>
  <c r="F115" i="23"/>
  <c r="K115" i="6"/>
  <c r="K42" i="2"/>
  <c r="F42" i="22"/>
  <c r="K93" i="2"/>
  <c r="F93" i="22"/>
  <c r="K5" i="2"/>
  <c r="F5" i="22"/>
  <c r="R196" i="16"/>
  <c r="M96" i="33" a="1"/>
  <c r="M96" i="33" s="1"/>
  <c r="H96" i="33" s="1"/>
  <c r="I96" i="33" s="1"/>
  <c r="R120" i="16"/>
  <c r="F76" i="23"/>
  <c r="K76" i="6"/>
  <c r="K31" i="34"/>
  <c r="F31" i="23"/>
  <c r="K81" i="2"/>
  <c r="F81" i="22"/>
  <c r="F45" i="22"/>
  <c r="K45" i="2"/>
  <c r="E114" i="23"/>
  <c r="J114" i="6"/>
  <c r="N2" i="23"/>
  <c r="F23" i="23"/>
  <c r="K23" i="6"/>
  <c r="F7" i="23"/>
  <c r="K7" i="6"/>
  <c r="E81" i="23"/>
  <c r="J81" i="6"/>
  <c r="M91" i="33" a="1"/>
  <c r="M91" i="33" s="1"/>
  <c r="H91" i="33" s="1"/>
  <c r="I91" i="33" s="1"/>
  <c r="R115" i="16"/>
  <c r="J81" i="33"/>
  <c r="K81" i="33" s="1"/>
  <c r="L81" i="33" s="1"/>
  <c r="F73" i="23"/>
  <c r="K73" i="6"/>
  <c r="F97" i="23"/>
  <c r="K97" i="6"/>
  <c r="E85" i="23"/>
  <c r="J85" i="6"/>
  <c r="J75" i="33"/>
  <c r="K75" i="33" s="1"/>
  <c r="L75" i="33" s="1"/>
  <c r="K34" i="6"/>
  <c r="F34" i="23"/>
  <c r="J88" i="33"/>
  <c r="K88" i="33" s="1"/>
  <c r="L88" i="33" s="1"/>
  <c r="K31" i="2"/>
  <c r="F31" i="22"/>
  <c r="K57" i="2"/>
  <c r="F57" i="22"/>
  <c r="E47" i="23"/>
  <c r="J47" i="6"/>
  <c r="F39" i="23"/>
  <c r="K39" i="6"/>
  <c r="K68" i="2"/>
  <c r="F68" i="22"/>
  <c r="F33" i="22"/>
  <c r="K33" i="2"/>
  <c r="J89" i="34"/>
  <c r="E89" i="23"/>
  <c r="K98" i="2"/>
  <c r="F98" i="22"/>
  <c r="F52" i="22"/>
  <c r="K52" i="2"/>
  <c r="E93" i="23"/>
  <c r="J93" i="6"/>
  <c r="M99" i="33" a="1"/>
  <c r="M99" i="33" s="1"/>
  <c r="H99" i="33" s="1"/>
  <c r="I99" i="33" s="1"/>
  <c r="R123" i="16"/>
  <c r="F108" i="23"/>
  <c r="K108" i="6"/>
  <c r="E8" i="23"/>
  <c r="J8" i="6"/>
  <c r="M93" i="33" a="1"/>
  <c r="M93" i="33" s="1"/>
  <c r="H93" i="33" s="1"/>
  <c r="I93" i="33" s="1"/>
  <c r="R117" i="16"/>
  <c r="E95" i="23"/>
  <c r="J95" i="6"/>
  <c r="E78" i="23"/>
  <c r="J78" i="6"/>
  <c r="J2" i="34"/>
  <c r="E2" i="23"/>
  <c r="J84" i="33"/>
  <c r="K84" i="33" s="1"/>
  <c r="L84" i="33" s="1"/>
  <c r="J82" i="33"/>
  <c r="K82" i="33" s="1"/>
  <c r="L82" i="33" s="1"/>
  <c r="K37" i="2"/>
  <c r="F37" i="22"/>
  <c r="F44" i="23"/>
  <c r="K44" i="6"/>
  <c r="E77" i="23"/>
  <c r="J77" i="6"/>
  <c r="M98" i="33" a="1"/>
  <c r="M98" i="33" s="1"/>
  <c r="H98" i="33" s="1"/>
  <c r="I98" i="33" s="1"/>
  <c r="R122" i="16"/>
  <c r="K27" i="2"/>
  <c r="F27" i="22"/>
  <c r="F101" i="22"/>
  <c r="K101" i="2"/>
  <c r="M104" i="33" a="1"/>
  <c r="M104" i="33" s="1"/>
  <c r="H104" i="33" s="1"/>
  <c r="I104" i="33" s="1"/>
  <c r="R128" i="16"/>
  <c r="K40" i="2"/>
  <c r="F40" i="22"/>
  <c r="R233" i="16"/>
  <c r="R203" i="16"/>
  <c r="R149" i="16"/>
  <c r="R204" i="16"/>
  <c r="R175" i="16"/>
  <c r="F6" i="22"/>
  <c r="K6" i="2"/>
  <c r="K116" i="2"/>
  <c r="F116" i="22"/>
  <c r="O3" i="22"/>
  <c r="K3" i="2"/>
  <c r="F3" i="22"/>
  <c r="E38" i="23"/>
  <c r="J38" i="6"/>
  <c r="J67" i="33"/>
  <c r="K67" i="33" s="1"/>
  <c r="L67" i="33" s="1"/>
  <c r="J112" i="2"/>
  <c r="E112" i="22"/>
  <c r="F58" i="23"/>
  <c r="K58" i="6"/>
  <c r="E26" i="23"/>
  <c r="J26" i="6"/>
  <c r="F77" i="22"/>
  <c r="K77" i="2"/>
  <c r="F29" i="23"/>
  <c r="K29" i="6"/>
  <c r="F4" i="23"/>
  <c r="K4" i="6"/>
  <c r="F51" i="23"/>
  <c r="K51" i="6"/>
  <c r="F8" i="22"/>
  <c r="K8" i="2"/>
  <c r="F103" i="23"/>
  <c r="K103" i="6"/>
  <c r="K47" i="2"/>
  <c r="F47" i="22"/>
  <c r="J72" i="33"/>
  <c r="K72" i="33" s="1"/>
  <c r="L72" i="33" s="1"/>
  <c r="K5" i="6"/>
  <c r="F5" i="23"/>
  <c r="K15" i="2"/>
  <c r="F15" i="22"/>
  <c r="F67" i="23"/>
  <c r="K67" i="6"/>
  <c r="E116" i="23"/>
  <c r="J116" i="6"/>
  <c r="E87" i="23"/>
  <c r="J87" i="6"/>
  <c r="F57" i="23"/>
  <c r="K57" i="6"/>
  <c r="F70" i="23"/>
  <c r="K70" i="6"/>
  <c r="K102" i="2"/>
  <c r="F102" i="22"/>
  <c r="F64" i="23"/>
  <c r="K64" i="6"/>
  <c r="K28" i="2"/>
  <c r="F28" i="22"/>
  <c r="K23" i="2"/>
  <c r="F23" i="22"/>
  <c r="E33" i="23"/>
  <c r="J33" i="6"/>
  <c r="R166" i="16"/>
  <c r="R207" i="16"/>
  <c r="R215" i="16"/>
  <c r="K79" i="2"/>
  <c r="F79" i="22"/>
  <c r="M102" i="33" a="1"/>
  <c r="M102" i="33" s="1"/>
  <c r="H102" i="33" s="1"/>
  <c r="I102" i="33" s="1"/>
  <c r="R126" i="16"/>
  <c r="K60" i="34"/>
  <c r="F60" i="23"/>
  <c r="F66" i="23"/>
  <c r="K66" i="6"/>
  <c r="E48" i="23"/>
  <c r="J48" i="6"/>
  <c r="E110" i="23"/>
  <c r="J110" i="6"/>
  <c r="E68" i="23"/>
  <c r="J68" i="6"/>
  <c r="K34" i="2"/>
  <c r="F34" i="22"/>
  <c r="E61" i="23"/>
  <c r="J61" i="6"/>
  <c r="K7" i="2"/>
  <c r="F7" i="22"/>
  <c r="F59" i="23"/>
  <c r="K59" i="6"/>
  <c r="K67" i="2"/>
  <c r="F67" i="22"/>
  <c r="K43" i="2"/>
  <c r="F43" i="22"/>
  <c r="K50" i="2"/>
  <c r="F50" i="22"/>
  <c r="K72" i="2"/>
  <c r="F72" i="22"/>
  <c r="K104" i="6"/>
  <c r="F104" i="23"/>
  <c r="E3" i="23"/>
  <c r="J3" i="6"/>
  <c r="F50" i="23"/>
  <c r="K50" i="6"/>
  <c r="K25" i="34"/>
  <c r="F25" i="23"/>
  <c r="J77" i="33"/>
  <c r="K77" i="33" s="1"/>
  <c r="L77" i="33" s="1"/>
  <c r="E37" i="23"/>
  <c r="J37" i="6"/>
  <c r="K95" i="2"/>
  <c r="F95" i="22"/>
  <c r="E9" i="23"/>
  <c r="J9" i="6"/>
  <c r="R220" i="16"/>
  <c r="R189" i="16"/>
  <c r="K88" i="2"/>
  <c r="F88" i="22"/>
  <c r="F65" i="23"/>
  <c r="K65" i="6"/>
  <c r="J74" i="33"/>
  <c r="K74" i="33" s="1"/>
  <c r="L74" i="33" s="1"/>
  <c r="J89" i="2"/>
  <c r="E89" i="22"/>
  <c r="O5" i="22" s="1"/>
  <c r="K53" i="6"/>
  <c r="F53" i="23"/>
  <c r="F21" i="23"/>
  <c r="K21" i="6"/>
  <c r="F36" i="23"/>
  <c r="K36" i="6"/>
  <c r="K74" i="2"/>
  <c r="F74" i="22"/>
  <c r="K38" i="2"/>
  <c r="F38" i="22"/>
  <c r="K44" i="2"/>
  <c r="F44" i="22"/>
  <c r="F113" i="23"/>
  <c r="K113" i="6"/>
  <c r="F17" i="23"/>
  <c r="K17" i="6"/>
  <c r="E91" i="23"/>
  <c r="J91" i="6"/>
  <c r="J62" i="33"/>
  <c r="K62" i="33" s="1"/>
  <c r="L62" i="33" s="1"/>
  <c r="F41" i="23"/>
  <c r="K41" i="6"/>
  <c r="E56" i="23"/>
  <c r="J56" i="6"/>
  <c r="K30" i="6"/>
  <c r="F30" i="23"/>
  <c r="K84" i="2"/>
  <c r="F84" i="22"/>
  <c r="R184" i="16"/>
  <c r="R219" i="16"/>
  <c r="R208" i="16"/>
  <c r="R227" i="16"/>
  <c r="R218" i="16"/>
  <c r="K91" i="2"/>
  <c r="F91" i="22"/>
  <c r="M109" i="33" a="1"/>
  <c r="M109" i="33" s="1"/>
  <c r="H109" i="33" s="1"/>
  <c r="I109" i="33" s="1"/>
  <c r="R133" i="16"/>
  <c r="K59" i="2"/>
  <c r="F59" i="22"/>
  <c r="F111" i="23"/>
  <c r="K111" i="6"/>
  <c r="M115" i="33" a="1"/>
  <c r="M115" i="33" s="1"/>
  <c r="H115" i="33" s="1"/>
  <c r="I115" i="33" s="1"/>
  <c r="R139" i="16"/>
  <c r="K103" i="2"/>
  <c r="F103" i="22"/>
  <c r="J86" i="33"/>
  <c r="K86" i="33" s="1"/>
  <c r="L86" i="33" s="1"/>
  <c r="K117" i="2"/>
  <c r="F117" i="22"/>
  <c r="K16" i="2"/>
  <c r="F16" i="22"/>
  <c r="E55" i="23"/>
  <c r="J55" i="6"/>
  <c r="E19" i="23"/>
  <c r="J19" i="6"/>
  <c r="M90" i="33" a="1"/>
  <c r="M90" i="33" s="1"/>
  <c r="H90" i="33" s="1"/>
  <c r="I90" i="33" s="1"/>
  <c r="R114" i="16"/>
  <c r="K29" i="2"/>
  <c r="F29" i="22"/>
  <c r="F19" i="22"/>
  <c r="K19" i="2"/>
  <c r="K13" i="34"/>
  <c r="F13" i="23"/>
  <c r="J79" i="33"/>
  <c r="K79" i="33" s="1"/>
  <c r="L79" i="33" s="1"/>
  <c r="K80" i="2"/>
  <c r="F80" i="22"/>
  <c r="K35" i="2"/>
  <c r="F35" i="22"/>
  <c r="F88" i="23"/>
  <c r="K88" i="6"/>
  <c r="K83" i="34"/>
  <c r="F83" i="23"/>
  <c r="J20" i="6"/>
  <c r="E20" i="23"/>
  <c r="E72" i="23"/>
  <c r="J72" i="6"/>
  <c r="K54" i="34"/>
  <c r="F54" i="23"/>
  <c r="R221" i="16"/>
  <c r="R230" i="16"/>
  <c r="R179" i="16"/>
  <c r="F45" i="23"/>
  <c r="K45" i="6"/>
  <c r="J85" i="33"/>
  <c r="K85" i="33" s="1"/>
  <c r="L85" i="33" s="1"/>
  <c r="K75" i="2"/>
  <c r="F75" i="22"/>
  <c r="F10" i="22"/>
  <c r="K10" i="2"/>
  <c r="J80" i="33"/>
  <c r="K80" i="33" s="1"/>
  <c r="L80" i="33" s="1"/>
  <c r="K49" i="2"/>
  <c r="F49" i="22"/>
  <c r="K10" i="6"/>
  <c r="F10" i="23"/>
  <c r="M107" i="33" a="1"/>
  <c r="M107" i="33" s="1"/>
  <c r="H107" i="33" s="1"/>
  <c r="I107" i="33" s="1"/>
  <c r="R131" i="16"/>
  <c r="E16" i="23"/>
  <c r="J16" i="6"/>
  <c r="M101" i="33" a="1"/>
  <c r="M101" i="33" s="1"/>
  <c r="H101" i="33" s="1"/>
  <c r="I101" i="33" s="1"/>
  <c r="R125" i="16"/>
  <c r="K56" i="2"/>
  <c r="F56" i="22"/>
  <c r="E86" i="23"/>
  <c r="J86" i="6"/>
  <c r="M111" i="33" a="1"/>
  <c r="M111" i="33" s="1"/>
  <c r="H111" i="33" s="1"/>
  <c r="I111" i="33" s="1"/>
  <c r="R135" i="16"/>
  <c r="K11" i="6"/>
  <c r="F11" i="23"/>
  <c r="E52" i="23"/>
  <c r="J52" i="6"/>
  <c r="E74" i="23"/>
  <c r="J74" i="6"/>
  <c r="M110" i="33" a="1"/>
  <c r="M110" i="33" s="1"/>
  <c r="H110" i="33" s="1"/>
  <c r="I110" i="33" s="1"/>
  <c r="R134" i="16"/>
  <c r="K24" i="6"/>
  <c r="F24" i="23"/>
  <c r="J60" i="33"/>
  <c r="K60" i="33" s="1"/>
  <c r="L60" i="33" s="1"/>
  <c r="K2" i="2"/>
  <c r="F2" i="22"/>
  <c r="E62" i="23"/>
  <c r="J62" i="6"/>
  <c r="F96" i="23"/>
  <c r="K96" i="6"/>
  <c r="F35" i="23"/>
  <c r="K35" i="6"/>
  <c r="R187" i="16"/>
  <c r="J63" i="33"/>
  <c r="K63" i="33" s="1"/>
  <c r="L63" i="33" s="1"/>
  <c r="K69" i="2"/>
  <c r="F69" i="22"/>
  <c r="F115" i="22"/>
  <c r="K115" i="2"/>
  <c r="J66" i="33"/>
  <c r="K66" i="33" s="1"/>
  <c r="L66" i="33" s="1"/>
  <c r="K92" i="2"/>
  <c r="F92" i="22"/>
  <c r="F51" i="22"/>
  <c r="K51" i="2"/>
  <c r="M97" i="33" a="1"/>
  <c r="M97" i="33" s="1"/>
  <c r="H97" i="33" s="1"/>
  <c r="I97" i="33" s="1"/>
  <c r="R121" i="16"/>
  <c r="K65" i="2"/>
  <c r="F65" i="22"/>
  <c r="E14" i="23"/>
  <c r="J14" i="6"/>
  <c r="F62" i="22"/>
  <c r="K62" i="2"/>
  <c r="J64" i="33"/>
  <c r="K64" i="33" s="1"/>
  <c r="L64" i="33" s="1"/>
  <c r="K42" i="34"/>
  <c r="F42" i="23"/>
  <c r="E83" i="22"/>
  <c r="J83" i="2"/>
  <c r="E43" i="23"/>
  <c r="J43" i="6"/>
  <c r="F94" i="22"/>
  <c r="K94" i="2"/>
  <c r="E22" i="23"/>
  <c r="J22" i="6"/>
  <c r="E101" i="23"/>
  <c r="J101" i="6"/>
  <c r="M105" i="33" a="1"/>
  <c r="M105" i="33" s="1"/>
  <c r="H105" i="33" s="1"/>
  <c r="I105" i="33" s="1"/>
  <c r="R129" i="16"/>
  <c r="R155" i="16"/>
  <c r="R183" i="16"/>
  <c r="R162" i="16"/>
  <c r="R152" i="16"/>
  <c r="R180" i="16"/>
  <c r="M116" i="33" a="1"/>
  <c r="M116" i="33" s="1"/>
  <c r="H116" i="33" s="1"/>
  <c r="I116" i="33" s="1"/>
  <c r="R140" i="16"/>
  <c r="F39" i="22"/>
  <c r="K39" i="2"/>
  <c r="K86" i="2"/>
  <c r="F86" i="22"/>
  <c r="M95" i="33" a="1"/>
  <c r="M95" i="33" s="1"/>
  <c r="H95" i="33" s="1"/>
  <c r="I95" i="33" s="1"/>
  <c r="R119" i="16"/>
  <c r="E107" i="23"/>
  <c r="J107" i="6"/>
  <c r="E49" i="23"/>
  <c r="J49" i="6"/>
  <c r="F99" i="23"/>
  <c r="K99" i="6"/>
  <c r="K55" i="2"/>
  <c r="F55" i="22"/>
  <c r="M117" i="33" a="1"/>
  <c r="M117" i="33" s="1"/>
  <c r="H117" i="33" s="1"/>
  <c r="I117" i="33" s="1"/>
  <c r="R141" i="16"/>
  <c r="J78" i="33"/>
  <c r="K78" i="33" s="1"/>
  <c r="L78" i="33" s="1"/>
  <c r="K107" i="2"/>
  <c r="F107" i="22"/>
  <c r="K104" i="2"/>
  <c r="F104" i="22"/>
  <c r="K97" i="2"/>
  <c r="F97" i="22"/>
  <c r="K30" i="2"/>
  <c r="F30" i="22"/>
  <c r="M113" i="33" a="1"/>
  <c r="M113" i="33" s="1"/>
  <c r="H113" i="33" s="1"/>
  <c r="I113" i="33" s="1"/>
  <c r="R137" i="16"/>
  <c r="K102" i="6"/>
  <c r="F102" i="23"/>
  <c r="E15" i="23"/>
  <c r="J15" i="6"/>
  <c r="M89" i="33" a="1"/>
  <c r="M89" i="33" s="1"/>
  <c r="H89" i="33" s="1"/>
  <c r="I89" i="33" s="1"/>
  <c r="R113" i="16"/>
  <c r="F117" i="23"/>
  <c r="K117" i="6"/>
  <c r="K76" i="2"/>
  <c r="F76" i="22"/>
  <c r="K100" i="34"/>
  <c r="F100" i="23"/>
  <c r="F82" i="23"/>
  <c r="K82" i="6"/>
  <c r="F18" i="23"/>
  <c r="K18" i="6"/>
  <c r="M106" i="33" a="1"/>
  <c r="M106" i="33" s="1"/>
  <c r="H106" i="33" s="1"/>
  <c r="I106" i="33" s="1"/>
  <c r="R130" i="16"/>
  <c r="F48" i="22"/>
  <c r="K48" i="2"/>
  <c r="J69" i="33"/>
  <c r="K69" i="33" s="1"/>
  <c r="L69" i="33" s="1"/>
  <c r="K113" i="2"/>
  <c r="F113" i="22"/>
  <c r="F6" i="23"/>
  <c r="K6" i="6"/>
  <c r="R210" i="16"/>
  <c r="R163" i="16"/>
  <c r="AM5" i="28"/>
  <c r="AM6" i="28" s="1"/>
  <c r="BF9" i="28"/>
  <c r="AY9" i="28"/>
  <c r="AT4" i="28"/>
  <c r="AQ9" i="28"/>
  <c r="BA5" i="28"/>
  <c r="AS6" i="28"/>
  <c r="AS8" i="28"/>
  <c r="AS7" i="28"/>
  <c r="AT2" i="28"/>
  <c r="BG8" i="28"/>
  <c r="BG7" i="28"/>
  <c r="BG6" i="28"/>
  <c r="BH3" i="28"/>
  <c r="AL9" i="28"/>
  <c r="AR6" i="28"/>
  <c r="AR8" i="28"/>
  <c r="AR7" i="28"/>
  <c r="AT3" i="28"/>
  <c r="BH2" i="28"/>
  <c r="BH4" i="28"/>
  <c r="AZ9" i="28"/>
  <c r="P248" i="16" a="1"/>
  <c r="P255" i="16" a="1"/>
  <c r="P253" i="16" a="1"/>
  <c r="P262" i="16" a="1"/>
  <c r="P259" i="16" a="1"/>
  <c r="P235" i="16" a="1"/>
  <c r="P234" i="16" a="1"/>
  <c r="P261" i="16" a="1"/>
  <c r="P242" i="16" a="1"/>
  <c r="P237" i="16" a="1"/>
  <c r="P246" i="16" a="1"/>
  <c r="P247" i="16" a="1"/>
  <c r="P251" i="16" a="1"/>
  <c r="P258" i="16" a="1"/>
  <c r="P239" i="16" a="1"/>
  <c r="P240" i="16" a="1"/>
  <c r="P243" i="16" a="1"/>
  <c r="P249" i="16" a="1"/>
  <c r="P244" i="16" a="1"/>
  <c r="P241" i="16" a="1"/>
  <c r="P250" i="16" a="1"/>
  <c r="P256" i="16" a="1"/>
  <c r="P238" i="16" a="1"/>
  <c r="P260" i="16" a="1"/>
  <c r="P252" i="16" a="1"/>
  <c r="P236" i="16" a="1"/>
  <c r="P254" i="16" a="1"/>
  <c r="O3" i="23" l="1"/>
  <c r="O4" i="23"/>
  <c r="R214" i="16"/>
  <c r="P251" i="16"/>
  <c r="R251" i="16" s="1"/>
  <c r="P256" i="16"/>
  <c r="R256" i="16" s="1"/>
  <c r="P247" i="16"/>
  <c r="R247" i="16" s="1"/>
  <c r="P249" i="16"/>
  <c r="R249" i="16" s="1"/>
  <c r="P240" i="16"/>
  <c r="R240" i="16" s="1"/>
  <c r="P242" i="16"/>
  <c r="R242" i="16" s="1"/>
  <c r="P235" i="16"/>
  <c r="P262" i="16"/>
  <c r="R262" i="16" s="1"/>
  <c r="P260" i="16"/>
  <c r="R260" i="16" s="1"/>
  <c r="P255" i="16"/>
  <c r="R255" i="16" s="1"/>
  <c r="P236" i="16"/>
  <c r="R236" i="16" s="1"/>
  <c r="P258" i="16"/>
  <c r="R258" i="16" s="1"/>
  <c r="P244" i="16"/>
  <c r="R244" i="16" s="1"/>
  <c r="P250" i="16"/>
  <c r="R250" i="16" s="1"/>
  <c r="P246" i="16"/>
  <c r="R246" i="16" s="1"/>
  <c r="P243" i="16"/>
  <c r="R243" i="16" s="1"/>
  <c r="P239" i="16"/>
  <c r="R239" i="16" s="1"/>
  <c r="P261" i="16"/>
  <c r="R261" i="16" s="1"/>
  <c r="P259" i="16"/>
  <c r="P253" i="16"/>
  <c r="R253" i="16" s="1"/>
  <c r="P254" i="16"/>
  <c r="P248" i="16"/>
  <c r="R248" i="16" s="1"/>
  <c r="P234" i="16"/>
  <c r="R234" i="16" s="1"/>
  <c r="P252" i="16"/>
  <c r="R252" i="16" s="1"/>
  <c r="P238" i="16"/>
  <c r="P241" i="16"/>
  <c r="R241" i="16" s="1"/>
  <c r="P237" i="16"/>
  <c r="J106" i="33"/>
  <c r="K106" i="33" s="1"/>
  <c r="L106" i="33" s="1"/>
  <c r="L104" i="2"/>
  <c r="H104" i="22" s="1"/>
  <c r="G104" i="22"/>
  <c r="F107" i="23"/>
  <c r="K107" i="6"/>
  <c r="G18" i="23"/>
  <c r="L18" i="6"/>
  <c r="H18" i="23" s="1"/>
  <c r="L2" i="2"/>
  <c r="H2" i="22" s="1"/>
  <c r="G2" i="22"/>
  <c r="G65" i="23"/>
  <c r="L65" i="6"/>
  <c r="H65" i="23" s="1"/>
  <c r="O5" i="23"/>
  <c r="G107" i="22"/>
  <c r="L107" i="2"/>
  <c r="H107" i="22" s="1"/>
  <c r="F43" i="23"/>
  <c r="K43" i="6"/>
  <c r="L65" i="2"/>
  <c r="H65" i="22" s="1"/>
  <c r="G65" i="22"/>
  <c r="J111" i="33"/>
  <c r="K111" i="33" s="1"/>
  <c r="L111" i="33" s="1"/>
  <c r="G10" i="23"/>
  <c r="L10" i="6"/>
  <c r="H10" i="23" s="1"/>
  <c r="G88" i="23"/>
  <c r="L88" i="6"/>
  <c r="H88" i="23" s="1"/>
  <c r="L29" i="2"/>
  <c r="H29" i="22" s="1"/>
  <c r="G29" i="22"/>
  <c r="L50" i="2"/>
  <c r="H50" i="22" s="1"/>
  <c r="G50" i="22"/>
  <c r="G34" i="22"/>
  <c r="L34" i="2"/>
  <c r="H34" i="22" s="1"/>
  <c r="J102" i="33"/>
  <c r="K102" i="33" s="1"/>
  <c r="L102" i="33" s="1"/>
  <c r="L28" i="2"/>
  <c r="H28" i="22" s="1"/>
  <c r="G28" i="22"/>
  <c r="L8" i="2"/>
  <c r="H8" i="22" s="1"/>
  <c r="G8" i="22"/>
  <c r="G58" i="23"/>
  <c r="L58" i="6"/>
  <c r="H58" i="23" s="1"/>
  <c r="L116" i="2"/>
  <c r="H116" i="22" s="1"/>
  <c r="G116" i="22"/>
  <c r="J104" i="33"/>
  <c r="K104" i="33" s="1"/>
  <c r="L104" i="33" s="1"/>
  <c r="L37" i="2"/>
  <c r="H37" i="22" s="1"/>
  <c r="G37" i="22"/>
  <c r="K89" i="34"/>
  <c r="F89" i="23"/>
  <c r="L31" i="2"/>
  <c r="H31" i="22" s="1"/>
  <c r="G31" i="22"/>
  <c r="G73" i="23"/>
  <c r="L73" i="6"/>
  <c r="H73" i="23" s="1"/>
  <c r="K114" i="6"/>
  <c r="F114" i="23"/>
  <c r="G80" i="23"/>
  <c r="L80" i="6"/>
  <c r="H80" i="23" s="1"/>
  <c r="L73" i="2"/>
  <c r="H73" i="22" s="1"/>
  <c r="G73" i="22"/>
  <c r="G98" i="23"/>
  <c r="L98" i="6"/>
  <c r="H98" i="23" s="1"/>
  <c r="L58" i="2"/>
  <c r="H58" i="22" s="1"/>
  <c r="G58" i="22"/>
  <c r="R206" i="16"/>
  <c r="R222" i="16"/>
  <c r="R254" i="16"/>
  <c r="G82" i="23"/>
  <c r="L82" i="6"/>
  <c r="H82" i="23" s="1"/>
  <c r="J95" i="33"/>
  <c r="K95" i="33" s="1"/>
  <c r="L95" i="33" s="1"/>
  <c r="K86" i="6"/>
  <c r="F86" i="23"/>
  <c r="L103" i="2"/>
  <c r="H103" i="22" s="1"/>
  <c r="G103" i="22"/>
  <c r="L74" i="2"/>
  <c r="H74" i="22" s="1"/>
  <c r="G74" i="22"/>
  <c r="F68" i="23"/>
  <c r="K68" i="6"/>
  <c r="G64" i="23"/>
  <c r="L64" i="6"/>
  <c r="H64" i="23" s="1"/>
  <c r="G67" i="23"/>
  <c r="L67" i="6"/>
  <c r="H67" i="23" s="1"/>
  <c r="G6" i="22"/>
  <c r="L6" i="2"/>
  <c r="H6" i="22" s="1"/>
  <c r="L101" i="2"/>
  <c r="H101" i="22" s="1"/>
  <c r="G101" i="22"/>
  <c r="G108" i="23"/>
  <c r="L108" i="6"/>
  <c r="H108" i="23" s="1"/>
  <c r="L33" i="2"/>
  <c r="H33" i="22" s="1"/>
  <c r="G33" i="22"/>
  <c r="G36" i="22"/>
  <c r="L36" i="2"/>
  <c r="H36" i="22" s="1"/>
  <c r="L108" i="2"/>
  <c r="H108" i="22" s="1"/>
  <c r="G108" i="22"/>
  <c r="L64" i="2"/>
  <c r="H64" i="22" s="1"/>
  <c r="G64" i="22"/>
  <c r="F109" i="23"/>
  <c r="K109" i="6"/>
  <c r="F69" i="23"/>
  <c r="K69" i="6"/>
  <c r="L66" i="2"/>
  <c r="H66" i="22" s="1"/>
  <c r="G66" i="22"/>
  <c r="G6" i="23"/>
  <c r="L6" i="6"/>
  <c r="H6" i="23" s="1"/>
  <c r="G102" i="23"/>
  <c r="L102" i="6"/>
  <c r="H102" i="23" s="1"/>
  <c r="K83" i="2"/>
  <c r="F83" i="22"/>
  <c r="J97" i="33"/>
  <c r="K97" i="33" s="1"/>
  <c r="L97" i="33" s="1"/>
  <c r="G24" i="23"/>
  <c r="L24" i="6"/>
  <c r="H24" i="23" s="1"/>
  <c r="L49" i="2"/>
  <c r="H49" i="22" s="1"/>
  <c r="G49" i="22"/>
  <c r="J90" i="33"/>
  <c r="K90" i="33" s="1"/>
  <c r="L90" i="33" s="1"/>
  <c r="F91" i="23"/>
  <c r="K91" i="6"/>
  <c r="G36" i="23"/>
  <c r="L36" i="6"/>
  <c r="H36" i="23" s="1"/>
  <c r="L88" i="2"/>
  <c r="H88" i="22" s="1"/>
  <c r="G88" i="22"/>
  <c r="L25" i="34"/>
  <c r="H25" i="23" s="1"/>
  <c r="G25" i="23"/>
  <c r="L43" i="2"/>
  <c r="H43" i="22" s="1"/>
  <c r="G43" i="22"/>
  <c r="L79" i="2"/>
  <c r="H79" i="22" s="1"/>
  <c r="G79" i="22"/>
  <c r="G51" i="23"/>
  <c r="L51" i="6"/>
  <c r="H51" i="23" s="1"/>
  <c r="L45" i="2"/>
  <c r="H45" i="22" s="1"/>
  <c r="G45" i="22"/>
  <c r="L114" i="2"/>
  <c r="H114" i="22" s="1"/>
  <c r="G114" i="22"/>
  <c r="L13" i="2"/>
  <c r="H13" i="22" s="1"/>
  <c r="G13" i="22"/>
  <c r="G46" i="23"/>
  <c r="L46" i="6"/>
  <c r="H46" i="23" s="1"/>
  <c r="G106" i="23"/>
  <c r="L106" i="6"/>
  <c r="H106" i="23" s="1"/>
  <c r="K92" i="6"/>
  <c r="F92" i="23"/>
  <c r="L9" i="2"/>
  <c r="H9" i="22" s="1"/>
  <c r="G9" i="22"/>
  <c r="J117" i="33"/>
  <c r="K117" i="33" s="1"/>
  <c r="L117" i="33" s="1"/>
  <c r="G86" i="22"/>
  <c r="L86" i="2"/>
  <c r="H86" i="22" s="1"/>
  <c r="L51" i="2"/>
  <c r="H51" i="22" s="1"/>
  <c r="G51" i="22"/>
  <c r="L35" i="2"/>
  <c r="H35" i="22" s="1"/>
  <c r="G35" i="22"/>
  <c r="F19" i="23"/>
  <c r="K19" i="6"/>
  <c r="J115" i="33"/>
  <c r="K115" i="33" s="1"/>
  <c r="L115" i="33" s="1"/>
  <c r="G50" i="23"/>
  <c r="L50" i="6"/>
  <c r="H50" i="23" s="1"/>
  <c r="F110" i="23"/>
  <c r="K110" i="6"/>
  <c r="K112" i="2"/>
  <c r="F112" i="22"/>
  <c r="O2" i="23"/>
  <c r="G84" i="23"/>
  <c r="L84" i="6"/>
  <c r="H84" i="23" s="1"/>
  <c r="F90" i="23"/>
  <c r="K90" i="6"/>
  <c r="L96" i="2"/>
  <c r="H96" i="22" s="1"/>
  <c r="G96" i="22"/>
  <c r="O4" i="22"/>
  <c r="R259" i="16"/>
  <c r="L100" i="34"/>
  <c r="H100" i="23" s="1"/>
  <c r="G100" i="23"/>
  <c r="J110" i="33"/>
  <c r="K110" i="33" s="1"/>
  <c r="L110" i="33" s="1"/>
  <c r="L56" i="2"/>
  <c r="H56" i="22" s="1"/>
  <c r="G56" i="22"/>
  <c r="L10" i="2"/>
  <c r="H10" i="22" s="1"/>
  <c r="G10" i="22"/>
  <c r="L54" i="34"/>
  <c r="H54" i="23" s="1"/>
  <c r="G54" i="23"/>
  <c r="G111" i="23"/>
  <c r="L111" i="6"/>
  <c r="H111" i="23" s="1"/>
  <c r="G17" i="23"/>
  <c r="L17" i="6"/>
  <c r="H17" i="23" s="1"/>
  <c r="G21" i="23"/>
  <c r="L21" i="6"/>
  <c r="H21" i="23" s="1"/>
  <c r="L67" i="2"/>
  <c r="H67" i="22" s="1"/>
  <c r="G67" i="22"/>
  <c r="L102" i="2"/>
  <c r="H102" i="22" s="1"/>
  <c r="G102" i="22"/>
  <c r="L15" i="2"/>
  <c r="H15" i="22" s="1"/>
  <c r="G15" i="22"/>
  <c r="G4" i="23"/>
  <c r="L4" i="6"/>
  <c r="H4" i="23" s="1"/>
  <c r="L27" i="2"/>
  <c r="H27" i="22" s="1"/>
  <c r="G27" i="22"/>
  <c r="K2" i="34"/>
  <c r="F2" i="23"/>
  <c r="J91" i="33"/>
  <c r="K91" i="33" s="1"/>
  <c r="L91" i="33" s="1"/>
  <c r="L5" i="2"/>
  <c r="H5" i="22" s="1"/>
  <c r="G5" i="22"/>
  <c r="L46" i="2"/>
  <c r="H46" i="22" s="1"/>
  <c r="G46" i="22"/>
  <c r="F28" i="23"/>
  <c r="K28" i="6"/>
  <c r="K60" i="2"/>
  <c r="F60" i="22"/>
  <c r="P4" i="22" s="1"/>
  <c r="R223" i="16"/>
  <c r="L76" i="2"/>
  <c r="H76" i="22" s="1"/>
  <c r="G76" i="22"/>
  <c r="G99" i="23"/>
  <c r="L99" i="6"/>
  <c r="H99" i="23" s="1"/>
  <c r="F101" i="23"/>
  <c r="K101" i="6"/>
  <c r="L92" i="2"/>
  <c r="H92" i="22" s="1"/>
  <c r="G92" i="22"/>
  <c r="J113" i="33"/>
  <c r="K113" i="33" s="1"/>
  <c r="L113" i="33" s="1"/>
  <c r="G39" i="22"/>
  <c r="L39" i="2"/>
  <c r="H39" i="22" s="1"/>
  <c r="G35" i="23"/>
  <c r="L35" i="6"/>
  <c r="H35" i="23" s="1"/>
  <c r="J99" i="33"/>
  <c r="K99" i="33" s="1"/>
  <c r="L99" i="33" s="1"/>
  <c r="L68" i="2"/>
  <c r="H68" i="22" s="1"/>
  <c r="G68" i="22"/>
  <c r="G113" i="22"/>
  <c r="L113" i="2"/>
  <c r="H113" i="22" s="1"/>
  <c r="L55" i="2"/>
  <c r="H55" i="22" s="1"/>
  <c r="G55" i="22"/>
  <c r="J105" i="33"/>
  <c r="K105" i="33" s="1"/>
  <c r="L105" i="33" s="1"/>
  <c r="L42" i="34"/>
  <c r="H42" i="23" s="1"/>
  <c r="G42" i="23"/>
  <c r="F74" i="23"/>
  <c r="K74" i="6"/>
  <c r="L80" i="2"/>
  <c r="H80" i="22" s="1"/>
  <c r="G80" i="22"/>
  <c r="F55" i="23"/>
  <c r="K55" i="6"/>
  <c r="F3" i="23"/>
  <c r="K3" i="6"/>
  <c r="G59" i="23"/>
  <c r="L59" i="6"/>
  <c r="H59" i="23" s="1"/>
  <c r="F48" i="23"/>
  <c r="K48" i="6"/>
  <c r="G70" i="23"/>
  <c r="L70" i="6"/>
  <c r="H70" i="23" s="1"/>
  <c r="F78" i="23"/>
  <c r="K78" i="6"/>
  <c r="F93" i="23"/>
  <c r="K93" i="6"/>
  <c r="G39" i="23"/>
  <c r="L39" i="6"/>
  <c r="H39" i="23" s="1"/>
  <c r="F81" i="23"/>
  <c r="K81" i="6"/>
  <c r="L81" i="2"/>
  <c r="H81" i="22" s="1"/>
  <c r="G81" i="22"/>
  <c r="G94" i="23"/>
  <c r="L94" i="6"/>
  <c r="H94" i="23" s="1"/>
  <c r="L71" i="34"/>
  <c r="H71" i="23" s="1"/>
  <c r="G71" i="23"/>
  <c r="L22" i="2"/>
  <c r="H22" i="22" s="1"/>
  <c r="G22" i="22"/>
  <c r="L26" i="2"/>
  <c r="H26" i="22" s="1"/>
  <c r="G26" i="22"/>
  <c r="F79" i="23"/>
  <c r="K79" i="6"/>
  <c r="R231" i="16"/>
  <c r="R235" i="16"/>
  <c r="J101" i="33"/>
  <c r="K101" i="33" s="1"/>
  <c r="L101" i="33" s="1"/>
  <c r="F72" i="23"/>
  <c r="K72" i="6"/>
  <c r="L84" i="2"/>
  <c r="H84" i="22" s="1"/>
  <c r="G84" i="22"/>
  <c r="G113" i="23"/>
  <c r="L113" i="6"/>
  <c r="H113" i="23" s="1"/>
  <c r="F9" i="23"/>
  <c r="K9" i="6"/>
  <c r="G5" i="23"/>
  <c r="L5" i="6"/>
  <c r="H5" i="23" s="1"/>
  <c r="G29" i="23"/>
  <c r="L29" i="6"/>
  <c r="H29" i="23" s="1"/>
  <c r="F38" i="23"/>
  <c r="K38" i="6"/>
  <c r="J98" i="33"/>
  <c r="K98" i="33" s="1"/>
  <c r="L98" i="33" s="1"/>
  <c r="G34" i="23"/>
  <c r="L34" i="6"/>
  <c r="H34" i="23" s="1"/>
  <c r="L93" i="2"/>
  <c r="H93" i="22" s="1"/>
  <c r="G93" i="22"/>
  <c r="G61" i="22"/>
  <c r="L61" i="2"/>
  <c r="H61" i="22" s="1"/>
  <c r="L14" i="2"/>
  <c r="H14" i="22" s="1"/>
  <c r="G14" i="22"/>
  <c r="F40" i="23"/>
  <c r="K40" i="6"/>
  <c r="F32" i="23"/>
  <c r="K32" i="6"/>
  <c r="L90" i="2"/>
  <c r="H90" i="22" s="1"/>
  <c r="G90" i="22"/>
  <c r="J94" i="33"/>
  <c r="K94" i="33" s="1"/>
  <c r="L94" i="33" s="1"/>
  <c r="L105" i="2"/>
  <c r="H105" i="22" s="1"/>
  <c r="G105" i="22"/>
  <c r="G96" i="23"/>
  <c r="L96" i="6"/>
  <c r="H96" i="23" s="1"/>
  <c r="J116" i="33"/>
  <c r="K116" i="33" s="1"/>
  <c r="L116" i="33" s="1"/>
  <c r="L62" i="2"/>
  <c r="H62" i="22" s="1"/>
  <c r="G62" i="22"/>
  <c r="F52" i="23"/>
  <c r="K52" i="6"/>
  <c r="K16" i="6"/>
  <c r="F16" i="23"/>
  <c r="L75" i="2"/>
  <c r="H75" i="22" s="1"/>
  <c r="G75" i="22"/>
  <c r="L59" i="2"/>
  <c r="H59" i="22" s="1"/>
  <c r="G59" i="22"/>
  <c r="G53" i="23"/>
  <c r="L53" i="6"/>
  <c r="H53" i="23" s="1"/>
  <c r="G66" i="23"/>
  <c r="L66" i="6"/>
  <c r="H66" i="23" s="1"/>
  <c r="F33" i="23"/>
  <c r="K33" i="6"/>
  <c r="G57" i="23"/>
  <c r="L57" i="6"/>
  <c r="H57" i="23" s="1"/>
  <c r="F77" i="23"/>
  <c r="K77" i="6"/>
  <c r="F95" i="23"/>
  <c r="K95" i="6"/>
  <c r="L52" i="2"/>
  <c r="H52" i="22" s="1"/>
  <c r="G52" i="22"/>
  <c r="F47" i="23"/>
  <c r="K47" i="6"/>
  <c r="G7" i="23"/>
  <c r="L7" i="6"/>
  <c r="H7" i="23" s="1"/>
  <c r="L31" i="34"/>
  <c r="H31" i="23" s="1"/>
  <c r="G31" i="23"/>
  <c r="K100" i="2"/>
  <c r="F100" i="22"/>
  <c r="J114" i="33"/>
  <c r="K114" i="33" s="1"/>
  <c r="L114" i="33" s="1"/>
  <c r="L32" i="2"/>
  <c r="H32" i="22" s="1"/>
  <c r="G32" i="22"/>
  <c r="G105" i="23"/>
  <c r="L105" i="6"/>
  <c r="H105" i="23" s="1"/>
  <c r="R238" i="16"/>
  <c r="R237" i="16"/>
  <c r="L48" i="2"/>
  <c r="H48" i="22" s="1"/>
  <c r="G48" i="22"/>
  <c r="G117" i="23"/>
  <c r="L117" i="6"/>
  <c r="H117" i="23" s="1"/>
  <c r="L97" i="2"/>
  <c r="H97" i="22" s="1"/>
  <c r="G97" i="22"/>
  <c r="F49" i="23"/>
  <c r="K49" i="6"/>
  <c r="F22" i="23"/>
  <c r="K22" i="6"/>
  <c r="L115" i="2"/>
  <c r="H115" i="22" s="1"/>
  <c r="G115" i="22"/>
  <c r="K62" i="6"/>
  <c r="F62" i="23"/>
  <c r="L13" i="34"/>
  <c r="H13" i="23" s="1"/>
  <c r="G13" i="23"/>
  <c r="L16" i="2"/>
  <c r="H16" i="22" s="1"/>
  <c r="G16" i="22"/>
  <c r="G30" i="23"/>
  <c r="L30" i="6"/>
  <c r="H30" i="23" s="1"/>
  <c r="G104" i="23"/>
  <c r="L104" i="6"/>
  <c r="H104" i="23" s="1"/>
  <c r="L7" i="2"/>
  <c r="H7" i="22" s="1"/>
  <c r="G7" i="22"/>
  <c r="L77" i="2"/>
  <c r="H77" i="22" s="1"/>
  <c r="G77" i="22"/>
  <c r="F85" i="23"/>
  <c r="K85" i="6"/>
  <c r="G76" i="23"/>
  <c r="L76" i="6"/>
  <c r="H76" i="23" s="1"/>
  <c r="G42" i="22"/>
  <c r="L42" i="2"/>
  <c r="H42" i="22" s="1"/>
  <c r="G110" i="22"/>
  <c r="L110" i="2"/>
  <c r="H110" i="22" s="1"/>
  <c r="F27" i="23"/>
  <c r="K27" i="6"/>
  <c r="G75" i="23"/>
  <c r="L75" i="6"/>
  <c r="H75" i="23" s="1"/>
  <c r="L17" i="2"/>
  <c r="H17" i="22" s="1"/>
  <c r="G17" i="22"/>
  <c r="J108" i="33"/>
  <c r="K108" i="33" s="1"/>
  <c r="L108" i="33" s="1"/>
  <c r="F14" i="23"/>
  <c r="K14" i="6"/>
  <c r="G45" i="23"/>
  <c r="L45" i="6"/>
  <c r="H45" i="23" s="1"/>
  <c r="F20" i="23"/>
  <c r="K20" i="6"/>
  <c r="L19" i="2"/>
  <c r="H19" i="22" s="1"/>
  <c r="G19" i="22"/>
  <c r="J109" i="33"/>
  <c r="K109" i="33" s="1"/>
  <c r="L109" i="33" s="1"/>
  <c r="F56" i="23"/>
  <c r="K56" i="6"/>
  <c r="L44" i="2"/>
  <c r="H44" i="22" s="1"/>
  <c r="G44" i="22"/>
  <c r="K89" i="2"/>
  <c r="F89" i="22"/>
  <c r="L95" i="2"/>
  <c r="H95" i="22" s="1"/>
  <c r="G95" i="22"/>
  <c r="F61" i="23"/>
  <c r="K61" i="6"/>
  <c r="F87" i="23"/>
  <c r="K87" i="6"/>
  <c r="L47" i="2"/>
  <c r="H47" i="22" s="1"/>
  <c r="G47" i="22"/>
  <c r="L3" i="2"/>
  <c r="H3" i="22" s="1"/>
  <c r="G3" i="22"/>
  <c r="G44" i="23"/>
  <c r="L44" i="6"/>
  <c r="H44" i="23" s="1"/>
  <c r="G23" i="23"/>
  <c r="L23" i="6"/>
  <c r="H23" i="23" s="1"/>
  <c r="G115" i="23"/>
  <c r="L115" i="6"/>
  <c r="H115" i="23" s="1"/>
  <c r="F54" i="22"/>
  <c r="P3" i="22" s="1"/>
  <c r="K54" i="2"/>
  <c r="J103" i="33"/>
  <c r="K103" i="33" s="1"/>
  <c r="L103" i="33" s="1"/>
  <c r="G12" i="23"/>
  <c r="L12" i="6"/>
  <c r="H12" i="23" s="1"/>
  <c r="L106" i="2"/>
  <c r="H106" i="22" s="1"/>
  <c r="G106" i="22"/>
  <c r="F25" i="22"/>
  <c r="P2" i="22" s="1"/>
  <c r="K25" i="2"/>
  <c r="L21" i="2"/>
  <c r="H21" i="22" s="1"/>
  <c r="G21" i="22"/>
  <c r="L78" i="2"/>
  <c r="H78" i="22" s="1"/>
  <c r="G78" i="22"/>
  <c r="R217" i="16"/>
  <c r="R205" i="16"/>
  <c r="J89" i="33"/>
  <c r="K89" i="33" s="1"/>
  <c r="L89" i="33" s="1"/>
  <c r="L94" i="2"/>
  <c r="H94" i="22" s="1"/>
  <c r="G94" i="22"/>
  <c r="G11" i="23"/>
  <c r="L11" i="6"/>
  <c r="H11" i="23" s="1"/>
  <c r="J107" i="33"/>
  <c r="K107" i="33" s="1"/>
  <c r="L107" i="33" s="1"/>
  <c r="L117" i="2"/>
  <c r="H117" i="22" s="1"/>
  <c r="G117" i="22"/>
  <c r="F37" i="23"/>
  <c r="K37" i="6"/>
  <c r="L72" i="2"/>
  <c r="H72" i="22" s="1"/>
  <c r="G72" i="22"/>
  <c r="L60" i="34"/>
  <c r="H60" i="23" s="1"/>
  <c r="G60" i="23"/>
  <c r="G23" i="22"/>
  <c r="L23" i="2"/>
  <c r="H23" i="22" s="1"/>
  <c r="G103" i="23"/>
  <c r="L103" i="6"/>
  <c r="H103" i="23" s="1"/>
  <c r="F26" i="23"/>
  <c r="K26" i="6"/>
  <c r="L40" i="2"/>
  <c r="H40" i="22" s="1"/>
  <c r="G40" i="22"/>
  <c r="J93" i="33"/>
  <c r="K93" i="33" s="1"/>
  <c r="L93" i="33" s="1"/>
  <c r="L98" i="2"/>
  <c r="H98" i="22" s="1"/>
  <c r="G98" i="22"/>
  <c r="L57" i="2"/>
  <c r="H57" i="22" s="1"/>
  <c r="G57" i="22"/>
  <c r="G97" i="23"/>
  <c r="L97" i="6"/>
  <c r="H97" i="23" s="1"/>
  <c r="G11" i="22"/>
  <c r="L11" i="2"/>
  <c r="H11" i="22" s="1"/>
  <c r="L71" i="2"/>
  <c r="H71" i="22" s="1"/>
  <c r="G71" i="22"/>
  <c r="L18" i="2"/>
  <c r="H18" i="22" s="1"/>
  <c r="G18" i="22"/>
  <c r="L87" i="2"/>
  <c r="H87" i="22" s="1"/>
  <c r="G87" i="22"/>
  <c r="L85" i="2"/>
  <c r="H85" i="22" s="1"/>
  <c r="G85" i="22"/>
  <c r="L30" i="2"/>
  <c r="H30" i="22" s="1"/>
  <c r="G30" i="22"/>
  <c r="F15" i="23"/>
  <c r="K15" i="6"/>
  <c r="G69" i="22"/>
  <c r="L69" i="2"/>
  <c r="H69" i="22" s="1"/>
  <c r="L83" i="34"/>
  <c r="H83" i="23" s="1"/>
  <c r="G83" i="23"/>
  <c r="L91" i="2"/>
  <c r="H91" i="22" s="1"/>
  <c r="G91" i="22"/>
  <c r="G41" i="23"/>
  <c r="L41" i="6"/>
  <c r="H41" i="23" s="1"/>
  <c r="L38" i="2"/>
  <c r="H38" i="22" s="1"/>
  <c r="G38" i="22"/>
  <c r="F116" i="23"/>
  <c r="K116" i="6"/>
  <c r="K8" i="6"/>
  <c r="F8" i="23"/>
  <c r="J96" i="33"/>
  <c r="K96" i="33" s="1"/>
  <c r="L96" i="33" s="1"/>
  <c r="G63" i="22"/>
  <c r="L63" i="2"/>
  <c r="H63" i="22" s="1"/>
  <c r="L20" i="2"/>
  <c r="H20" i="22" s="1"/>
  <c r="G20" i="22"/>
  <c r="L4" i="2"/>
  <c r="H4" i="22" s="1"/>
  <c r="G4" i="22"/>
  <c r="G109" i="22"/>
  <c r="L109" i="2"/>
  <c r="H109" i="22" s="1"/>
  <c r="L112" i="34"/>
  <c r="H112" i="23" s="1"/>
  <c r="G112" i="23"/>
  <c r="G63" i="23"/>
  <c r="L63" i="6"/>
  <c r="H63" i="23" s="1"/>
  <c r="J92" i="33"/>
  <c r="K92" i="33" s="1"/>
  <c r="L92" i="33" s="1"/>
  <c r="BG9" i="28"/>
  <c r="AM7" i="28"/>
  <c r="AM8" i="28"/>
  <c r="AR9" i="28"/>
  <c r="AT5" i="28"/>
  <c r="AT8" i="28" s="1"/>
  <c r="BH5" i="28"/>
  <c r="AS9" i="28"/>
  <c r="BA6" i="28"/>
  <c r="BA8" i="28"/>
  <c r="BA7" i="28"/>
  <c r="P4" i="23" l="1"/>
  <c r="P3" i="23"/>
  <c r="G116" i="23"/>
  <c r="L116" i="6"/>
  <c r="H116" i="23" s="1"/>
  <c r="G20" i="23"/>
  <c r="L20" i="6"/>
  <c r="H20" i="23" s="1"/>
  <c r="G47" i="23"/>
  <c r="L47" i="6"/>
  <c r="H47" i="23" s="1"/>
  <c r="G68" i="23"/>
  <c r="L68" i="6"/>
  <c r="H68" i="23" s="1"/>
  <c r="G69" i="23"/>
  <c r="L69" i="6"/>
  <c r="H69" i="23" s="1"/>
  <c r="P5" i="22"/>
  <c r="G49" i="23"/>
  <c r="L49" i="6"/>
  <c r="H49" i="23" s="1"/>
  <c r="G74" i="23"/>
  <c r="L74" i="6"/>
  <c r="H74" i="23" s="1"/>
  <c r="P2" i="23"/>
  <c r="G14" i="23"/>
  <c r="L14" i="6"/>
  <c r="H14" i="23" s="1"/>
  <c r="G95" i="23"/>
  <c r="L95" i="6"/>
  <c r="H95" i="23" s="1"/>
  <c r="L2" i="34"/>
  <c r="H2" i="23" s="1"/>
  <c r="G2" i="23"/>
  <c r="G112" i="22"/>
  <c r="L112" i="2"/>
  <c r="H112" i="22" s="1"/>
  <c r="G109" i="23"/>
  <c r="L109" i="6"/>
  <c r="H109" i="23" s="1"/>
  <c r="P5" i="23"/>
  <c r="G48" i="23"/>
  <c r="L48" i="6"/>
  <c r="H48" i="23" s="1"/>
  <c r="G110" i="23"/>
  <c r="L110" i="6"/>
  <c r="H110" i="23" s="1"/>
  <c r="L89" i="34"/>
  <c r="H89" i="23" s="1"/>
  <c r="G89" i="23"/>
  <c r="G8" i="23"/>
  <c r="L8" i="6"/>
  <c r="H8" i="23" s="1"/>
  <c r="L89" i="2"/>
  <c r="H89" i="22" s="1"/>
  <c r="G89" i="22"/>
  <c r="Q5" i="22" s="1"/>
  <c r="G107" i="23"/>
  <c r="L107" i="6"/>
  <c r="H107" i="23" s="1"/>
  <c r="G37" i="23"/>
  <c r="L37" i="6"/>
  <c r="H37" i="23" s="1"/>
  <c r="G77" i="23"/>
  <c r="L77" i="6"/>
  <c r="H77" i="23" s="1"/>
  <c r="G79" i="23"/>
  <c r="L79" i="6"/>
  <c r="H79" i="23" s="1"/>
  <c r="L60" i="2"/>
  <c r="H60" i="22" s="1"/>
  <c r="G60" i="22"/>
  <c r="G56" i="23"/>
  <c r="L56" i="6"/>
  <c r="H56" i="23" s="1"/>
  <c r="G85" i="23"/>
  <c r="L85" i="6"/>
  <c r="H85" i="23" s="1"/>
  <c r="L100" i="2"/>
  <c r="H100" i="22" s="1"/>
  <c r="G100" i="22"/>
  <c r="G9" i="23"/>
  <c r="L9" i="6"/>
  <c r="H9" i="23" s="1"/>
  <c r="G81" i="23"/>
  <c r="L81" i="6"/>
  <c r="H81" i="23" s="1"/>
  <c r="L83" i="2"/>
  <c r="H83" i="22" s="1"/>
  <c r="G83" i="22"/>
  <c r="G86" i="23"/>
  <c r="L86" i="6"/>
  <c r="H86" i="23" s="1"/>
  <c r="G43" i="23"/>
  <c r="L43" i="6"/>
  <c r="H43" i="23" s="1"/>
  <c r="L54" i="2"/>
  <c r="H54" i="22" s="1"/>
  <c r="R3" i="22" s="1"/>
  <c r="G54" i="22"/>
  <c r="Q3" i="22" s="1"/>
  <c r="G87" i="23"/>
  <c r="L87" i="6"/>
  <c r="H87" i="23" s="1"/>
  <c r="G28" i="23"/>
  <c r="L28" i="6"/>
  <c r="H28" i="23" s="1"/>
  <c r="G16" i="23"/>
  <c r="L16" i="6"/>
  <c r="H16" i="23" s="1"/>
  <c r="G3" i="23"/>
  <c r="L3" i="6"/>
  <c r="H3" i="23" s="1"/>
  <c r="G62" i="23"/>
  <c r="L62" i="6"/>
  <c r="H62" i="23" s="1"/>
  <c r="G33" i="23"/>
  <c r="L33" i="6"/>
  <c r="H33" i="23" s="1"/>
  <c r="G52" i="23"/>
  <c r="L52" i="6"/>
  <c r="H52" i="23" s="1"/>
  <c r="G101" i="23"/>
  <c r="L101" i="6"/>
  <c r="H101" i="23" s="1"/>
  <c r="G90" i="23"/>
  <c r="L90" i="6"/>
  <c r="H90" i="23" s="1"/>
  <c r="G19" i="23"/>
  <c r="L19" i="6"/>
  <c r="H19" i="23" s="1"/>
  <c r="G91" i="23"/>
  <c r="L91" i="6"/>
  <c r="H91" i="23" s="1"/>
  <c r="G27" i="23"/>
  <c r="L27" i="6"/>
  <c r="H27" i="23" s="1"/>
  <c r="G32" i="23"/>
  <c r="L32" i="6"/>
  <c r="H32" i="23" s="1"/>
  <c r="G93" i="23"/>
  <c r="L93" i="6"/>
  <c r="H93" i="23" s="1"/>
  <c r="G55" i="23"/>
  <c r="L55" i="6"/>
  <c r="H55" i="23" s="1"/>
  <c r="G92" i="23"/>
  <c r="L92" i="6"/>
  <c r="H92" i="23" s="1"/>
  <c r="G114" i="23"/>
  <c r="L114" i="6"/>
  <c r="H114" i="23" s="1"/>
  <c r="G15" i="23"/>
  <c r="L15" i="6"/>
  <c r="H15" i="23" s="1"/>
  <c r="G61" i="23"/>
  <c r="L61" i="6"/>
  <c r="H61" i="23" s="1"/>
  <c r="G22" i="23"/>
  <c r="L22" i="6"/>
  <c r="H22" i="23" s="1"/>
  <c r="G40" i="23"/>
  <c r="L40" i="6"/>
  <c r="H40" i="23" s="1"/>
  <c r="G38" i="23"/>
  <c r="L38" i="6"/>
  <c r="H38" i="23" s="1"/>
  <c r="G72" i="23"/>
  <c r="L72" i="6"/>
  <c r="H72" i="23" s="1"/>
  <c r="G78" i="23"/>
  <c r="L78" i="6"/>
  <c r="H78" i="23" s="1"/>
  <c r="G26" i="23"/>
  <c r="L26" i="6"/>
  <c r="H26" i="23" s="1"/>
  <c r="L25" i="2"/>
  <c r="H25" i="22" s="1"/>
  <c r="R2" i="22" s="1"/>
  <c r="G25" i="22"/>
  <c r="Q2" i="22" s="1"/>
  <c r="AM9" i="28"/>
  <c r="AT7" i="28"/>
  <c r="AT6" i="28"/>
  <c r="BA9" i="28"/>
  <c r="BH8" i="28"/>
  <c r="BH7" i="28"/>
  <c r="BH6" i="28"/>
  <c r="R4" i="22" l="1"/>
  <c r="Q3" i="23"/>
  <c r="Q5" i="23"/>
  <c r="R5" i="22"/>
  <c r="R4" i="23"/>
  <c r="R3" i="23"/>
  <c r="Q4" i="23"/>
  <c r="R5" i="23"/>
  <c r="R2" i="23"/>
  <c r="Q4" i="22"/>
  <c r="Q2" i="23"/>
  <c r="BH9" i="28"/>
  <c r="AT9" i="28"/>
</calcChain>
</file>

<file path=xl/sharedStrings.xml><?xml version="1.0" encoding="utf-8"?>
<sst xmlns="http://schemas.openxmlformats.org/spreadsheetml/2006/main" count="4946" uniqueCount="485">
  <si>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</si>
  <si>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</si>
  <si>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</si>
  <si>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</si>
  <si>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</si>
  <si>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</si>
  <si>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</si>
  <si>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</si>
  <si>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</si>
  <si>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</si>
  <si>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</si>
  <si>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</si>
  <si>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</si>
  <si>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</si>
  <si>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</si>
  <si>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</si>
  <si>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</si>
  <si>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</si>
  <si>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</si>
  <si>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</si>
  <si>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</si>
  <si>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</si>
  <si>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</si>
  <si>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</si>
  <si>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</si>
  <si>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</si>
  <si>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</si>
  <si>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</si>
  <si>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</si>
  <si>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</si>
  <si>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</si>
  <si>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</si>
  <si>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</si>
  <si>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</si>
  <si>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</si>
  <si>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</si>
  <si>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</si>
  <si>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</si>
  <si>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</si>
  <si>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</si>
  <si>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</si>
  <si>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</si>
  <si>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</si>
  <si>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</si>
  <si>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</si>
  <si>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</si>
  <si>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</si>
  <si>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</si>
  <si>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</si>
  <si>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</si>
  <si>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</si>
  <si>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</si>
  <si>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</si>
  <si>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</si>
  <si>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</si>
  <si>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</si>
  <si>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</si>
  <si>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</si>
  <si>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</si>
  <si>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</si>
  <si>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</si>
  <si>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</si>
  <si>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</si>
  <si>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</si>
  <si>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</si>
  <si>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</si>
  <si>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gas-bio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</si>
  <si>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</si>
  <si>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</si>
  <si>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</si>
  <si>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</si>
  <si>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</si>
  <si>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</si>
  <si>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</si>
  <si>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</si>
  <si>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</si>
  <si>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</si>
  <si>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</si>
  <si>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</si>
  <si>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</si>
  <si>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</si>
  <si>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</si>
  <si>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</si>
  <si>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</si>
  <si>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</si>
  <si>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</si>
  <si>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</si>
  <si>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</si>
  <si>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</si>
  <si>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</si>
  <si>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</si>
  <si>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</si>
  <si>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</si>
  <si>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</si>
  <si>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</si>
  <si>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</si>
  <si>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</si>
  <si>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</si>
  <si>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</si>
  <si>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</si>
  <si>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</si>
  <si>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</si>
  <si>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</si>
  <si>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</si>
  <si>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</si>
  <si>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2020 1</t>
  </si>
  <si>
    <t>2025 1</t>
  </si>
  <si>
    <t>2030 1</t>
  </si>
  <si>
    <t>2035 1</t>
  </si>
  <si>
    <t>2040 1</t>
  </si>
  <si>
    <t>2045 1</t>
  </si>
  <si>
    <t>2050 1</t>
  </si>
  <si>
    <t>2020 2</t>
  </si>
  <si>
    <t>2025 2</t>
  </si>
  <si>
    <t>2030 2</t>
  </si>
  <si>
    <t>2035 2</t>
  </si>
  <si>
    <t>2040 2</t>
  </si>
  <si>
    <t>2045 2</t>
  </si>
  <si>
    <t>2050 2</t>
  </si>
  <si>
    <t>2020 3</t>
  </si>
  <si>
    <t>2025 3</t>
  </si>
  <si>
    <t>2030 3</t>
  </si>
  <si>
    <t>2035 3</t>
  </si>
  <si>
    <t>2040 3</t>
  </si>
  <si>
    <t>2045 3</t>
  </si>
  <si>
    <t>2050 3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</si>
  <si>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</si>
  <si>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</si>
  <si>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</si>
  <si>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</si>
  <si>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</si>
  <si>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</si>
  <si>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</si>
  <si>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</si>
  <si>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</si>
  <si>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2018</t>
  </si>
  <si>
    <t>2019</t>
  </si>
  <si>
    <t>efficiency heat pump</t>
  </si>
  <si>
    <t>SUM</t>
  </si>
  <si>
    <t>energycarrier</t>
  </si>
  <si>
    <t>liquid-bio-diesel</t>
  </si>
  <si>
    <t>liquid-bio-gasoline</t>
  </si>
  <si>
    <t>electricityAustria</t>
  </si>
  <si>
    <t>gas-bioAustria</t>
  </si>
  <si>
    <t>gas-ff-naturalAustria</t>
  </si>
  <si>
    <t>heat-ambientAustria</t>
  </si>
  <si>
    <t>heat-geothermalAustria</t>
  </si>
  <si>
    <t>heat-solarAustria</t>
  </si>
  <si>
    <t>liquid-bio-dieselAustria</t>
  </si>
  <si>
    <t>liquid-bio-gasolineAustria</t>
  </si>
  <si>
    <t>liquid-ff-heatingoilAustria</t>
  </si>
  <si>
    <t>solid-bioAustria</t>
  </si>
  <si>
    <t>solid-ff-coalAustria</t>
  </si>
  <si>
    <t>solid-wasteAustria</t>
  </si>
  <si>
    <t>electricityBelgium</t>
  </si>
  <si>
    <t>gas-bioBelgium</t>
  </si>
  <si>
    <t>gas-ff-naturalBelgium</t>
  </si>
  <si>
    <t>heat-ambientBelgium</t>
  </si>
  <si>
    <t>heat-geothermalBelgium</t>
  </si>
  <si>
    <t>heat-solarBelgium</t>
  </si>
  <si>
    <t>liquid-bio-dieselBelgium</t>
  </si>
  <si>
    <t>liquid-bio-gasolineBelgium</t>
  </si>
  <si>
    <t>liquid-ff-heatingoilBelgium</t>
  </si>
  <si>
    <t>solid-bioBelgium</t>
  </si>
  <si>
    <t>solid-ff-coalBelgium</t>
  </si>
  <si>
    <t>solid-wasteBelgium</t>
  </si>
  <si>
    <t>electricityBulgaria</t>
  </si>
  <si>
    <t>gas-bioBulgaria</t>
  </si>
  <si>
    <t>gas-ff-naturalBulgaria</t>
  </si>
  <si>
    <t>heat-ambientBulgaria</t>
  </si>
  <si>
    <t>heat-geothermalBulgaria</t>
  </si>
  <si>
    <t>heat-solarBulgaria</t>
  </si>
  <si>
    <t>liquid-bio-dieselBulgaria</t>
  </si>
  <si>
    <t>liquid-bio-gasolineBulgaria</t>
  </si>
  <si>
    <t>liquid-ff-heatingoilBulgaria</t>
  </si>
  <si>
    <t>solid-bioBulgaria</t>
  </si>
  <si>
    <t>solid-ff-coalBulgaria</t>
  </si>
  <si>
    <t>solid-wasteBulgaria</t>
  </si>
  <si>
    <t>electricityCroatia</t>
  </si>
  <si>
    <t>gas-bioCroatia</t>
  </si>
  <si>
    <t>gas-ff-naturalCroatia</t>
  </si>
  <si>
    <t>heat-ambientCroatia</t>
  </si>
  <si>
    <t>heat-geothermalCroatia</t>
  </si>
  <si>
    <t>heat-solarCroatia</t>
  </si>
  <si>
    <t>liquid-bio-dieselCroatia</t>
  </si>
  <si>
    <t>liquid-bio-gasolineCroatia</t>
  </si>
  <si>
    <t>liquid-ff-heatingoilCroatia</t>
  </si>
  <si>
    <t>solid-bioCroatia</t>
  </si>
  <si>
    <t>solid-ff-coalCroatia</t>
  </si>
  <si>
    <t>solid-wasteCroatia</t>
  </si>
  <si>
    <t>electricityCyprus</t>
  </si>
  <si>
    <t>gas-bioCyprus</t>
  </si>
  <si>
    <t>gas-ff-naturalCyprus</t>
  </si>
  <si>
    <t>heat-ambientCyprus</t>
  </si>
  <si>
    <t>heat-geothermalCyprus</t>
  </si>
  <si>
    <t>heat-solarCyprus</t>
  </si>
  <si>
    <t>liquid-bio-dieselCyprus</t>
  </si>
  <si>
    <t>liquid-bio-gasolineCyprus</t>
  </si>
  <si>
    <t>liquid-ff-heatingoilCyprus</t>
  </si>
  <si>
    <t>solid-bioCyprus</t>
  </si>
  <si>
    <t>solid-ff-coalCyprus</t>
  </si>
  <si>
    <t>solid-wasteCyprus</t>
  </si>
  <si>
    <t>electricityCzech Republic</t>
  </si>
  <si>
    <t>gas-bioCzech Republic</t>
  </si>
  <si>
    <t>gas-ff-naturalCzech Republic</t>
  </si>
  <si>
    <t>heat-ambientCzech Republic</t>
  </si>
  <si>
    <t>heat-geothermalCzech Republic</t>
  </si>
  <si>
    <t>heat-solarCzech Republic</t>
  </si>
  <si>
    <t>liquid-bio-dieselCzech Republic</t>
  </si>
  <si>
    <t>liquid-bio-gasolineCzech Republic</t>
  </si>
  <si>
    <t>liquid-ff-heatingoilCzech Republic</t>
  </si>
  <si>
    <t>solid-bioCzech Republic</t>
  </si>
  <si>
    <t>solid-ff-coalCzech Republic</t>
  </si>
  <si>
    <t>solid-wasteCzech Republic</t>
  </si>
  <si>
    <t>electricityDenmark</t>
  </si>
  <si>
    <t>gas-bioDenmark</t>
  </si>
  <si>
    <t>gas-ff-naturalDenmark</t>
  </si>
  <si>
    <t>heat-ambientDenmark</t>
  </si>
  <si>
    <t>heat-geothermalDenmark</t>
  </si>
  <si>
    <t>heat-solarDenmark</t>
  </si>
  <si>
    <t>liquid-bio-dieselDenmark</t>
  </si>
  <si>
    <t>liquid-bio-gasolineDenmark</t>
  </si>
  <si>
    <t>liquid-ff-heatingoilDenmark</t>
  </si>
  <si>
    <t>solid-bioDenmark</t>
  </si>
  <si>
    <t>solid-ff-coalDenmark</t>
  </si>
  <si>
    <t>solid-wasteDenmark</t>
  </si>
  <si>
    <t>electricityEstonia</t>
  </si>
  <si>
    <t>gas-bioEstonia</t>
  </si>
  <si>
    <t>gas-ff-naturalEstonia</t>
  </si>
  <si>
    <t>heat-ambientEstonia</t>
  </si>
  <si>
    <t>heat-geothermalEstonia</t>
  </si>
  <si>
    <t>heat-solarEstonia</t>
  </si>
  <si>
    <t>liquid-bio-dieselEstonia</t>
  </si>
  <si>
    <t>liquid-bio-gasolineEstonia</t>
  </si>
  <si>
    <t>liquid-ff-heatingoilEstonia</t>
  </si>
  <si>
    <t>solid-bioEstonia</t>
  </si>
  <si>
    <t>solid-ff-coalEstonia</t>
  </si>
  <si>
    <t>solid-wasteEstonia</t>
  </si>
  <si>
    <t>electricityFinland</t>
  </si>
  <si>
    <t>gas-bioFinland</t>
  </si>
  <si>
    <t>gas-ff-naturalFinland</t>
  </si>
  <si>
    <t>heat-ambientFinland</t>
  </si>
  <si>
    <t>heat-geothermalFinland</t>
  </si>
  <si>
    <t>heat-solarFinland</t>
  </si>
  <si>
    <t>liquid-bio-dieselFinland</t>
  </si>
  <si>
    <t>liquid-bio-gasolineFinland</t>
  </si>
  <si>
    <t>liquid-ff-heatingoilFinland</t>
  </si>
  <si>
    <t>solid-bioFinland</t>
  </si>
  <si>
    <t>solid-ff-coalFinland</t>
  </si>
  <si>
    <t>solid-wasteFinland</t>
  </si>
  <si>
    <t>electricityFrance</t>
  </si>
  <si>
    <t>gas-bioFrance</t>
  </si>
  <si>
    <t>gas-ff-naturalFrance</t>
  </si>
  <si>
    <t>heat-ambientFrance</t>
  </si>
  <si>
    <t>heat-geothermalFrance</t>
  </si>
  <si>
    <t>heat-solarFrance</t>
  </si>
  <si>
    <t>liquid-bio-dieselFrance</t>
  </si>
  <si>
    <t>liquid-bio-gasolineFrance</t>
  </si>
  <si>
    <t>liquid-ff-heatingoilFrance</t>
  </si>
  <si>
    <t>solid-bioFrance</t>
  </si>
  <si>
    <t>solid-ff-coalFrance</t>
  </si>
  <si>
    <t>solid-wasteFrance</t>
  </si>
  <si>
    <t>electricityGermany</t>
  </si>
  <si>
    <t>gas-bioGermany</t>
  </si>
  <si>
    <t>gas-ff-naturalGermany</t>
  </si>
  <si>
    <t>heat-ambientGermany</t>
  </si>
  <si>
    <t>heat-geothermalGermany</t>
  </si>
  <si>
    <t>heat-solarGermany</t>
  </si>
  <si>
    <t>liquid-bio-dieselGermany</t>
  </si>
  <si>
    <t>liquid-bio-gasolineGermany</t>
  </si>
  <si>
    <t>liquid-ff-heatingoilGermany</t>
  </si>
  <si>
    <t>solid-bioGermany</t>
  </si>
  <si>
    <t>solid-ff-coalGermany</t>
  </si>
  <si>
    <t>solid-wasteGermany</t>
  </si>
  <si>
    <t>electricityGreece</t>
  </si>
  <si>
    <t>gas-bioGreece</t>
  </si>
  <si>
    <t>gas-ff-naturalGreece</t>
  </si>
  <si>
    <t>heat-ambientGreece</t>
  </si>
  <si>
    <t>heat-geothermalGreece</t>
  </si>
  <si>
    <t>heat-solarGreece</t>
  </si>
  <si>
    <t>liquid-bio-dieselGreece</t>
  </si>
  <si>
    <t>liquid-bio-gasolineGreece</t>
  </si>
  <si>
    <t>liquid-ff-heatingoilGreece</t>
  </si>
  <si>
    <t>solid-bioGreece</t>
  </si>
  <si>
    <t>solid-ff-coalGreece</t>
  </si>
  <si>
    <t>solid-wasteGreece</t>
  </si>
  <si>
    <t>electricityHungary</t>
  </si>
  <si>
    <t>gas-bioHungary</t>
  </si>
  <si>
    <t>gas-ff-naturalHungary</t>
  </si>
  <si>
    <t>heat-ambientHungary</t>
  </si>
  <si>
    <t>heat-geothermalHungary</t>
  </si>
  <si>
    <t>heat-solarHungary</t>
  </si>
  <si>
    <t>liquid-bio-dieselHungary</t>
  </si>
  <si>
    <t>liquid-bio-gasolineHungary</t>
  </si>
  <si>
    <t>liquid-ff-heatingoilHungary</t>
  </si>
  <si>
    <t>solid-bioHungary</t>
  </si>
  <si>
    <t>solid-ff-coalHungary</t>
  </si>
  <si>
    <t>solid-wasteHungary</t>
  </si>
  <si>
    <t>electricityIreland</t>
  </si>
  <si>
    <t>gas-bioIreland</t>
  </si>
  <si>
    <t>gas-ff-naturalIreland</t>
  </si>
  <si>
    <t>heat-ambientIreland</t>
  </si>
  <si>
    <t>heat-geothermalIreland</t>
  </si>
  <si>
    <t>heat-solarIreland</t>
  </si>
  <si>
    <t>liquid-bio-dieselIreland</t>
  </si>
  <si>
    <t>liquid-bio-gasolineIreland</t>
  </si>
  <si>
    <t>liquid-ff-heatingoilIreland</t>
  </si>
  <si>
    <t>solid-bioIreland</t>
  </si>
  <si>
    <t>solid-ff-coalIreland</t>
  </si>
  <si>
    <t>solid-wasteIreland</t>
  </si>
  <si>
    <t>electricityItaly</t>
  </si>
  <si>
    <t>gas-bioItaly</t>
  </si>
  <si>
    <t>gas-ff-naturalItaly</t>
  </si>
  <si>
    <t>heat-ambientItaly</t>
  </si>
  <si>
    <t>heat-geothermalItaly</t>
  </si>
  <si>
    <t>heat-solarItaly</t>
  </si>
  <si>
    <t>liquid-bio-dieselItaly</t>
  </si>
  <si>
    <t>liquid-bio-gasolineItaly</t>
  </si>
  <si>
    <t>liquid-ff-heatingoilItaly</t>
  </si>
  <si>
    <t>solid-bioItaly</t>
  </si>
  <si>
    <t>solid-ff-coalItaly</t>
  </si>
  <si>
    <t>solid-wasteItaly</t>
  </si>
  <si>
    <t>electricityLatvia</t>
  </si>
  <si>
    <t>gas-bioLatvia</t>
  </si>
  <si>
    <t>gas-ff-naturalLatvia</t>
  </si>
  <si>
    <t>heat-ambientLatvia</t>
  </si>
  <si>
    <t>heat-geothermalLatvia</t>
  </si>
  <si>
    <t>heat-solarLatvia</t>
  </si>
  <si>
    <t>liquid-bio-dieselLatvia</t>
  </si>
  <si>
    <t>liquid-bio-gasolineLatvia</t>
  </si>
  <si>
    <t>liquid-ff-heatingoilLatvia</t>
  </si>
  <si>
    <t>solid-bioLatvia</t>
  </si>
  <si>
    <t>solid-ff-coalLatvia</t>
  </si>
  <si>
    <t>solid-wasteLatvia</t>
  </si>
  <si>
    <t>electricityLithuania</t>
  </si>
  <si>
    <t>gas-bioLithuania</t>
  </si>
  <si>
    <t>gas-ff-naturalLithuania</t>
  </si>
  <si>
    <t>heat-ambientLithuania</t>
  </si>
  <si>
    <t>heat-geothermalLithuania</t>
  </si>
  <si>
    <t>heat-solarLithuania</t>
  </si>
  <si>
    <t>liquid-bio-dieselLithuania</t>
  </si>
  <si>
    <t>liquid-bio-gasolineLithuania</t>
  </si>
  <si>
    <t>liquid-ff-heatingoilLithuania</t>
  </si>
  <si>
    <t>solid-bioLithuania</t>
  </si>
  <si>
    <t>solid-ff-coalLithuania</t>
  </si>
  <si>
    <t>solid-wasteLithuania</t>
  </si>
  <si>
    <t>electricityLuxembourg</t>
  </si>
  <si>
    <t>gas-bioLuxembourg</t>
  </si>
  <si>
    <t>gas-ff-naturalLuxembourg</t>
  </si>
  <si>
    <t>heat-ambientLuxembourg</t>
  </si>
  <si>
    <t>heat-geothermalLuxembourg</t>
  </si>
  <si>
    <t>heat-solarLuxembourg</t>
  </si>
  <si>
    <t>liquid-bio-dieselLuxembourg</t>
  </si>
  <si>
    <t>liquid-bio-gasolineLuxembourg</t>
  </si>
  <si>
    <t>liquid-ff-heatingoilLuxembourg</t>
  </si>
  <si>
    <t>solid-bioLuxembourg</t>
  </si>
  <si>
    <t>solid-ff-coalLuxembourg</t>
  </si>
  <si>
    <t>solid-wasteLuxembourg</t>
  </si>
  <si>
    <t>electricityMalta</t>
  </si>
  <si>
    <t>gas-bioMalta</t>
  </si>
  <si>
    <t>gas-ff-naturalMalta</t>
  </si>
  <si>
    <t>heat-ambientMalta</t>
  </si>
  <si>
    <t>heat-geothermalMalta</t>
  </si>
  <si>
    <t>heat-solarMalta</t>
  </si>
  <si>
    <t>liquid-bio-dieselMalta</t>
  </si>
  <si>
    <t>liquid-bio-gasolineMalta</t>
  </si>
  <si>
    <t>liquid-ff-heatingoilMalta</t>
  </si>
  <si>
    <t>solid-bioMalta</t>
  </si>
  <si>
    <t>solid-ff-coalMalta</t>
  </si>
  <si>
    <t>solid-wasteMalta</t>
  </si>
  <si>
    <t>electricityNetherlands</t>
  </si>
  <si>
    <t>gas-bioNetherlands</t>
  </si>
  <si>
    <t>gas-ff-naturalNetherlands</t>
  </si>
  <si>
    <t>heat-ambientNetherlands</t>
  </si>
  <si>
    <t>heat-geothermalNetherlands</t>
  </si>
  <si>
    <t>heat-solarNetherlands</t>
  </si>
  <si>
    <t>liquid-bio-dieselNetherlands</t>
  </si>
  <si>
    <t>liquid-bio-gasolineNetherlands</t>
  </si>
  <si>
    <t>liquid-ff-heatingoilNetherlands</t>
  </si>
  <si>
    <t>solid-bioNetherlands</t>
  </si>
  <si>
    <t>solid-ff-coalNetherlands</t>
  </si>
  <si>
    <t>solid-wasteNetherlands</t>
  </si>
  <si>
    <t>electricityPoland</t>
  </si>
  <si>
    <t>gas-bioPoland</t>
  </si>
  <si>
    <t>gas-ff-naturalPoland</t>
  </si>
  <si>
    <t>heat-ambientPoland</t>
  </si>
  <si>
    <t>heat-geothermalPoland</t>
  </si>
  <si>
    <t>heat-solarPoland</t>
  </si>
  <si>
    <t>liquid-bio-dieselPoland</t>
  </si>
  <si>
    <t>liquid-bio-gasolinePoland</t>
  </si>
  <si>
    <t>liquid-ff-heatingoilPoland</t>
  </si>
  <si>
    <t>solid-bioPoland</t>
  </si>
  <si>
    <t>solid-ff-coalPoland</t>
  </si>
  <si>
    <t>solid-wastePoland</t>
  </si>
  <si>
    <t>electricityPortugal</t>
  </si>
  <si>
    <t>gas-bioPortugal</t>
  </si>
  <si>
    <t>gas-ff-naturalPortugal</t>
  </si>
  <si>
    <t>heat-ambientPortugal</t>
  </si>
  <si>
    <t>heat-geothermalPortugal</t>
  </si>
  <si>
    <t>heat-solarPortugal</t>
  </si>
  <si>
    <t>liquid-bio-dieselPortugal</t>
  </si>
  <si>
    <t>liquid-bio-gasolinePortugal</t>
  </si>
  <si>
    <t>liquid-ff-heatingoilPortugal</t>
  </si>
  <si>
    <t>solid-bioPortugal</t>
  </si>
  <si>
    <t>solid-ff-coalPortugal</t>
  </si>
  <si>
    <t>solid-wastePortugal</t>
  </si>
  <si>
    <t>electricityRomania</t>
  </si>
  <si>
    <t>gas-bioRomania</t>
  </si>
  <si>
    <t>gas-ff-naturalRomania</t>
  </si>
  <si>
    <t>heat-ambientRomania</t>
  </si>
  <si>
    <t>heat-geothermalRomania</t>
  </si>
  <si>
    <t>heat-solarRomania</t>
  </si>
  <si>
    <t>liquid-bio-dieselRomania</t>
  </si>
  <si>
    <t>liquid-bio-gasolineRomania</t>
  </si>
  <si>
    <t>liquid-ff-heatingoilRomania</t>
  </si>
  <si>
    <t>solid-bioRomania</t>
  </si>
  <si>
    <t>solid-ff-coalRomania</t>
  </si>
  <si>
    <t>solid-wasteRomania</t>
  </si>
  <si>
    <t>electricitySlovakia</t>
  </si>
  <si>
    <t>gas-bioSlovakia</t>
  </si>
  <si>
    <t>gas-ff-naturalSlovakia</t>
  </si>
  <si>
    <t>heat-ambientSlovakia</t>
  </si>
  <si>
    <t>heat-geothermalSlovakia</t>
  </si>
  <si>
    <t>heat-solarSlovakia</t>
  </si>
  <si>
    <t>liquid-bio-dieselSlovakia</t>
  </si>
  <si>
    <t>liquid-bio-gasolineSlovakia</t>
  </si>
  <si>
    <t>liquid-ff-heatingoilSlovakia</t>
  </si>
  <si>
    <t>solid-bioSlovakia</t>
  </si>
  <si>
    <t>solid-ff-coalSlovakia</t>
  </si>
  <si>
    <t>solid-wasteSlovakia</t>
  </si>
  <si>
    <t>electricitySlovenia</t>
  </si>
  <si>
    <t>gas-bioSlovenia</t>
  </si>
  <si>
    <t>gas-ff-naturalSlovenia</t>
  </si>
  <si>
    <t>heat-ambientSlovenia</t>
  </si>
  <si>
    <t>heat-geothermalSlovenia</t>
  </si>
  <si>
    <t>heat-solarSlovenia</t>
  </si>
  <si>
    <t>liquid-bio-dieselSlovenia</t>
  </si>
  <si>
    <t>liquid-bio-gasolineSlovenia</t>
  </si>
  <si>
    <t>liquid-ff-heatingoilSlovenia</t>
  </si>
  <si>
    <t>solid-bioSlovenia</t>
  </si>
  <si>
    <t>solid-ff-coalSlovenia</t>
  </si>
  <si>
    <t>solid-wasteSlovenia</t>
  </si>
  <si>
    <t>electricitySpain</t>
  </si>
  <si>
    <t>gas-bioSpain</t>
  </si>
  <si>
    <t>gas-ff-naturalSpain</t>
  </si>
  <si>
    <t>heat-ambientSpain</t>
  </si>
  <si>
    <t>heat-geothermalSpain</t>
  </si>
  <si>
    <t>heat-solarSpain</t>
  </si>
  <si>
    <t>liquid-bio-dieselSpain</t>
  </si>
  <si>
    <t>liquid-bio-gasolineSpain</t>
  </si>
  <si>
    <t>liquid-ff-heatingoilSpain</t>
  </si>
  <si>
    <t>solid-bioSpain</t>
  </si>
  <si>
    <t>solid-ff-coalSpain</t>
  </si>
  <si>
    <t>solid-wasteSpain</t>
  </si>
  <si>
    <t>electricitySweden</t>
  </si>
  <si>
    <t>gas-bioSweden</t>
  </si>
  <si>
    <t>gas-ff-naturalSweden</t>
  </si>
  <si>
    <t>heat-ambientSweden</t>
  </si>
  <si>
    <t>heat-geothermalSweden</t>
  </si>
  <si>
    <t>heat-solarSweden</t>
  </si>
  <si>
    <t>liquid-bio-dieselSweden</t>
  </si>
  <si>
    <t>liquid-bio-gasolineSweden</t>
  </si>
  <si>
    <t>liquid-ff-heatingoilSweden</t>
  </si>
  <si>
    <t>solid-bioSweden</t>
  </si>
  <si>
    <t>solid-ff-coalSweden</t>
  </si>
  <si>
    <t>solid-wasteSweden</t>
  </si>
  <si>
    <t>electricityUnited Kingdom</t>
  </si>
  <si>
    <t>gas-bioUnited Kingdom</t>
  </si>
  <si>
    <t>gas-ff-naturalUnited Kingdom</t>
  </si>
  <si>
    <t>heat-ambientUnited Kingdom</t>
  </si>
  <si>
    <t>heat-geothermalUnited Kingdom</t>
  </si>
  <si>
    <t>heat-solarUnited Kingdom</t>
  </si>
  <si>
    <t>liquid-bio-dieselUnited Kingdom</t>
  </si>
  <si>
    <t>liquid-bio-gasolineUnited Kingdom</t>
  </si>
  <si>
    <t>liquid-ff-heatingoilUnited Kingdom</t>
  </si>
  <si>
    <t>solid-bioUnited Kingdom</t>
  </si>
  <si>
    <t>solid-ff-coalUnited Kingdom</t>
  </si>
  <si>
    <t>solid-wasteUnited Kingdom</t>
  </si>
  <si>
    <t>electricitySwitzerland</t>
  </si>
  <si>
    <t>gas-bioSwitzerland</t>
  </si>
  <si>
    <t>gas-ff-naturalSwitzerland</t>
  </si>
  <si>
    <t>liquid-ff-heatingoilSwitzerland</t>
  </si>
  <si>
    <t>solid-bioSwitzerland</t>
  </si>
  <si>
    <t>solid-ff-coalSwitzerland</t>
  </si>
  <si>
    <t>solid-wasteSwitzerland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</si>
</sst>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0000"/>
    <numFmt numFmtId="165" formatCode="0.0%"/>
    <numFmt numFmtId="166" formatCode="#.###"/>
    <numFmt numFmtId="167" formatCode="0.0000%"/>
    <numFmt numFmtId="168" formatCode="0%;#,##0;&quot;&quot;"/>
    <numFmt numFmtId="169" formatCode="#,##0.00;[Red]\-#,##0;0"/>
    <numFmt numFmtId="170" formatCode="#.####"/>
    <numFmt numFmtId="171" formatCode="#,##0.0000;[Red]\-#,##0.00;0.00"/>
    <numFmt numFmtId="172" formatCode="#.#####"/>
    <numFmt numFmtId="173" formatCode="#,###.##;[Red]\-#,###.##;&quot;&quot;"/>
    <numFmt numFmtId="174" formatCode="#,###.###;[Red]\-#,###.###;&quot;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2" fillId="0" borderId="0"/>
  </cellStyleXfs>
  <cellXfs count="142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6" fillId="7" borderId="25" xfId="0" applyFont="1" applyFill="1" applyBorder="1"/>
    <xf numFmtId="0" fontId="6" fillId="0" borderId="25" xfId="0" applyFont="1" applyBorder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165" fontId="7" fillId="2" borderId="27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68" fontId="10" fillId="6" borderId="5" xfId="3" applyNumberFormat="1" applyFont="1" applyFill="1" applyBorder="1" applyAlignment="1">
      <alignment horizontal="center" vertical="center"/>
    </xf>
    <xf numFmtId="168" fontId="10" fillId="6" borderId="7" xfId="3" applyNumberFormat="1" applyFont="1" applyFill="1" applyBorder="1" applyAlignment="1">
      <alignment horizontal="center" vertical="center"/>
    </xf>
    <xf numFmtId="168" fontId="10" fillId="6" borderId="8" xfId="3" applyNumberFormat="1" applyFont="1" applyFill="1" applyBorder="1" applyAlignment="1">
      <alignment horizontal="center" vertical="center"/>
    </xf>
    <xf numFmtId="168" fontId="10" fillId="6" borderId="31" xfId="3" applyNumberFormat="1" applyFont="1" applyFill="1" applyBorder="1" applyAlignment="1">
      <alignment horizontal="center" vertical="center"/>
    </xf>
    <xf numFmtId="165" fontId="0" fillId="8" borderId="0" xfId="0" applyNumberFormat="1" applyFill="1"/>
    <xf numFmtId="9" fontId="0" fillId="8" borderId="0" xfId="3" applyFont="1" applyFill="1"/>
    <xf numFmtId="0" fontId="0" fillId="8" borderId="0" xfId="0" applyFill="1"/>
    <xf numFmtId="0" fontId="0" fillId="8" borderId="0" xfId="0" applyFill="1" applyAlignment="1">
      <alignment horizontal="right"/>
    </xf>
    <xf numFmtId="165" fontId="0" fillId="9" borderId="0" xfId="0" applyNumberFormat="1" applyFill="1"/>
    <xf numFmtId="0" fontId="0" fillId="9" borderId="0" xfId="0" applyFill="1" applyAlignment="1">
      <alignment horizontal="right"/>
    </xf>
    <xf numFmtId="9" fontId="0" fillId="9" borderId="0" xfId="3" applyFont="1" applyFill="1"/>
    <xf numFmtId="0" fontId="0" fillId="9" borderId="0" xfId="0" applyFill="1"/>
    <xf numFmtId="0" fontId="0" fillId="10" borderId="0" xfId="0" applyFill="1" applyAlignment="1">
      <alignment horizontal="right"/>
    </xf>
    <xf numFmtId="165" fontId="0" fillId="10" borderId="0" xfId="0" applyNumberFormat="1" applyFill="1"/>
    <xf numFmtId="9" fontId="0" fillId="10" borderId="0" xfId="3" applyFont="1" applyFill="1"/>
    <xf numFmtId="0" fontId="0" fillId="10" borderId="0" xfId="0" applyFill="1"/>
    <xf numFmtId="168" fontId="10" fillId="6" borderId="28" xfId="3" applyNumberFormat="1" applyFont="1" applyFill="1" applyBorder="1" applyAlignment="1">
      <alignment horizontal="center" vertical="center"/>
    </xf>
    <xf numFmtId="9" fontId="13" fillId="0" borderId="0" xfId="0" applyNumberFormat="1" applyFont="1"/>
    <xf numFmtId="2" fontId="13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9" fillId="0" borderId="0" xfId="0" quotePrefix="1" applyNumberFormat="1" applyFont="1" applyFill="1"/>
    <xf numFmtId="11" fontId="4" fillId="4" borderId="2" xfId="5" applyNumberFormat="1"/>
    <xf numFmtId="0" fontId="0" fillId="0" borderId="0" xfId="0" applyAlignment="1">
      <alignment horizontal="left"/>
    </xf>
    <xf numFmtId="0" fontId="14" fillId="11" borderId="0" xfId="0" applyFont="1" applyFill="1"/>
    <xf numFmtId="0" fontId="14" fillId="11" borderId="0" xfId="2" applyFont="1" applyFill="1"/>
    <xf numFmtId="0" fontId="0" fillId="2" borderId="0" xfId="0" applyFill="1" applyAlignment="1">
      <alignment wrapText="1"/>
    </xf>
    <xf numFmtId="170" fontId="8" fillId="0" borderId="0" xfId="2" applyNumberFormat="1" applyFont="1"/>
    <xf numFmtId="171" fontId="9" fillId="0" borderId="0" xfId="0" quotePrefix="1" applyNumberFormat="1" applyFont="1" applyFill="1"/>
    <xf numFmtId="172" fontId="3" fillId="0" borderId="1" xfId="4" quotePrefix="1" applyNumberFormat="1" applyFill="1"/>
    <xf numFmtId="173" fontId="10" fillId="0" borderId="10" xfId="3" applyNumberFormat="1" applyFont="1" applyBorder="1" applyAlignment="1">
      <alignment horizontal="center" vertical="center"/>
    </xf>
    <xf numFmtId="173" fontId="10" fillId="0" borderId="11" xfId="3" applyNumberFormat="1" applyFont="1" applyBorder="1" applyAlignment="1">
      <alignment horizontal="center" vertical="center"/>
    </xf>
    <xf numFmtId="173" fontId="10" fillId="0" borderId="26" xfId="3" applyNumberFormat="1" applyFont="1" applyBorder="1" applyAlignment="1">
      <alignment horizontal="center" vertical="center"/>
    </xf>
    <xf numFmtId="173" fontId="10" fillId="0" borderId="23" xfId="3" applyNumberFormat="1" applyFont="1" applyBorder="1" applyAlignment="1">
      <alignment horizontal="center" vertical="center"/>
    </xf>
    <xf numFmtId="173" fontId="10" fillId="0" borderId="14" xfId="3" applyNumberFormat="1" applyFont="1" applyBorder="1" applyAlignment="1">
      <alignment horizontal="center" vertical="center"/>
    </xf>
    <xf numFmtId="173" fontId="10" fillId="0" borderId="15" xfId="3" applyNumberFormat="1" applyFont="1" applyBorder="1" applyAlignment="1">
      <alignment horizontal="center" vertical="center"/>
    </xf>
    <xf numFmtId="173" fontId="10" fillId="0" borderId="29" xfId="3" applyNumberFormat="1" applyFont="1" applyBorder="1" applyAlignment="1">
      <alignment horizontal="center" vertical="center"/>
    </xf>
    <xf numFmtId="173" fontId="10" fillId="0" borderId="18" xfId="3" applyNumberFormat="1" applyFont="1" applyBorder="1" applyAlignment="1">
      <alignment horizontal="center" vertical="center"/>
    </xf>
    <xf numFmtId="173" fontId="10" fillId="0" borderId="19" xfId="3" applyNumberFormat="1" applyFont="1" applyBorder="1" applyAlignment="1">
      <alignment horizontal="center" vertical="center"/>
    </xf>
    <xf numFmtId="173" fontId="10" fillId="0" borderId="30" xfId="3" applyNumberFormat="1" applyFont="1" applyBorder="1" applyAlignment="1">
      <alignment horizontal="center" vertical="center"/>
    </xf>
    <xf numFmtId="173" fontId="10" fillId="0" borderId="24" xfId="3" applyNumberFormat="1" applyFont="1" applyBorder="1" applyAlignment="1">
      <alignment horizontal="center" vertical="center"/>
    </xf>
    <xf numFmtId="174" fontId="10" fillId="0" borderId="29" xfId="3" applyNumberFormat="1" applyFont="1" applyBorder="1" applyAlignment="1">
      <alignment horizontal="center" vertical="center"/>
    </xf>
    <xf numFmtId="0" fontId="0" fillId="2" borderId="0" xfId="0" applyFill="1" applyAlignment="1">
      <alignment horizontal="left" wrapText="1"/>
    </xf>
    <xf numFmtId="0" fontId="15" fillId="0" borderId="0" xfId="0" applyFont="1"/>
    <xf numFmtId="0" fontId="15" fillId="0" borderId="0" xfId="0" applyFont="1" applyFill="1"/>
    <xf numFmtId="166" fontId="8" fillId="0" borderId="0" xfId="2" applyNumberFormat="1" applyFont="1" applyFill="1"/>
    <xf numFmtId="11" fontId="10" fillId="0" borderId="12" xfId="3" applyNumberFormat="1" applyFont="1" applyBorder="1" applyAlignment="1">
      <alignment horizontal="center" vertical="center"/>
    </xf>
    <xf numFmtId="11" fontId="10" fillId="0" borderId="16" xfId="3" applyNumberFormat="1" applyFont="1" applyBorder="1" applyAlignment="1">
      <alignment horizontal="center" vertical="center"/>
    </xf>
    <xf numFmtId="11" fontId="10" fillId="0" borderId="20" xfId="3" applyNumberFormat="1" applyFont="1" applyBorder="1" applyAlignment="1">
      <alignment horizontal="center" vertical="center"/>
    </xf>
    <xf numFmtId="11" fontId="0" fillId="0" borderId="0" xfId="0" applyNumberFormat="1" applyAlignment="1">
      <alignment horizontal="center"/>
    </xf>
  </cellXfs>
  <cellStyles count="7">
    <cellStyle name="A - percent" xfId="1" xr:uid="{00000000-0005-0000-0000-000000000000}"/>
    <cellStyle name="Check Cell" xfId="5" builtinId="23"/>
    <cellStyle name="Normal" xfId="0" builtinId="0"/>
    <cellStyle name="Normal 2" xfId="2" xr:uid="{1CDEFBBC-C7EB-4828-BE9A-23A7B1B82EC1}"/>
    <cellStyle name="Normal 3" xfId="6" xr:uid="{8A35F6E3-6ABC-4E04-82D9-194C5A4D52DF}"/>
    <cellStyle name="Output" xfId="4" builtinId="21"/>
    <cellStyle name="Percent" xfId="3" builtinId="5"/>
  </cellStyles>
  <dxfs count="6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1" headerRowBorderDxfId="60">
  <autoFilter ref="A29:BI432" xr:uid="{82731431-7E44-4C86-AAD1-96BAF1D2D33F}"/>
  <tableColumns count="61">
    <tableColumn id="67" xr3:uid="{2E2FEE1D-5B10-4EFE-8580-8C1F498635D6}" name="key" dataDxfId="59">
      <calculatedColumnFormula>B30&amp;C30</calculatedColumnFormula>
    </tableColumn>
    <tableColumn id="1" xr3:uid="{86FAE891-CB15-4DF4-8FB9-5977A5B24304}" name="energy carrier EUCalc" dataDxfId="58"/>
    <tableColumn id="2" xr3:uid="{AF81936A-D66B-4ADB-B021-5BF052F873BE}" name="Country EUCalc"/>
    <tableColumn id="3" xr3:uid="{58B6C46B-A9D6-46B0-B490-41D952EAE096}" name="1990" dataDxfId="57"/>
    <tableColumn id="4" xr3:uid="{C4B00A0D-0A61-4FFF-AF94-E8AD804B3ED1}" name="1991" dataDxfId="56"/>
    <tableColumn id="5" xr3:uid="{406C445E-909D-4BA8-9703-3820F3F44962}" name="1992" dataDxfId="55"/>
    <tableColumn id="6" xr3:uid="{61EDC66A-943D-4DE3-AD77-D0688425B19E}" name="1993" dataDxfId="54"/>
    <tableColumn id="7" xr3:uid="{5F390B68-5EA0-4E8A-9486-053FE7C695B6}" name="1994" dataDxfId="53"/>
    <tableColumn id="8" xr3:uid="{E0E565F7-1B37-4F92-B868-5B20DF792811}" name="1995" dataDxfId="52"/>
    <tableColumn id="9" xr3:uid="{1F0785F8-5189-478F-A9D7-D2571DBA1EF0}" name="1996" dataDxfId="51"/>
    <tableColumn id="10" xr3:uid="{24A2DC64-2979-4568-A5B6-52F60800C778}" name="1997" dataDxfId="50"/>
    <tableColumn id="11" xr3:uid="{A1C202D1-C9E7-447D-9917-67D7DF748516}" name="1998" dataDxfId="49"/>
    <tableColumn id="12" xr3:uid="{6E1945AA-969B-4389-AA03-A5E9C247A41B}" name="1999" dataDxfId="48"/>
    <tableColumn id="13" xr3:uid="{0B80B138-1581-435D-AAA4-832399E55F45}" name="2000" dataDxfId="47"/>
    <tableColumn id="14" xr3:uid="{C370EE26-33AC-4A34-AA5B-B0056E981164}" name="2001" dataDxfId="46"/>
    <tableColumn id="15" xr3:uid="{548D827C-FA0B-401C-A4FF-0673E9DFB32D}" name="2002" dataDxfId="45"/>
    <tableColumn id="16" xr3:uid="{87FE2FB4-E381-4AF4-9A8B-B9BE602E37AA}" name="2003" dataDxfId="44"/>
    <tableColumn id="17" xr3:uid="{2DA06874-B3E3-4E96-B4B8-08B54FCE2E3F}" name="2004" dataDxfId="43"/>
    <tableColumn id="18" xr3:uid="{E5F884EC-3746-4C04-B25D-7E143A12E045}" name="2005" dataDxfId="42"/>
    <tableColumn id="19" xr3:uid="{83B82A0F-F9C2-4155-811C-2B0BC7DA3323}" name="2006" dataDxfId="41"/>
    <tableColumn id="20" xr3:uid="{544D1A99-E014-4095-BB99-1EC105647675}" name="2007" dataDxfId="40"/>
    <tableColumn id="21" xr3:uid="{72BE4D16-A0E1-4194-AE5C-96431A9CE0BC}" name="2008" dataDxfId="39"/>
    <tableColumn id="22" xr3:uid="{FFCF7D36-EFD8-4855-8C75-E5C6E915E131}" name="2009" dataDxfId="38"/>
    <tableColumn id="23" xr3:uid="{6BD73DA4-969C-4121-A05B-82F2A78C0FE3}" name="2010" dataDxfId="37"/>
    <tableColumn id="24" xr3:uid="{5E71776A-845A-4194-8EB6-C19073F47C35}" name="2011" dataDxfId="36"/>
    <tableColumn id="25" xr3:uid="{623EC245-BAEE-47C7-9439-DAE089E7EB55}" name="2012" dataDxfId="35"/>
    <tableColumn id="26" xr3:uid="{F97FEE63-0E65-49C7-A0F5-C3CF0DD55FD7}" name="2013" dataDxfId="34"/>
    <tableColumn id="27" xr3:uid="{87D9B2BA-5BBE-4DD1-84CB-6CF086914725}" name="2014" dataDxfId="33"/>
    <tableColumn id="28" xr3:uid="{A1821DDC-6836-4D08-9CE3-73230AC641BA}" name="2015" dataDxfId="32"/>
    <tableColumn id="29" xr3:uid="{7171EFC8-074E-4FCA-923C-B1F29EEC4DFC}" name="2016" dataDxfId="31"/>
    <tableColumn id="30" xr3:uid="{FE5FFE5F-B8CE-415A-9A14-DF0D6B2897DF}" name="2017" dataDxfId="30"/>
    <tableColumn id="31" xr3:uid="{7D83CE7D-C016-4F1F-985E-3DE918C048E3}" name="2018" dataDxfId="29">
      <calculatedColumnFormula>AE30+(AE30-Z30)/5</calculatedColumnFormula>
    </tableColumn>
    <tableColumn id="32" xr3:uid="{8C6C0297-6FE9-4E4D-B01F-EB37E27837C8}" name="2019" dataDxfId="28">
      <calculatedColumnFormula>AF30+(AF30-AA30)/5</calculatedColumnFormula>
    </tableColumn>
    <tableColumn id="33" xr3:uid="{7A94F76E-EF0E-47AB-AC86-7FBCA34EBAF0}" name="2020 1" dataDxfId="27">
      <calculatedColumnFormula>AG30+(AG30-AB30)/5</calculatedColumnFormula>
    </tableColumn>
    <tableColumn id="34" xr3:uid="{71BCD000-6DC1-4064-BF54-6673B05EEB55}" name="2025 1" dataDxfId="26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5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4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3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2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1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0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19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8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7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6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5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4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3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2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1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0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9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8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7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6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5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4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3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2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1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0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J263"/>
  <sheetViews>
    <sheetView topLeftCell="B19" zoomScale="70" zoomScaleNormal="70" workbookViewId="0">
      <selection activeCell="W34" sqref="W34"/>
    </sheetView>
  </sheetViews>
  <sheetFormatPr defaultRowHeight="14.4" x14ac:dyDescent="0.3"/>
  <cols>
    <col min="1" max="1" width="18.33203125" bestFit="1" customWidth="1" collapsed="1"/>
    <col min="2" max="2" width="27" bestFit="1" customWidth="1" collapsed="1"/>
    <col min="3" max="3" width="19.88671875" customWidth="1" collapsed="1"/>
    <col min="8" max="8" width="10" customWidth="1" collapsed="1"/>
    <col min="18" max="18" width="11.77734375" bestFit="1" customWidth="1" collapsed="1"/>
    <col min="20" max="20" width="10.33203125" customWidth="1" collapsed="1"/>
    <col min="21" max="21" width="12.21875" customWidth="1" collapsed="1"/>
    <col min="23" max="23" width="10" bestFit="1" customWidth="1" collapsed="1"/>
    <col min="27" max="27" width="10" bestFit="1" customWidth="1" collapsed="1"/>
  </cols>
  <sheetData>
    <row r="1" spans="1:22" x14ac:dyDescent="0.3">
      <c r="A1" s="116"/>
      <c r="B1" s="117" t="s">
        <v>31</v>
      </c>
      <c r="C1" s="117"/>
      <c r="D1" s="117">
        <v>1</v>
      </c>
      <c r="E1" s="117">
        <f ca="1">MATCH(D4,INDIRECT("'heat-solar'!$B$1:$B$125"))</f>
        <v>30</v>
      </c>
      <c r="F1" s="117">
        <f ca="1">MATCH(E4,INDIRECT("'heat-solar'!$B$1:$B$125"))</f>
        <v>59</v>
      </c>
      <c r="G1" s="117">
        <f ca="1">MATCH(F4,INDIRECT("'heat-solar'!$B$1:$B$125"))</f>
        <v>88</v>
      </c>
      <c r="H1" s="117">
        <f ca="1">MATCH(G4,INDIRECT("'heat-solar'!$B$1:$B$125"))</f>
        <v>117</v>
      </c>
    </row>
    <row r="2" spans="1:22" x14ac:dyDescent="0.3">
      <c r="A2" s="116"/>
      <c r="B2" s="117" t="s">
        <v>32</v>
      </c>
      <c r="C2" s="117"/>
      <c r="D2" s="117">
        <v>8</v>
      </c>
      <c r="E2" s="117">
        <f>D2</f>
        <v>8</v>
      </c>
      <c r="F2" s="117">
        <f t="shared" ref="F2:G2" si="0">E2</f>
        <v>8</v>
      </c>
      <c r="G2" s="117">
        <f t="shared" si="0"/>
        <v>8</v>
      </c>
      <c r="H2" s="117"/>
    </row>
    <row r="3" spans="1:22" x14ac:dyDescent="0.3">
      <c r="B3" s="2"/>
      <c r="C3" s="2"/>
      <c r="D3" s="2"/>
      <c r="E3" s="2"/>
      <c r="F3" s="2"/>
      <c r="G3" s="2"/>
      <c r="H3" s="2"/>
    </row>
    <row r="4" spans="1:22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P4" s="10" t="s">
        <v>50</v>
      </c>
      <c r="Q4" t="s">
        <v>51</v>
      </c>
      <c r="R4" t="s">
        <v>52</v>
      </c>
      <c r="S4" t="s">
        <v>53</v>
      </c>
      <c r="T4" s="10" t="s">
        <v>35</v>
      </c>
      <c r="U4" s="10" t="s">
        <v>36</v>
      </c>
      <c r="V4" s="10" t="s">
        <v>37</v>
      </c>
    </row>
    <row r="5" spans="1:22" x14ac:dyDescent="0.3">
      <c r="B5" t="s">
        <v>33</v>
      </c>
      <c r="C5" t="s">
        <v>33</v>
      </c>
      <c r="D5" s="3">
        <f t="shared" ref="D5:G16" ca="1" si="1">AVERAGE(OFFSET(INDIRECT(ADDRESS(1,1,,,$C5)),D$1,D$2,30,1))</f>
        <v>0.40180710346116622</v>
      </c>
      <c r="E5" s="3">
        <f t="shared" ca="1" si="1"/>
        <v>0.34167697733664476</v>
      </c>
      <c r="F5" s="3">
        <f t="shared" ca="1" si="1"/>
        <v>0.3203774391448862</v>
      </c>
      <c r="G5" s="3">
        <f t="shared" ca="1" si="1"/>
        <v>0.27981995009301125</v>
      </c>
      <c r="H5" s="2"/>
      <c r="J5" s="4"/>
      <c r="K5" s="4"/>
      <c r="L5" s="4"/>
      <c r="N5">
        <v>1</v>
      </c>
      <c r="O5" t="s">
        <v>62</v>
      </c>
      <c r="P5" s="28">
        <f>AVERAGEIF($C$26:$C$141,$N5,D$26:D$141)</f>
        <v>0.30135473106808786</v>
      </c>
      <c r="Q5" s="28">
        <f t="shared" ref="Q5:S8" si="2">AVERAGEIF($C$26:$C$141,$N5,G$26:G$141)</f>
        <v>1.7183018615047403E-2</v>
      </c>
      <c r="R5" s="28">
        <f t="shared" si="2"/>
        <v>3.5523109543109431E-3</v>
      </c>
      <c r="S5" s="28">
        <f t="shared" si="2"/>
        <v>8.5352789366987831E-3</v>
      </c>
      <c r="T5" s="28">
        <f t="shared" ref="T5:U8" si="3">AVERAGEIF($C$26:$C$141,$N5,L$26:L$141)</f>
        <v>7.3306863859977922E-2</v>
      </c>
      <c r="U5" s="28">
        <f t="shared" si="3"/>
        <v>1.500538708817961E-2</v>
      </c>
      <c r="V5" s="28">
        <f>AVERAGEIF($C$26:$C$141,$N5,O$26:O$141)</f>
        <v>1.1563859822394284E-2</v>
      </c>
    </row>
    <row r="6" spans="1:22" x14ac:dyDescent="0.3">
      <c r="B6" t="s">
        <v>34</v>
      </c>
      <c r="C6" t="s">
        <v>34</v>
      </c>
      <c r="D6" s="3">
        <f t="shared" ca="1" si="1"/>
        <v>0.187701136832162</v>
      </c>
      <c r="E6" s="3">
        <f t="shared" ca="1" si="1"/>
        <v>0.16222026413041915</v>
      </c>
      <c r="F6" s="3">
        <f t="shared" ca="1" si="1"/>
        <v>0.15215331040692695</v>
      </c>
      <c r="G6" s="3">
        <f t="shared" ca="1" si="1"/>
        <v>0.1334233256402971</v>
      </c>
      <c r="J6" s="4"/>
      <c r="K6" s="4"/>
      <c r="L6" s="4"/>
      <c r="N6">
        <v>2</v>
      </c>
      <c r="O6" t="s">
        <v>63</v>
      </c>
      <c r="P6" s="28">
        <f>AVERAGEIF($C$26:$C$141,$N6,D$26:D$141)</f>
        <v>0.30135473106808786</v>
      </c>
      <c r="Q6" s="28">
        <f t="shared" si="2"/>
        <v>4.9094338900135424E-3</v>
      </c>
      <c r="R6" s="28">
        <f t="shared" si="2"/>
        <v>3.220108641454017E-2</v>
      </c>
      <c r="S6" s="28">
        <f t="shared" si="2"/>
        <v>8.2984582064113879E-3</v>
      </c>
      <c r="T6" s="28">
        <f t="shared" si="3"/>
        <v>0.20352560099531727</v>
      </c>
      <c r="U6" s="28">
        <f t="shared" si="3"/>
        <v>0.10095171346886728</v>
      </c>
      <c r="V6" s="28">
        <f>AVERAGEIF($C$26:$C$141,$N6,O$26:O$141)</f>
        <v>2.3970652927635557E-2</v>
      </c>
    </row>
    <row r="7" spans="1:22" x14ac:dyDescent="0.3">
      <c r="B7" t="s">
        <v>39</v>
      </c>
      <c r="C7" t="s">
        <v>39</v>
      </c>
      <c r="D7" s="3">
        <f t="shared" ca="1" si="1"/>
        <v>2.1369467529078864E-2</v>
      </c>
      <c r="E7" s="3">
        <f t="shared" ca="1" si="1"/>
        <v>1.7414035324913011E-2</v>
      </c>
      <c r="F7" s="3">
        <f t="shared" ca="1" si="1"/>
        <v>1.6622765746250021E-2</v>
      </c>
      <c r="G7" s="3">
        <f t="shared" ca="1" si="1"/>
        <v>1.677389912421294E-2</v>
      </c>
      <c r="J7" s="4"/>
      <c r="K7" s="4"/>
      <c r="L7" s="4"/>
      <c r="N7">
        <v>3</v>
      </c>
      <c r="O7" t="s">
        <v>64</v>
      </c>
      <c r="P7" s="28">
        <f>AVERAGEIF($C$26:$C$141,$N7,D$26:D$141)</f>
        <v>0.30135473106808786</v>
      </c>
      <c r="Q7" s="28">
        <f t="shared" si="2"/>
        <v>2.4547169450067712E-3</v>
      </c>
      <c r="R7" s="28">
        <f t="shared" si="2"/>
        <v>5.1897189958251579E-2</v>
      </c>
      <c r="S7" s="28">
        <f t="shared" si="2"/>
        <v>8.2984582064113879E-3</v>
      </c>
      <c r="T7" s="28">
        <f t="shared" si="3"/>
        <v>0.18783230080572083</v>
      </c>
      <c r="U7" s="28">
        <f t="shared" si="3"/>
        <v>0.16004002410000157</v>
      </c>
      <c r="V7" s="28">
        <f>AVERAGEIF($C$26:$C$141,$N7,O$26:O$141)</f>
        <v>3.600086954178025E-2</v>
      </c>
    </row>
    <row r="8" spans="1:22" x14ac:dyDescent="0.3">
      <c r="B8" t="s">
        <v>35</v>
      </c>
      <c r="C8" t="s">
        <v>35</v>
      </c>
      <c r="D8" s="3">
        <f t="shared" ca="1" si="1"/>
        <v>0.29999425266213425</v>
      </c>
      <c r="E8" s="3">
        <f t="shared" ca="1" si="1"/>
        <v>0.29999425266213425</v>
      </c>
      <c r="F8" s="3">
        <f t="shared" ca="1" si="1"/>
        <v>0.29999425266213425</v>
      </c>
      <c r="G8" s="3">
        <f t="shared" ca="1" si="1"/>
        <v>0.30135473106808786</v>
      </c>
      <c r="H8" s="2"/>
      <c r="J8" s="4"/>
      <c r="K8" s="4"/>
      <c r="L8" s="4"/>
      <c r="N8">
        <v>4</v>
      </c>
      <c r="O8" s="4" t="s">
        <v>65</v>
      </c>
      <c r="P8" s="28">
        <f>AVERAGEIF($C$26:$C$141,$N8,D$26:D$141)</f>
        <v>0.30135473106808786</v>
      </c>
      <c r="Q8" s="28">
        <f t="shared" si="2"/>
        <v>1.2273584725033867E-3</v>
      </c>
      <c r="R8" s="28">
        <f t="shared" si="2"/>
        <v>8.9674313293458638E-2</v>
      </c>
      <c r="S8" s="28">
        <f t="shared" si="2"/>
        <v>8.2984582064113879E-3</v>
      </c>
      <c r="T8" s="28">
        <f t="shared" si="3"/>
        <v>0.16208591998056135</v>
      </c>
      <c r="U8" s="28">
        <f t="shared" si="3"/>
        <v>0.27337139410562278</v>
      </c>
      <c r="V8" s="28">
        <f>AVERAGEIF($C$26:$C$141,$N8,O$26:O$141)</f>
        <v>5.891651878499745E-2</v>
      </c>
    </row>
    <row r="9" spans="1:22" x14ac:dyDescent="0.3">
      <c r="B9" t="s">
        <v>36</v>
      </c>
      <c r="C9" t="s">
        <v>35</v>
      </c>
      <c r="D9" s="3">
        <f t="shared" ca="1" si="1"/>
        <v>0.29999425266213425</v>
      </c>
      <c r="E9" s="3">
        <f t="shared" ca="1" si="1"/>
        <v>0.29999425266213425</v>
      </c>
      <c r="F9" s="3">
        <f t="shared" ca="1" si="1"/>
        <v>0.29999425266213425</v>
      </c>
      <c r="G9" s="3">
        <f t="shared" ca="1" si="1"/>
        <v>0.30135473106808786</v>
      </c>
      <c r="H9" s="2"/>
      <c r="J9" s="4"/>
      <c r="K9" s="4"/>
      <c r="L9" s="4"/>
      <c r="M9" s="4"/>
      <c r="N9" s="4"/>
      <c r="O9" s="4"/>
    </row>
    <row r="10" spans="1:22" x14ac:dyDescent="0.3">
      <c r="B10" s="115" t="s">
        <v>66</v>
      </c>
      <c r="C10" t="s">
        <v>66</v>
      </c>
      <c r="D10" s="3">
        <f t="shared" ca="1" si="1"/>
        <v>8.1889811779388474E-3</v>
      </c>
      <c r="E10" s="3">
        <f t="shared" ca="1" si="1"/>
        <v>8.1126722759573538E-3</v>
      </c>
      <c r="F10" s="3">
        <f t="shared" ca="1" si="1"/>
        <v>8.1126722759573538E-3</v>
      </c>
      <c r="G10" s="3">
        <f t="shared" ca="1" si="1"/>
        <v>8.2984582064113879E-3</v>
      </c>
    </row>
    <row r="11" spans="1:22" x14ac:dyDescent="0.3">
      <c r="B11" s="115" t="s">
        <v>74</v>
      </c>
      <c r="C11" t="s">
        <v>141</v>
      </c>
      <c r="D11" s="3">
        <f t="shared" ca="1" si="1"/>
        <v>2.271176218515315E-5</v>
      </c>
      <c r="E11" s="3">
        <f t="shared" ca="1" si="1"/>
        <v>2.271176218515315E-5</v>
      </c>
      <c r="F11" s="3">
        <f t="shared" ca="1" si="1"/>
        <v>2.271176218515315E-5</v>
      </c>
      <c r="G11" s="3">
        <f t="shared" ca="1" si="1"/>
        <v>2.3494926398434292E-5</v>
      </c>
    </row>
    <row r="12" spans="1:22" x14ac:dyDescent="0.3">
      <c r="B12" s="115" t="s">
        <v>74</v>
      </c>
      <c r="C12" t="s">
        <v>140</v>
      </c>
      <c r="D12" s="3">
        <f t="shared" ca="1" si="1"/>
        <v>5.9406175453306125E-4</v>
      </c>
      <c r="E12" s="3">
        <f t="shared" ca="1" si="1"/>
        <v>5.9406175453306125E-4</v>
      </c>
      <c r="F12" s="3">
        <f t="shared" ca="1" si="1"/>
        <v>5.9406175453306125E-4</v>
      </c>
      <c r="G12" s="3">
        <f t="shared" ca="1" si="1"/>
        <v>6.0221401736679377E-4</v>
      </c>
    </row>
    <row r="13" spans="1:22" x14ac:dyDescent="0.3">
      <c r="B13" s="115" t="s">
        <v>75</v>
      </c>
      <c r="C13" t="s">
        <v>75</v>
      </c>
      <c r="D13" s="3">
        <f t="shared" ca="1" si="1"/>
        <v>5.4820093296214574E-2</v>
      </c>
      <c r="E13" s="3">
        <f t="shared" ca="1" si="1"/>
        <v>9.6618663549017159E-2</v>
      </c>
      <c r="F13" s="3">
        <f t="shared" ca="1" si="1"/>
        <v>9.1294034227967377E-2</v>
      </c>
      <c r="G13" s="3">
        <f t="shared" ca="1" si="1"/>
        <v>8.2375419275264719E-2</v>
      </c>
      <c r="H13" s="2"/>
      <c r="J13" s="4"/>
      <c r="K13" s="4"/>
      <c r="L13" s="4"/>
      <c r="M13" s="4"/>
      <c r="N13" s="4"/>
      <c r="O13" s="4"/>
    </row>
    <row r="14" spans="1:22" x14ac:dyDescent="0.3">
      <c r="B14" t="s">
        <v>37</v>
      </c>
      <c r="C14" t="s">
        <v>37</v>
      </c>
      <c r="D14" s="3">
        <f t="shared" ca="1" si="1"/>
        <v>9.4417292014019796E-3</v>
      </c>
      <c r="E14" s="3">
        <f t="shared" ca="1" si="1"/>
        <v>3.7803981141737303E-2</v>
      </c>
      <c r="F14" s="3">
        <f t="shared" ca="1" si="1"/>
        <v>5.8153064623914758E-2</v>
      </c>
      <c r="G14" s="3">
        <f t="shared" ca="1" si="1"/>
        <v>9.4022767518705433E-2</v>
      </c>
      <c r="H14" s="2"/>
      <c r="J14" s="4"/>
      <c r="K14" s="4"/>
      <c r="L14" s="4"/>
      <c r="M14" s="4"/>
      <c r="N14" s="4"/>
      <c r="O14" s="4"/>
    </row>
    <row r="15" spans="1:22" x14ac:dyDescent="0.3">
      <c r="B15" t="s">
        <v>38</v>
      </c>
      <c r="C15" t="s">
        <v>38</v>
      </c>
      <c r="D15" s="3">
        <f t="shared" ca="1" si="1"/>
        <v>7.9032369561615919E-4</v>
      </c>
      <c r="E15" s="3">
        <f t="shared" ca="1" si="1"/>
        <v>6.7612386099244713E-3</v>
      </c>
      <c r="F15" s="3">
        <f t="shared" ca="1" si="1"/>
        <v>1.2971406313160634E-2</v>
      </c>
      <c r="G15" s="3">
        <f t="shared" ca="1" si="1"/>
        <v>2.4035703640553911E-2</v>
      </c>
      <c r="H15" s="2"/>
      <c r="J15" s="4"/>
      <c r="K15" s="4"/>
      <c r="L15" s="4"/>
      <c r="M15" s="4"/>
      <c r="N15" s="4"/>
      <c r="O15" s="4"/>
    </row>
    <row r="16" spans="1:22" x14ac:dyDescent="0.3">
      <c r="B16" t="s">
        <v>40</v>
      </c>
      <c r="C16" t="s">
        <v>40</v>
      </c>
      <c r="D16" s="3">
        <f t="shared" ca="1" si="1"/>
        <v>1.1424455365848803E-2</v>
      </c>
      <c r="E16" s="3">
        <f t="shared" ca="1" si="1"/>
        <v>1.5557683112684002E-2</v>
      </c>
      <c r="F16" s="3">
        <f t="shared" ca="1" si="1"/>
        <v>1.9697794914841447E-2</v>
      </c>
      <c r="G16" s="3">
        <f t="shared" ca="1" si="1"/>
        <v>2.7032318502878818E-2</v>
      </c>
      <c r="H16" s="2"/>
    </row>
    <row r="17" spans="1:36" x14ac:dyDescent="0.3">
      <c r="D17" s="3"/>
      <c r="E17" s="3"/>
      <c r="F17" s="3"/>
      <c r="G17" s="3"/>
    </row>
    <row r="18" spans="1:36" x14ac:dyDescent="0.3">
      <c r="D18" s="3"/>
      <c r="E18" s="3"/>
      <c r="F18" s="3"/>
      <c r="G18" s="3"/>
    </row>
    <row r="21" spans="1:36" x14ac:dyDescent="0.3">
      <c r="D21" s="117">
        <f>MATCH(D25,_projections!$C$10:$O$10,0)+1</f>
        <v>2</v>
      </c>
      <c r="E21" s="117">
        <f>MATCH(E25,_projections!$C$10:$O$10,0)+1</f>
        <v>3</v>
      </c>
      <c r="F21" s="117">
        <f>MATCH(F25,_projections!$C$10:$O$10,0)+1</f>
        <v>4</v>
      </c>
      <c r="G21" s="117">
        <f>MATCH(G25,_projections!$C$10:$O$10,0)+1</f>
        <v>5</v>
      </c>
      <c r="H21" s="117">
        <f>MATCH(H25,_projections!$C$10:$O$10,0)+1</f>
        <v>6</v>
      </c>
      <c r="I21" s="117">
        <f>MATCH(I25,_projections!$C$10:$O$10,0)+1</f>
        <v>11</v>
      </c>
      <c r="J21" s="117">
        <f>MATCH(J25,_projections!$C$10:$O$10,0)+1</f>
        <v>12</v>
      </c>
      <c r="K21" s="117">
        <f>MATCH(K25,_projections!$C$10:$O$10,0)+1</f>
        <v>13</v>
      </c>
      <c r="L21" s="117">
        <f>MATCH(L25,_projections!$C$10:$O$10,0)+1</f>
        <v>8</v>
      </c>
      <c r="M21" s="117">
        <f>MATCH(M25,_projections!$C$10:$O$10,0)+1</f>
        <v>7</v>
      </c>
      <c r="N21" s="117">
        <f>MATCH(N25,_projections!$C$10:$O$10,0)+1</f>
        <v>10</v>
      </c>
      <c r="O21" s="117">
        <f>MATCH(O25,_projections!$C$10:$O$10,0)+1</f>
        <v>9</v>
      </c>
      <c r="P21" s="117">
        <f>MATCH(P25,_projections!$C$10:$O$10,0)+1</f>
        <v>14</v>
      </c>
      <c r="W21" s="117">
        <f>MATCH(W25,_projections!$C$10:$O$10,0)+1</f>
        <v>2</v>
      </c>
      <c r="X21" s="117">
        <f>MATCH(X25,_projections!$C$10:$O$10,0)+1</f>
        <v>3</v>
      </c>
      <c r="Y21" s="117">
        <f>MATCH(Y25,_projections!$C$10:$O$10,0)+1</f>
        <v>4</v>
      </c>
      <c r="Z21" s="117">
        <f>MATCH(Z25,_projections!$C$10:$O$10,0)+1</f>
        <v>5</v>
      </c>
      <c r="AA21" s="117">
        <f>MATCH(AA25,_projections!$C$10:$O$10,0)+1</f>
        <v>6</v>
      </c>
      <c r="AB21" s="117">
        <f>MATCH(AB25,_projections!$C$10:$O$10,0)+1</f>
        <v>7</v>
      </c>
      <c r="AC21" s="117">
        <f>MATCH(AC25,_projections!$C$10:$O$10,0)+1</f>
        <v>8</v>
      </c>
      <c r="AD21" s="117">
        <f>MATCH(AD25,_projections!$C$10:$O$10,0)+1</f>
        <v>9</v>
      </c>
      <c r="AE21" s="117">
        <f>MATCH(AE25,_projections!$C$10:$O$10,0)+1</f>
        <v>10</v>
      </c>
      <c r="AF21" s="117">
        <f>MATCH(AF25,_projections!$C$10:$O$10,0)+1</f>
        <v>11</v>
      </c>
      <c r="AG21" s="117">
        <f>MATCH(AG25,_projections!$C$10:$O$10,0)+1</f>
        <v>12</v>
      </c>
      <c r="AH21" s="117">
        <f>MATCH(AH25,_projections!$C$10:$O$10,0)+1</f>
        <v>13</v>
      </c>
      <c r="AI21" s="117">
        <f>MATCH(AI25,_projections!$C$10:$O$10,0)+1</f>
        <v>14</v>
      </c>
    </row>
    <row r="22" spans="1:36" s="10" customFormat="1" x14ac:dyDescent="0.3">
      <c r="C22" s="11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s="10" customFormat="1" x14ac:dyDescent="0.3">
      <c r="B23" s="11"/>
      <c r="C23" s="11"/>
      <c r="Q23" s="48"/>
      <c r="R23" s="48"/>
      <c r="S23" s="48"/>
      <c r="U23"/>
      <c r="V23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/>
    </row>
    <row r="24" spans="1:36" s="10" customFormat="1" ht="15" customHeight="1" x14ac:dyDescent="0.3">
      <c r="B24" s="11"/>
      <c r="C24" s="11"/>
      <c r="E24" s="12" t="s">
        <v>50</v>
      </c>
      <c r="F24" s="10" t="s">
        <v>51</v>
      </c>
      <c r="G24" s="12" t="s">
        <v>52</v>
      </c>
      <c r="I24" s="118"/>
      <c r="J24" s="118" t="s">
        <v>53</v>
      </c>
      <c r="K24" s="118"/>
      <c r="L24" s="118"/>
      <c r="M24" s="12"/>
      <c r="N24" s="12" t="s">
        <v>43</v>
      </c>
      <c r="O24" s="12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s="10" customFormat="1" ht="43.8" thickBot="1" x14ac:dyDescent="0.35">
      <c r="B25" s="14" t="s">
        <v>0</v>
      </c>
      <c r="C25" s="14" t="s">
        <v>55</v>
      </c>
      <c r="D25" s="118" t="s">
        <v>35</v>
      </c>
      <c r="E25" s="134" t="s">
        <v>33</v>
      </c>
      <c r="F25" s="134" t="s">
        <v>34</v>
      </c>
      <c r="G25" s="118" t="s">
        <v>39</v>
      </c>
      <c r="H25" s="118" t="s">
        <v>36</v>
      </c>
      <c r="I25" s="118" t="s">
        <v>66</v>
      </c>
      <c r="J25" s="118" t="s">
        <v>141</v>
      </c>
      <c r="K25" s="118" t="s">
        <v>140</v>
      </c>
      <c r="L25" s="118" t="s">
        <v>75</v>
      </c>
      <c r="M25" s="118" t="s">
        <v>37</v>
      </c>
      <c r="N25" s="118" t="s">
        <v>38</v>
      </c>
      <c r="O25" s="118" t="s">
        <v>40</v>
      </c>
      <c r="P25" s="118" t="s">
        <v>76</v>
      </c>
      <c r="U25" s="14" t="s">
        <v>0</v>
      </c>
      <c r="V25" s="14" t="s">
        <v>55</v>
      </c>
      <c r="W25" s="10" t="s">
        <v>35</v>
      </c>
      <c r="X25" s="13" t="s">
        <v>33</v>
      </c>
      <c r="Y25" s="13" t="s">
        <v>34</v>
      </c>
      <c r="Z25" s="10" t="s">
        <v>39</v>
      </c>
      <c r="AA25" s="10" t="s">
        <v>36</v>
      </c>
      <c r="AB25" s="10" t="s">
        <v>37</v>
      </c>
      <c r="AC25" s="10" t="s">
        <v>75</v>
      </c>
      <c r="AD25" s="10" t="s">
        <v>40</v>
      </c>
      <c r="AE25" s="10" t="s">
        <v>38</v>
      </c>
      <c r="AF25" s="10" t="s">
        <v>66</v>
      </c>
      <c r="AG25" s="10" t="s">
        <v>141</v>
      </c>
      <c r="AH25" s="10" t="s">
        <v>140</v>
      </c>
      <c r="AI25" s="10" t="s">
        <v>76</v>
      </c>
    </row>
    <row r="26" spans="1:36" ht="15.6" thickTop="1" thickBot="1" x14ac:dyDescent="0.35">
      <c r="A26">
        <f t="array" ref="A26:A141">MATCH($C26:$C141,_projections!$A$9:$BO$9,0)-1</f>
        <v>16</v>
      </c>
      <c r="B26" t="s">
        <v>12</v>
      </c>
      <c r="C26">
        <v>1</v>
      </c>
      <c r="D26" s="15">
        <f>VLOOKUP($B26,_projections!$A$12:$BT$40,D$21+$A26-1,FALSE)</f>
        <v>0.2605403788894794</v>
      </c>
      <c r="E26" s="15">
        <f>VLOOKUP($B26,_projections!$A$12:$BT$40,E$21+$A26-1,FALSE)</f>
        <v>0.42960768338598182</v>
      </c>
      <c r="F26" s="15">
        <f>VLOOKUP($B26,_projections!$A$12:$BT$40,F$21+$A26-1,FALSE)</f>
        <v>0.17001740835868184</v>
      </c>
      <c r="G26" s="15">
        <f>VLOOKUP($B26,_projections!$A$12:$BT$40,G$21+$A26-1,FALSE)</f>
        <v>3.8458944261678314E-4</v>
      </c>
      <c r="H26" s="15">
        <f>VLOOKUP($B26,_projections!$A$12:$BT$40,H$21+$A26-1,FALSE)</f>
        <v>3.1249933426744326E-3</v>
      </c>
      <c r="I26" s="15">
        <f>VLOOKUP($B26,_projections!$A$12:$BT$40,I$21+$A26-1,FALSE)</f>
        <v>2.9332131823019926E-3</v>
      </c>
      <c r="J26" s="15">
        <f>VLOOKUP($B26,_projections!$A$12:$BT$40,J$21+$A26-1,FALSE)</f>
        <v>0</v>
      </c>
      <c r="K26" s="15">
        <f>VLOOKUP($B26,_projections!$A$12:$BT$40,K$21+$A26-1,FALSE)</f>
        <v>3.5764613235481833E-4</v>
      </c>
      <c r="L26" s="15">
        <f>VLOOKUP($B26,_projections!$A$12:$BT$40,L$21+$A26-1,FALSE)</f>
        <v>8.7495965773972034E-2</v>
      </c>
      <c r="M26" s="15">
        <f>VLOOKUP($B26,_projections!$A$12:$BT$40,M$21+$A26-1,FALSE)</f>
        <v>3.1404370503744727E-2</v>
      </c>
      <c r="N26" s="15">
        <f>VLOOKUP($B26,_projections!$A$12:$BT$40,N$21+$A26-1,FALSE)</f>
        <v>1.249997337069773E-3</v>
      </c>
      <c r="O26" s="15">
        <f>VLOOKUP($B26,_projections!$A$12:$BT$40,O$21+$A26-1,FALSE)</f>
        <v>1.2675420761610694E-2</v>
      </c>
      <c r="P26" s="15">
        <f>VLOOKUP($B26,_projections!$A$12:$BT$40,P$21+$A26-1,FALSE)</f>
        <v>0</v>
      </c>
      <c r="Q26" s="15"/>
      <c r="R26" s="114">
        <f>SUM(D26:Q26)</f>
        <v>0.99979166711048817</v>
      </c>
      <c r="T26">
        <v>1</v>
      </c>
      <c r="U26" s="135" t="s">
        <v>12</v>
      </c>
      <c r="V26" s="135">
        <v>0</v>
      </c>
      <c r="W26" s="15">
        <f>VLOOKUP($B26,_projections!$A$12:$BO$40,W$21+1,FALSE)</f>
        <v>0.2605403788894794</v>
      </c>
      <c r="X26" s="15">
        <f>VLOOKUP($B26,_projections!$A$12:$BO$40,X$21+1,FALSE)</f>
        <v>0.45221861409050718</v>
      </c>
      <c r="Y26" s="15">
        <f>VLOOKUP($B26,_projections!$A$12:$BO$40,Y$21+1,FALSE)</f>
        <v>0.18890823150964647</v>
      </c>
      <c r="Z26" s="15">
        <f>VLOOKUP($B26,_projections!$A$12:$BO$40,Z$21+1,FALSE)</f>
        <v>5.494134894525474E-4</v>
      </c>
      <c r="AA26" s="15">
        <f>VLOOKUP($B26,_projections!$A$12:$BO$40,AA$21+1,FALSE)</f>
        <v>0</v>
      </c>
      <c r="AB26" s="15">
        <f>VLOOKUP($B26,_projections!$A$12:$BO$40,AB$21+1,FALSE)</f>
        <v>2.2029390475721434E-2</v>
      </c>
      <c r="AC26" s="15">
        <f>VLOOKUP($B26,_projections!$A$12:$BO$40,AC$21+1,FALSE)</f>
        <v>6.0412690137460291E-2</v>
      </c>
      <c r="AD26" s="15">
        <f>VLOOKUP($B26,_projections!$A$12:$BO$40,AD$21+1,FALSE)</f>
        <v>1.2258754982587437E-2</v>
      </c>
      <c r="AE26" s="15">
        <f>VLOOKUP($B26,_projections!$A$12:$BO$40,AE$21+1,FALSE)</f>
        <v>0</v>
      </c>
      <c r="AF26" s="119">
        <f>VLOOKUP($B26,_projections!$A$12:$BO$40,AF$21+1,FALSE)</f>
        <v>2.7248802927903638E-3</v>
      </c>
      <c r="AG26" s="15">
        <f>VLOOKUP($B26,_projections!$A$12:$BO$40,AG$21+1,FALSE)</f>
        <v>0</v>
      </c>
      <c r="AH26" s="15">
        <f>VLOOKUP($B26,_projections!$A$12:$BO$40,AH$21+1,FALSE)</f>
        <v>3.5764613235481833E-4</v>
      </c>
      <c r="AI26" s="15">
        <f>VLOOKUP($B26,_projections!$A$12:$BO$40,AI$21+1,FALSE)</f>
        <v>0</v>
      </c>
      <c r="AJ26" s="16" t="str">
        <f>VLOOKUP($B26,_projections!$A$12:$BO$40,AJ$21+1,FALSE)</f>
        <v>Austria</v>
      </c>
    </row>
    <row r="27" spans="1:36" ht="15.6" thickTop="1" thickBot="1" x14ac:dyDescent="0.35">
      <c r="A27">
        <v>16</v>
      </c>
      <c r="B27" t="s">
        <v>1</v>
      </c>
      <c r="C27">
        <v>1</v>
      </c>
      <c r="D27" s="15">
        <f>VLOOKUP($B27,_projections!$A$12:$BT$40,D$21+$A27-1,FALSE)</f>
        <v>0.22309399506037597</v>
      </c>
      <c r="E27" s="15">
        <f>VLOOKUP($B27,_projections!$A$12:$BT$40,E$21+$A27-1,FALSE)</f>
        <v>0.4846755276196254</v>
      </c>
      <c r="F27" s="15">
        <f>VLOOKUP($B27,_projections!$A$12:$BT$40,F$21+$A27-1,FALSE)</f>
        <v>0.22631493748759368</v>
      </c>
      <c r="G27" s="15">
        <f>VLOOKUP($B27,_projections!$A$12:$BT$40,G$21+$A27-1,FALSE)</f>
        <v>0</v>
      </c>
      <c r="H27" s="15">
        <f>VLOOKUP($B27,_projections!$A$12:$BT$40,H$21+$A27-1,FALSE)</f>
        <v>3.7991506845793457E-3</v>
      </c>
      <c r="I27" s="15">
        <f>VLOOKUP($B27,_projections!$A$12:$BT$40,I$21+$A27-1,FALSE)</f>
        <v>5.817826002643375E-3</v>
      </c>
      <c r="J27" s="15">
        <f>VLOOKUP($B27,_projections!$A$12:$BT$40,J$21+$A27-1,FALSE)</f>
        <v>0</v>
      </c>
      <c r="K27" s="15">
        <f>VLOOKUP($B27,_projections!$A$12:$BT$40,K$21+$A27-1,FALSE)</f>
        <v>9.9158485910731304E-5</v>
      </c>
      <c r="L27" s="15">
        <f>VLOOKUP($B27,_projections!$A$12:$BT$40,L$21+$A27-1,FALSE)</f>
        <v>3.9024990504930565E-2</v>
      </c>
      <c r="M27" s="15">
        <f>VLOOKUP($B27,_projections!$A$12:$BT$40,M$21+$A27-1,FALSE)</f>
        <v>1.1844248301935116E-2</v>
      </c>
      <c r="N27" s="15">
        <f>VLOOKUP($B27,_projections!$A$12:$BT$40,N$21+$A27-1,FALSE)</f>
        <v>1.5196602738317385E-3</v>
      </c>
      <c r="O27" s="15">
        <f>VLOOKUP($B27,_projections!$A$12:$BT$40,O$21+$A27-1,FALSE)</f>
        <v>5.0655342461057942E-4</v>
      </c>
      <c r="P27" s="15">
        <f>VLOOKUP($B27,_projections!$A$12:$BT$40,P$21+$A27-1,FALSE)</f>
        <v>3.0506754416582326E-3</v>
      </c>
      <c r="Q27" s="15"/>
      <c r="R27" s="114">
        <f t="shared" ref="R27:R90" si="4">SUM(D27:Q27)</f>
        <v>0.99974672328769476</v>
      </c>
      <c r="T27">
        <v>1</v>
      </c>
      <c r="U27" s="135" t="s">
        <v>1</v>
      </c>
      <c r="V27" s="135">
        <v>0</v>
      </c>
      <c r="W27" s="15">
        <f>VLOOKUP($B27,_projections!$A$12:$BO$40,W$21+1,FALSE)</f>
        <v>0.22309399506037597</v>
      </c>
      <c r="X27" s="15">
        <f>VLOOKUP($B27,_projections!$A$12:$BO$40,X$21+1,FALSE)</f>
        <v>0.51018476591539519</v>
      </c>
      <c r="Y27" s="15">
        <f>VLOOKUP($B27,_projections!$A$12:$BO$40,Y$21+1,FALSE)</f>
        <v>0.25146104165288186</v>
      </c>
      <c r="Z27" s="15">
        <f>VLOOKUP($B27,_projections!$A$12:$BO$40,Z$21+1,FALSE)</f>
        <v>0</v>
      </c>
      <c r="AA27" s="15">
        <f>VLOOKUP($B27,_projections!$A$12:$BO$40,AA$21+1,FALSE)</f>
        <v>0</v>
      </c>
      <c r="AB27" s="15">
        <f>VLOOKUP($B27,_projections!$A$12:$BO$40,AB$21+1,FALSE)</f>
        <v>4.4679624819707781E-4</v>
      </c>
      <c r="AC27" s="15">
        <f>VLOOKUP($B27,_projections!$A$12:$BO$40,AC$21+1,FALSE)</f>
        <v>6.099017905242898E-3</v>
      </c>
      <c r="AD27" s="15">
        <f>VLOOKUP($B27,_projections!$A$12:$BO$40,AD$21+1,FALSE)</f>
        <v>0</v>
      </c>
      <c r="AE27" s="15">
        <f>VLOOKUP($B27,_projections!$A$12:$BO$40,AE$21+1,FALSE)</f>
        <v>0</v>
      </c>
      <c r="AF27" s="15">
        <f>VLOOKUP($B27,_projections!$A$12:$BO$40,AF$21+1,FALSE)</f>
        <v>5.5645492903380854E-3</v>
      </c>
      <c r="AG27" s="15">
        <f>VLOOKUP($B27,_projections!$A$12:$BO$40,AG$21+1,FALSE)</f>
        <v>0</v>
      </c>
      <c r="AH27" s="15">
        <f>VLOOKUP($B27,_projections!$A$12:$BO$40,AH$21+1,FALSE)</f>
        <v>9.9158485910731304E-5</v>
      </c>
      <c r="AI27" s="15">
        <f>VLOOKUP($B27,_projections!$A$12:$BO$40,AI$21+1,FALSE)</f>
        <v>3.0506754416582326E-3</v>
      </c>
      <c r="AJ27" s="16" t="str">
        <f>VLOOKUP($B27,_projections!$A$12:$BO$40,AJ$21+1,FALSE)</f>
        <v>Belgium</v>
      </c>
    </row>
    <row r="28" spans="1:36" ht="15.6" thickTop="1" thickBot="1" x14ac:dyDescent="0.35">
      <c r="A28">
        <v>16</v>
      </c>
      <c r="B28" t="s">
        <v>19</v>
      </c>
      <c r="C28">
        <v>1</v>
      </c>
      <c r="D28" s="15">
        <f>VLOOKUP($B28,_projections!$A$12:$BT$40,D$21+$A28-1,FALSE)</f>
        <v>0.49281952828183601</v>
      </c>
      <c r="E28" s="15">
        <f>VLOOKUP($B28,_projections!$A$12:$BT$40,E$21+$A28-1,FALSE)</f>
        <v>0.16906709936407832</v>
      </c>
      <c r="F28" s="15">
        <f>VLOOKUP($B28,_projections!$A$12:$BT$40,F$21+$A28-1,FALSE)</f>
        <v>3.3642792207358017E-2</v>
      </c>
      <c r="G28" s="15">
        <f>VLOOKUP($B28,_projections!$A$12:$BT$40,G$21+$A28-1,FALSE)</f>
        <v>1.0844664389991817E-2</v>
      </c>
      <c r="H28" s="15">
        <f>VLOOKUP($B28,_projections!$A$12:$BT$40,H$21+$A28-1,FALSE)</f>
        <v>1.2963052290464506E-3</v>
      </c>
      <c r="I28" s="15">
        <f>VLOOKUP($B28,_projections!$A$12:$BT$40,I$21+$A28-1,FALSE)</f>
        <v>7.1143255180767661E-4</v>
      </c>
      <c r="J28" s="15">
        <f>VLOOKUP($B28,_projections!$A$12:$BT$40,J$21+$A28-1,FALSE)</f>
        <v>0</v>
      </c>
      <c r="K28" s="15">
        <f>VLOOKUP($B28,_projections!$A$12:$BT$40,K$21+$A28-1,FALSE)</f>
        <v>0</v>
      </c>
      <c r="L28" s="15">
        <f>VLOOKUP($B28,_projections!$A$12:$BT$40,L$21+$A28-1,FALSE)</f>
        <v>9.4906266883356155E-2</v>
      </c>
      <c r="M28" s="15">
        <f>VLOOKUP($B28,_projections!$A$12:$BT$40,M$21+$A28-1,FALSE)</f>
        <v>8.7521494637285882E-2</v>
      </c>
      <c r="N28" s="15">
        <f>VLOOKUP($B28,_projections!$A$12:$BT$40,N$21+$A28-1,FALSE)</f>
        <v>5.1852209161858023E-4</v>
      </c>
      <c r="O28" s="15">
        <f>VLOOKUP($B28,_projections!$A$12:$BT$40,O$21+$A28-1,FALSE)</f>
        <v>0.10858547401501797</v>
      </c>
      <c r="P28" s="15">
        <f>VLOOKUP($B28,_projections!$A$12:$BT$40,P$21+$A28-1,FALSE)</f>
        <v>0</v>
      </c>
      <c r="Q28" s="15"/>
      <c r="R28" s="114">
        <f t="shared" si="4"/>
        <v>0.99991357965139682</v>
      </c>
      <c r="T28">
        <v>1</v>
      </c>
      <c r="U28" s="135" t="s">
        <v>19</v>
      </c>
      <c r="V28" s="135">
        <v>0</v>
      </c>
      <c r="W28" s="15">
        <f>VLOOKUP($B28,_projections!$A$12:$BO$40,W$21+1,FALSE)</f>
        <v>0.49281952828183601</v>
      </c>
      <c r="X28" s="15">
        <f>VLOOKUP($B28,_projections!$A$12:$BO$40,X$21+1,FALSE)</f>
        <v>0.17796536775166139</v>
      </c>
      <c r="Y28" s="15">
        <f>VLOOKUP($B28,_projections!$A$12:$BO$40,Y$21+1,FALSE)</f>
        <v>3.7380880230397796E-2</v>
      </c>
      <c r="Z28" s="15">
        <f>VLOOKUP($B28,_projections!$A$12:$BO$40,Z$21+1,FALSE)</f>
        <v>1.549237769998831E-2</v>
      </c>
      <c r="AA28" s="15">
        <f>VLOOKUP($B28,_projections!$A$12:$BO$40,AA$21+1,FALSE)</f>
        <v>0</v>
      </c>
      <c r="AB28" s="15">
        <f>VLOOKUP($B28,_projections!$A$12:$BO$40,AB$21+1,FALSE)</f>
        <v>8.363257895014653E-2</v>
      </c>
      <c r="AC28" s="15">
        <f>VLOOKUP($B28,_projections!$A$12:$BO$40,AC$21+1,FALSE)</f>
        <v>8.3671621564953585E-2</v>
      </c>
      <c r="AD28" s="15">
        <f>VLOOKUP($B28,_projections!$A$12:$BO$40,AD$21+1,FALSE)</f>
        <v>0.10841263331781179</v>
      </c>
      <c r="AE28" s="15">
        <f>VLOOKUP($B28,_projections!$A$12:$BO$40,AE$21+1,FALSE)</f>
        <v>0</v>
      </c>
      <c r="AF28" s="15">
        <f>VLOOKUP($B28,_projections!$A$12:$BO$40,AF$21+1,FALSE)</f>
        <v>6.2501220320457988E-4</v>
      </c>
      <c r="AG28" s="15">
        <f>VLOOKUP($B28,_projections!$A$12:$BO$40,AG$21+1,FALSE)</f>
        <v>0</v>
      </c>
      <c r="AH28" s="15">
        <f>VLOOKUP($B28,_projections!$A$12:$BO$40,AH$21+1,FALSE)</f>
        <v>0</v>
      </c>
      <c r="AI28" s="15">
        <f>VLOOKUP($B28,_projections!$A$12:$BO$40,AI$21+1,FALSE)</f>
        <v>0</v>
      </c>
      <c r="AJ28" s="16" t="str">
        <f>VLOOKUP($B28,_projections!$A$12:$BO$40,AJ$21+1,FALSE)</f>
        <v>Bulgaria</v>
      </c>
    </row>
    <row r="29" spans="1:36" ht="15.6" thickTop="1" thickBot="1" x14ac:dyDescent="0.35">
      <c r="A29">
        <v>16</v>
      </c>
      <c r="B29" t="s">
        <v>22</v>
      </c>
      <c r="C29">
        <v>1</v>
      </c>
      <c r="D29" s="15">
        <f>VLOOKUP($B29,_projections!$A$12:$BT$40,D$21+$A29-1,FALSE)</f>
        <v>0.42670285412490755</v>
      </c>
      <c r="E29" s="15">
        <f>VLOOKUP($B29,_projections!$A$12:$BT$40,E$21+$A29-1,FALSE)</f>
        <v>0.36446769763491638</v>
      </c>
      <c r="F29" s="15">
        <f>VLOOKUP($B29,_projections!$A$12:$BT$40,F$21+$A29-1,FALSE)</f>
        <v>0.13298282393163208</v>
      </c>
      <c r="G29" s="15">
        <f>VLOOKUP($B29,_projections!$A$12:$BT$40,G$21+$A29-1,FALSE)</f>
        <v>9.2910114244007492E-4</v>
      </c>
      <c r="H29" s="15">
        <f>VLOOKUP($B29,_projections!$A$12:$BT$40,H$21+$A29-1,FALSE)</f>
        <v>2.5767424448608117E-3</v>
      </c>
      <c r="I29" s="15">
        <f>VLOOKUP($B29,_projections!$A$12:$BT$40,I$21+$A29-1,FALSE)</f>
        <v>1.7178282965738746E-4</v>
      </c>
      <c r="J29" s="15">
        <f>VLOOKUP($B29,_projections!$A$12:$BT$40,J$21+$A29-1,FALSE)</f>
        <v>0</v>
      </c>
      <c r="K29" s="15">
        <f>VLOOKUP($B29,_projections!$A$12:$BT$40,K$21+$A29-1,FALSE)</f>
        <v>0</v>
      </c>
      <c r="L29" s="15">
        <f>VLOOKUP($B29,_projections!$A$12:$BT$40,L$21+$A29-1,FALSE)</f>
        <v>3.4667403787008153E-2</v>
      </c>
      <c r="M29" s="15">
        <f>VLOOKUP($B29,_projections!$A$12:$BT$40,M$21+$A29-1,FALSE)</f>
        <v>7.7302273345824356E-3</v>
      </c>
      <c r="N29" s="15">
        <f>VLOOKUP($B29,_projections!$A$12:$BT$40,N$21+$A29-1,FALSE)</f>
        <v>4.5847464179273436E-3</v>
      </c>
      <c r="O29" s="15">
        <f>VLOOKUP($B29,_projections!$A$12:$BT$40,O$21+$A29-1,FALSE)</f>
        <v>2.5014837522410339E-2</v>
      </c>
      <c r="P29" s="15">
        <f>VLOOKUP($B29,_projections!$A$12:$BT$40,P$21+$A29-1,FALSE)</f>
        <v>0</v>
      </c>
      <c r="Q29" s="15"/>
      <c r="R29" s="114">
        <f t="shared" si="4"/>
        <v>0.99982821717034254</v>
      </c>
      <c r="T29">
        <v>1</v>
      </c>
      <c r="U29" s="135" t="s">
        <v>22</v>
      </c>
      <c r="V29" s="135">
        <v>0</v>
      </c>
      <c r="W29" s="15">
        <f>VLOOKUP($B29,_projections!$A$12:$BO$40,W$21+1,FALSE)</f>
        <v>0.42670285412490755</v>
      </c>
      <c r="X29" s="15">
        <f>VLOOKUP($B29,_projections!$A$12:$BO$40,X$21+1,FALSE)</f>
        <v>0.38365020803675409</v>
      </c>
      <c r="Y29" s="15">
        <f>VLOOKUP($B29,_projections!$A$12:$BO$40,Y$21+1,FALSE)</f>
        <v>0.14775869325736898</v>
      </c>
      <c r="Z29" s="15">
        <f>VLOOKUP($B29,_projections!$A$12:$BO$40,Z$21+1,FALSE)</f>
        <v>1.3272873463429642E-3</v>
      </c>
      <c r="AA29" s="15">
        <f>VLOOKUP($B29,_projections!$A$12:$BO$40,AA$21+1,FALSE)</f>
        <v>0</v>
      </c>
      <c r="AB29" s="15">
        <f>VLOOKUP($B29,_projections!$A$12:$BO$40,AB$21+1,FALSE)</f>
        <v>0</v>
      </c>
      <c r="AC29" s="15">
        <f>VLOOKUP($B29,_projections!$A$12:$BO$40,AC$21+1,FALSE)</f>
        <v>1.2335635931547783E-2</v>
      </c>
      <c r="AD29" s="15">
        <f>VLOOKUP($B29,_projections!$A$12:$BO$40,AD$21+1,FALSE)</f>
        <v>2.4671271863095565E-2</v>
      </c>
      <c r="AE29" s="15">
        <f>VLOOKUP($B29,_projections!$A$12:$BO$40,AE$21+1,FALSE)</f>
        <v>3.5540494399830189E-3</v>
      </c>
      <c r="AF29" s="15">
        <f>VLOOKUP($B29,_projections!$A$12:$BO$40,AF$21+1,FALSE)</f>
        <v>0</v>
      </c>
      <c r="AG29" s="15">
        <f>VLOOKUP($B29,_projections!$A$12:$BO$40,AG$21+1,FALSE)</f>
        <v>0</v>
      </c>
      <c r="AH29" s="15">
        <f>VLOOKUP($B29,_projections!$A$12:$BO$40,AH$21+1,FALSE)</f>
        <v>0</v>
      </c>
      <c r="AI29" s="15">
        <f>VLOOKUP($B29,_projections!$A$12:$BO$40,AI$21+1,FALSE)</f>
        <v>0</v>
      </c>
      <c r="AJ29" s="16" t="str">
        <f>VLOOKUP($B29,_projections!$A$12:$BO$40,AJ$21+1,FALSE)</f>
        <v>Croatia</v>
      </c>
    </row>
    <row r="30" spans="1:36" ht="15.6" thickTop="1" thickBot="1" x14ac:dyDescent="0.35">
      <c r="A30">
        <v>16</v>
      </c>
      <c r="B30" t="s">
        <v>28</v>
      </c>
      <c r="C30">
        <v>1</v>
      </c>
      <c r="D30" s="15">
        <f>VLOOKUP($B30,_projections!$A$12:$BT$40,D$21+$A30-1,FALSE)</f>
        <v>0.52721553806663557</v>
      </c>
      <c r="E30" s="15">
        <f>VLOOKUP($B30,_projections!$A$12:$BT$40,E$21+$A30-1,FALSE)</f>
        <v>0</v>
      </c>
      <c r="F30" s="15">
        <f>VLOOKUP($B30,_projections!$A$12:$BT$40,F$21+$A30-1,FALSE)</f>
        <v>0.40604189800339419</v>
      </c>
      <c r="G30" s="15">
        <f>VLOOKUP($B30,_projections!$A$12:$BT$40,G$21+$A30-1,FALSE)</f>
        <v>0</v>
      </c>
      <c r="H30" s="15">
        <f>VLOOKUP($B30,_projections!$A$12:$BT$40,H$21+$A30-1,FALSE)</f>
        <v>3.3836824833616179E-3</v>
      </c>
      <c r="I30" s="15">
        <f>VLOOKUP($B30,_projections!$A$12:$BT$40,I$21+$A30-1,FALSE)</f>
        <v>6.0843862974443936E-3</v>
      </c>
      <c r="J30" s="15">
        <f>VLOOKUP($B30,_projections!$A$12:$BT$40,J$21+$A30-1,FALSE)</f>
        <v>0</v>
      </c>
      <c r="K30" s="15">
        <f>VLOOKUP($B30,_projections!$A$12:$BT$40,K$21+$A30-1,FALSE)</f>
        <v>0</v>
      </c>
      <c r="L30" s="15">
        <f>VLOOKUP($B30,_projections!$A$12:$BT$40,L$21+$A30-1,FALSE)</f>
        <v>4.5093238209062483E-2</v>
      </c>
      <c r="M30" s="15">
        <f>VLOOKUP($B30,_projections!$A$12:$BT$40,M$21+$A30-1,FALSE)</f>
        <v>1.0151047450084855E-2</v>
      </c>
      <c r="N30" s="15">
        <f>VLOOKUP($B30,_projections!$A$12:$BT$40,N$21+$A30-1,FALSE)</f>
        <v>1.3534729933446473E-3</v>
      </c>
      <c r="O30" s="15">
        <f>VLOOKUP($B30,_projections!$A$12:$BT$40,O$21+$A30-1,FALSE)</f>
        <v>4.5115766444821579E-4</v>
      </c>
      <c r="P30" s="15">
        <f>VLOOKUP($B30,_projections!$A$12:$BT$40,P$21+$A30-1,FALSE)</f>
        <v>0</v>
      </c>
      <c r="Q30" s="15"/>
      <c r="R30" s="114">
        <f t="shared" si="4"/>
        <v>0.99977442116777604</v>
      </c>
      <c r="T30">
        <v>1</v>
      </c>
      <c r="U30" s="136" t="s">
        <v>28</v>
      </c>
      <c r="V30" s="136">
        <v>0</v>
      </c>
      <c r="W30" s="137">
        <f>VLOOKUP($B30,_projections!$A$12:$BO$40,W$21+1,FALSE)</f>
        <v>0.52721553806663557</v>
      </c>
      <c r="X30" s="137">
        <f>VLOOKUP($B30,_projections!$A$12:$BO$40,X$21+1,FALSE)</f>
        <v>0</v>
      </c>
      <c r="Y30" s="137">
        <f>VLOOKUP($B30,_projections!$A$12:$BO$40,Y$21+1,FALSE)</f>
        <v>0.45115766444821576</v>
      </c>
      <c r="Z30" s="137">
        <f>VLOOKUP($B30,_projections!$A$12:$BO$40,Z$21+1,FALSE)</f>
        <v>0</v>
      </c>
      <c r="AA30" s="137">
        <f>VLOOKUP($B30,_projections!$A$12:$BO$40,AA$21+1,FALSE)</f>
        <v>0</v>
      </c>
      <c r="AB30" s="137">
        <f>VLOOKUP($B30,_projections!$A$12:$BO$40,AB$21+1,FALSE)</f>
        <v>0</v>
      </c>
      <c r="AC30" s="137">
        <f>VLOOKUP($B30,_projections!$A$12:$BO$40,AC$21+1,FALSE)</f>
        <v>1.5767990019928454E-2</v>
      </c>
      <c r="AD30" s="137">
        <f>VLOOKUP($B30,_projections!$A$12:$BO$40,AD$21+1,FALSE)</f>
        <v>0</v>
      </c>
      <c r="AE30" s="137">
        <f>VLOOKUP($B30,_projections!$A$12:$BO$40,AE$21+1,FALSE)</f>
        <v>0</v>
      </c>
      <c r="AF30" s="137">
        <f>VLOOKUP($B30,_projections!$A$12:$BO$40,AF$21+1,FALSE)</f>
        <v>5.8588074652202856E-3</v>
      </c>
      <c r="AG30" s="137">
        <f>VLOOKUP($B30,_projections!$A$12:$BO$40,AG$21+1,FALSE)</f>
        <v>0</v>
      </c>
      <c r="AH30" s="137">
        <f>VLOOKUP($B30,_projections!$A$12:$BO$40,AH$21+1,FALSE)</f>
        <v>0</v>
      </c>
      <c r="AI30" s="137">
        <f>VLOOKUP($B30,_projections!$A$12:$BO$40,AI$21+1,FALSE)</f>
        <v>0</v>
      </c>
      <c r="AJ30" s="16" t="str">
        <f>VLOOKUP($B30,_projections!$A$12:$BO$40,AJ$21+1,FALSE)</f>
        <v>Cyprus</v>
      </c>
    </row>
    <row r="31" spans="1:36" ht="15.6" thickTop="1" thickBot="1" x14ac:dyDescent="0.35">
      <c r="A31">
        <v>16</v>
      </c>
      <c r="B31" t="s">
        <v>13</v>
      </c>
      <c r="C31">
        <v>1</v>
      </c>
      <c r="D31" s="15">
        <f>VLOOKUP($B31,_projections!$A$12:$BT$40,D$21+$A31-1,FALSE)</f>
        <v>0.32641025931937528</v>
      </c>
      <c r="E31" s="15">
        <f>VLOOKUP($B31,_projections!$A$12:$BT$40,E$21+$A31-1,FALSE)</f>
        <v>0.55653138585546746</v>
      </c>
      <c r="F31" s="15">
        <f>VLOOKUP($B31,_projections!$A$12:$BT$40,F$21+$A31-1,FALSE)</f>
        <v>8.7581360290785483E-3</v>
      </c>
      <c r="G31" s="15">
        <f>VLOOKUP($B31,_projections!$A$12:$BT$40,G$21+$A31-1,FALSE)</f>
        <v>1.4603208698329675E-2</v>
      </c>
      <c r="H31" s="15">
        <f>VLOOKUP($B31,_projections!$A$12:$BT$40,H$21+$A31-1,FALSE)</f>
        <v>2.7392077357772568E-3</v>
      </c>
      <c r="I31" s="15">
        <f>VLOOKUP($B31,_projections!$A$12:$BT$40,I$21+$A31-1,FALSE)</f>
        <v>1.223177120597063E-2</v>
      </c>
      <c r="J31" s="15">
        <f>VLOOKUP($B31,_projections!$A$12:$BT$40,J$21+$A31-1,FALSE)</f>
        <v>0</v>
      </c>
      <c r="K31" s="15">
        <f>VLOOKUP($B31,_projections!$A$12:$BT$40,K$21+$A31-1,FALSE)</f>
        <v>0</v>
      </c>
      <c r="L31" s="15">
        <f>VLOOKUP($B31,_projections!$A$12:$BT$40,L$21+$A31-1,FALSE)</f>
        <v>4.6854139814656914E-2</v>
      </c>
      <c r="M31" s="15">
        <f>VLOOKUP($B31,_projections!$A$12:$BT$40,M$21+$A31-1,FALSE)</f>
        <v>1.1421646234965749E-2</v>
      </c>
      <c r="N31" s="15">
        <f>VLOOKUP($B31,_projections!$A$12:$BT$40,N$21+$A31-1,FALSE)</f>
        <v>1.0956830943109029E-3</v>
      </c>
      <c r="O31" s="15">
        <f>VLOOKUP($B31,_projections!$A$12:$BT$40,O$21+$A31-1,FALSE)</f>
        <v>3.6522769810363423E-4</v>
      </c>
      <c r="P31" s="15">
        <f>VLOOKUP($B31,_projections!$A$12:$BT$40,P$21+$A31-1,FALSE)</f>
        <v>1.8806720464912014E-2</v>
      </c>
      <c r="Q31" s="15"/>
      <c r="R31" s="114">
        <f t="shared" si="4"/>
        <v>0.99981738615094817</v>
      </c>
      <c r="T31">
        <v>1</v>
      </c>
      <c r="U31" s="135" t="s">
        <v>13</v>
      </c>
      <c r="V31" s="135">
        <v>0</v>
      </c>
      <c r="W31" s="15">
        <f>VLOOKUP($B31,_projections!$A$12:$BO$40,W$21+1,FALSE)</f>
        <v>0.32641025931937528</v>
      </c>
      <c r="X31" s="15">
        <f>VLOOKUP($B31,_projections!$A$12:$BO$40,X$21+1,FALSE)</f>
        <v>0.58582251142680786</v>
      </c>
      <c r="Y31" s="15">
        <f>VLOOKUP($B31,_projections!$A$12:$BO$40,Y$21+1,FALSE)</f>
        <v>9.7312622545317196E-3</v>
      </c>
      <c r="Z31" s="15">
        <f>VLOOKUP($B31,_projections!$A$12:$BO$40,Z$21+1,FALSE)</f>
        <v>2.0861726711899536E-2</v>
      </c>
      <c r="AA31" s="15">
        <f>VLOOKUP($B31,_projections!$A$12:$BO$40,AA$21+1,FALSE)</f>
        <v>0</v>
      </c>
      <c r="AB31" s="15">
        <f>VLOOKUP($B31,_projections!$A$12:$BO$40,AB$21+1,FALSE)</f>
        <v>3.2040230276339783E-3</v>
      </c>
      <c r="AC31" s="15">
        <f>VLOOKUP($B31,_projections!$A$12:$BO$40,AC$21+1,FALSE)</f>
        <v>2.311433943792069E-2</v>
      </c>
      <c r="AD31" s="15">
        <f>VLOOKUP($B31,_projections!$A$12:$BO$40,AD$21+1,FALSE)</f>
        <v>0</v>
      </c>
      <c r="AE31" s="15">
        <f>VLOOKUP($B31,_projections!$A$12:$BO$40,AE$21+1,FALSE)</f>
        <v>0</v>
      </c>
      <c r="AF31" s="15">
        <f>VLOOKUP($B31,_projections!$A$12:$BO$40,AF$21+1,FALSE)</f>
        <v>1.2049157356918814E-2</v>
      </c>
      <c r="AG31" s="15">
        <f>VLOOKUP($B31,_projections!$A$12:$BO$40,AG$21+1,FALSE)</f>
        <v>0</v>
      </c>
      <c r="AH31" s="15">
        <f>VLOOKUP($B31,_projections!$A$12:$BO$40,AH$21+1,FALSE)</f>
        <v>0</v>
      </c>
      <c r="AI31" s="15">
        <f>VLOOKUP($B31,_projections!$A$12:$BO$40,AI$21+1,FALSE)</f>
        <v>1.8806720464912014E-2</v>
      </c>
      <c r="AJ31" s="16" t="str">
        <f>VLOOKUP($B31,_projections!$A$12:$BO$40,AJ$21+1,FALSE)</f>
        <v>Czech Republic</v>
      </c>
    </row>
    <row r="32" spans="1:36" ht="15.6" thickTop="1" thickBot="1" x14ac:dyDescent="0.35">
      <c r="A32">
        <v>16</v>
      </c>
      <c r="B32" t="s">
        <v>17</v>
      </c>
      <c r="C32">
        <v>1</v>
      </c>
      <c r="D32" s="15">
        <f>VLOOKUP($B32,_projections!$A$12:$BT$40,D$21+$A32-1,FALSE)</f>
        <v>0.2669364780558689</v>
      </c>
      <c r="E32" s="15">
        <f>VLOOKUP($B32,_projections!$A$12:$BT$40,E$21+$A32-1,FALSE)</f>
        <v>0.4582003007047426</v>
      </c>
      <c r="F32" s="15">
        <f>VLOOKUP($B32,_projections!$A$12:$BT$40,F$21+$A32-1,FALSE)</f>
        <v>0.12371769601487641</v>
      </c>
      <c r="G32" s="15">
        <f>VLOOKUP($B32,_projections!$A$12:$BT$40,G$21+$A32-1,FALSE)</f>
        <v>0</v>
      </c>
      <c r="H32" s="15">
        <f>VLOOKUP($B32,_projections!$A$12:$BT$40,H$21+$A32-1,FALSE)</f>
        <v>2.8396661976426906E-3</v>
      </c>
      <c r="I32" s="15">
        <f>VLOOKUP($B32,_projections!$A$12:$BT$40,I$21+$A32-1,FALSE)</f>
        <v>2.6655484258621808E-2</v>
      </c>
      <c r="J32" s="15">
        <f>VLOOKUP($B32,_projections!$A$12:$BT$40,J$21+$A32-1,FALSE)</f>
        <v>0</v>
      </c>
      <c r="K32" s="15">
        <f>VLOOKUP($B32,_projections!$A$12:$BT$40,K$21+$A32-1,FALSE)</f>
        <v>0</v>
      </c>
      <c r="L32" s="15">
        <f>VLOOKUP($B32,_projections!$A$12:$BT$40,L$21+$A32-1,FALSE)</f>
        <v>9.8053111460236667E-2</v>
      </c>
      <c r="M32" s="15">
        <f>VLOOKUP($B32,_projections!$A$12:$BT$40,M$21+$A32-1,FALSE)</f>
        <v>8.5189985929280711E-3</v>
      </c>
      <c r="N32" s="15">
        <f>VLOOKUP($B32,_projections!$A$12:$BT$40,N$21+$A32-1,FALSE)</f>
        <v>1.1358664790570763E-3</v>
      </c>
      <c r="O32" s="15">
        <f>VLOOKUP($B32,_projections!$A$12:$BT$40,O$21+$A32-1,FALSE)</f>
        <v>3.7862215968569214E-4</v>
      </c>
      <c r="P32" s="15">
        <f>VLOOKUP($B32,_projections!$A$12:$BT$40,P$21+$A32-1,FALSE)</f>
        <v>1.337446499649737E-2</v>
      </c>
      <c r="Q32" s="15"/>
      <c r="R32" s="114">
        <f t="shared" si="4"/>
        <v>0.99981068892015723</v>
      </c>
      <c r="T32">
        <v>1</v>
      </c>
      <c r="U32" s="135" t="s">
        <v>17</v>
      </c>
      <c r="V32" s="135">
        <v>0</v>
      </c>
      <c r="W32" s="15">
        <f>VLOOKUP($B32,_projections!$A$12:$BO$40,W$21+1,FALSE)</f>
        <v>0.2669364780558689</v>
      </c>
      <c r="X32" s="15">
        <f>VLOOKUP($B32,_projections!$A$12:$BO$40,X$21+1,FALSE)</f>
        <v>0.48231610600499225</v>
      </c>
      <c r="Y32" s="15">
        <f>VLOOKUP($B32,_projections!$A$12:$BO$40,Y$21+1,FALSE)</f>
        <v>0.137464106683196</v>
      </c>
      <c r="Z32" s="15">
        <f>VLOOKUP($B32,_projections!$A$12:$BO$40,Z$21+1,FALSE)</f>
        <v>0</v>
      </c>
      <c r="AA32" s="15">
        <f>VLOOKUP($B32,_projections!$A$12:$BO$40,AA$21+1,FALSE)</f>
        <v>0</v>
      </c>
      <c r="AB32" s="15">
        <f>VLOOKUP($B32,_projections!$A$12:$BO$40,AB$21+1,FALSE)</f>
        <v>0</v>
      </c>
      <c r="AC32" s="15">
        <f>VLOOKUP($B32,_projections!$A$12:$BO$40,AC$21+1,FALSE)</f>
        <v>7.3442671080666683E-2</v>
      </c>
      <c r="AD32" s="15">
        <f>VLOOKUP($B32,_projections!$A$12:$BO$40,AD$21+1,FALSE)</f>
        <v>0</v>
      </c>
      <c r="AE32" s="15">
        <f>VLOOKUP($B32,_projections!$A$12:$BO$40,AE$21+1,FALSE)</f>
        <v>0</v>
      </c>
      <c r="AF32" s="15">
        <f>VLOOKUP($B32,_projections!$A$12:$BO$40,AF$21+1,FALSE)</f>
        <v>2.6466173178778963E-2</v>
      </c>
      <c r="AG32" s="15">
        <f>VLOOKUP($B32,_projections!$A$12:$BO$40,AG$21+1,FALSE)</f>
        <v>0</v>
      </c>
      <c r="AH32" s="15">
        <f>VLOOKUP($B32,_projections!$A$12:$BO$40,AH$21+1,FALSE)</f>
        <v>0</v>
      </c>
      <c r="AI32" s="15">
        <f>VLOOKUP($B32,_projections!$A$12:$BO$40,AI$21+1,FALSE)</f>
        <v>1.337446499649737E-2</v>
      </c>
      <c r="AJ32" s="16" t="str">
        <f>VLOOKUP($B32,_projections!$A$12:$BO$40,AJ$21+1,FALSE)</f>
        <v>Denmark</v>
      </c>
    </row>
    <row r="33" spans="1:36" ht="15.6" thickTop="1" thickBot="1" x14ac:dyDescent="0.35">
      <c r="A33">
        <v>16</v>
      </c>
      <c r="B33" t="s">
        <v>25</v>
      </c>
      <c r="C33">
        <v>1</v>
      </c>
      <c r="D33" s="15">
        <f>VLOOKUP($B33,_projections!$A$12:$BT$40,D$21+$A33-1,FALSE)</f>
        <v>0.48835168767782472</v>
      </c>
      <c r="E33" s="15">
        <f>VLOOKUP($B33,_projections!$A$12:$BT$40,E$21+$A33-1,FALSE)</f>
        <v>0.20499084042162916</v>
      </c>
      <c r="F33" s="15">
        <f>VLOOKUP($B33,_projections!$A$12:$BT$40,F$21+$A33-1,FALSE)</f>
        <v>0.18615869336914631</v>
      </c>
      <c r="G33" s="15">
        <f>VLOOKUP($B33,_projections!$A$12:$BT$40,G$21+$A33-1,FALSE)</f>
        <v>1.3508002043361091E-2</v>
      </c>
      <c r="H33" s="15">
        <f>VLOOKUP($B33,_projections!$A$12:$BT$40,H$21+$A33-1,FALSE)</f>
        <v>2.7946825947934421E-3</v>
      </c>
      <c r="I33" s="15">
        <f>VLOOKUP($B33,_projections!$A$12:$BT$40,I$21+$A33-1,FALSE)</f>
        <v>1.0772225906860111E-2</v>
      </c>
      <c r="J33" s="15">
        <f>VLOOKUP($B33,_projections!$A$12:$BT$40,J$21+$A33-1,FALSE)</f>
        <v>0</v>
      </c>
      <c r="K33" s="15">
        <f>VLOOKUP($B33,_projections!$A$12:$BT$40,K$21+$A33-1,FALSE)</f>
        <v>0</v>
      </c>
      <c r="L33" s="15">
        <f>VLOOKUP($B33,_projections!$A$12:$BT$40,L$21+$A33-1,FALSE)</f>
        <v>8.3363010645128771E-2</v>
      </c>
      <c r="M33" s="15">
        <f>VLOOKUP($B33,_projections!$A$12:$BT$40,M$21+$A33-1,FALSE)</f>
        <v>8.3840477843803267E-3</v>
      </c>
      <c r="N33" s="15">
        <f>VLOOKUP($B33,_projections!$A$12:$BT$40,N$21+$A33-1,FALSE)</f>
        <v>1.1178730379173768E-3</v>
      </c>
      <c r="O33" s="15">
        <f>VLOOKUP($B33,_projections!$A$12:$BT$40,O$21+$A33-1,FALSE)</f>
        <v>3.7262434597245896E-4</v>
      </c>
      <c r="P33" s="15">
        <f>VLOOKUP($B33,_projections!$A$12:$BT$40,P$21+$A33-1,FALSE)</f>
        <v>0</v>
      </c>
      <c r="Q33" s="15"/>
      <c r="R33" s="114">
        <f t="shared" si="4"/>
        <v>0.99981368782701363</v>
      </c>
      <c r="T33">
        <v>1</v>
      </c>
      <c r="U33" s="136" t="s">
        <v>25</v>
      </c>
      <c r="V33" s="136">
        <v>0</v>
      </c>
      <c r="W33" s="137">
        <f>VLOOKUP($B33,_projections!$A$12:$BO$40,W$21+1,FALSE)</f>
        <v>0.48835168767782472</v>
      </c>
      <c r="X33" s="137">
        <f>VLOOKUP($B33,_projections!$A$12:$BO$40,X$21+1,FALSE)</f>
        <v>0.21577983202276754</v>
      </c>
      <c r="Y33" s="137">
        <f>VLOOKUP($B33,_projections!$A$12:$BO$40,Y$21+1,FALSE)</f>
        <v>0.20684299263238479</v>
      </c>
      <c r="Z33" s="137">
        <f>VLOOKUP($B33,_projections!$A$12:$BO$40,Z$21+1,FALSE)</f>
        <v>1.929714577623013E-2</v>
      </c>
      <c r="AA33" s="137">
        <f>VLOOKUP($B33,_projections!$A$12:$BO$40,AA$21+1,FALSE)</f>
        <v>0</v>
      </c>
      <c r="AB33" s="137">
        <f>VLOOKUP($B33,_projections!$A$12:$BO$40,AB$21+1,FALSE)</f>
        <v>0</v>
      </c>
      <c r="AC33" s="137">
        <f>VLOOKUP($B33,_projections!$A$12:$BO$40,AC$21+1,FALSE)</f>
        <v>5.9142428156918933E-2</v>
      </c>
      <c r="AD33" s="137">
        <f>VLOOKUP($B33,_projections!$A$12:$BO$40,AD$21+1,FALSE)</f>
        <v>0</v>
      </c>
      <c r="AE33" s="137">
        <f>VLOOKUP($B33,_projections!$A$12:$BO$40,AE$21+1,FALSE)</f>
        <v>0</v>
      </c>
      <c r="AF33" s="137">
        <f>VLOOKUP($B33,_projections!$A$12:$BO$40,AF$21+1,FALSE)</f>
        <v>1.0585913733873882E-2</v>
      </c>
      <c r="AG33" s="137">
        <f>VLOOKUP($B33,_projections!$A$12:$BO$40,AG$21+1,FALSE)</f>
        <v>0</v>
      </c>
      <c r="AH33" s="137">
        <f>VLOOKUP($B33,_projections!$A$12:$BO$40,AH$21+1,FALSE)</f>
        <v>0</v>
      </c>
      <c r="AI33" s="137">
        <f>VLOOKUP($B33,_projections!$A$12:$BO$40,AI$21+1,FALSE)</f>
        <v>0</v>
      </c>
      <c r="AJ33" s="16" t="str">
        <f>VLOOKUP($B33,_projections!$A$12:$BO$40,AJ$21+1,FALSE)</f>
        <v>Estonia</v>
      </c>
    </row>
    <row r="34" spans="1:36" ht="15.6" thickTop="1" thickBot="1" x14ac:dyDescent="0.35">
      <c r="A34">
        <v>16</v>
      </c>
      <c r="B34" t="s">
        <v>11</v>
      </c>
      <c r="C34">
        <v>1</v>
      </c>
      <c r="D34" s="15">
        <f>VLOOKUP($B34,_projections!$A$12:$BT$40,D$21+$A34-1,FALSE)</f>
        <v>0.66282173344397322</v>
      </c>
      <c r="E34" s="15">
        <f>VLOOKUP($B34,_projections!$A$12:$BT$40,E$21+$A34-1,FALSE)</f>
        <v>2.8257070605801397E-2</v>
      </c>
      <c r="F34" s="15">
        <f>VLOOKUP($B34,_projections!$A$12:$BT$40,F$21+$A34-1,FALSE)</f>
        <v>0.207938251190047</v>
      </c>
      <c r="G34" s="15">
        <f>VLOOKUP($B34,_projections!$A$12:$BT$40,G$21+$A34-1,FALSE)</f>
        <v>1.5397525767322493E-3</v>
      </c>
      <c r="H34" s="15">
        <f>VLOOKUP($B34,_projections!$A$12:$BT$40,H$21+$A34-1,FALSE)</f>
        <v>1.8938518752071041E-3</v>
      </c>
      <c r="I34" s="15">
        <f>VLOOKUP($B34,_projections!$A$12:$BT$40,I$21+$A34-1,FALSE)</f>
        <v>1.2348527417336237E-2</v>
      </c>
      <c r="J34" s="15">
        <f>VLOOKUP($B34,_projections!$A$12:$BT$40,J$21+$A34-1,FALSE)</f>
        <v>5.0155096099359375E-4</v>
      </c>
      <c r="K34" s="15">
        <f>VLOOKUP($B34,_projections!$A$12:$BT$40,K$21+$A34-1,FALSE)</f>
        <v>0</v>
      </c>
      <c r="L34" s="15">
        <f>VLOOKUP($B34,_projections!$A$12:$BT$40,L$21+$A34-1,FALSE)</f>
        <v>7.7881395179163496E-2</v>
      </c>
      <c r="M34" s="15">
        <f>VLOOKUP($B34,_projections!$A$12:$BT$40,M$21+$A34-1,FALSE)</f>
        <v>5.6815556256213122E-3</v>
      </c>
      <c r="N34" s="15">
        <f>VLOOKUP($B34,_projections!$A$12:$BT$40,N$21+$A34-1,FALSE)</f>
        <v>7.5754075008284166E-4</v>
      </c>
      <c r="O34" s="15">
        <f>VLOOKUP($B34,_projections!$A$12:$BT$40,O$21+$A34-1,FALSE)</f>
        <v>2.5251358336094722E-4</v>
      </c>
      <c r="P34" s="15">
        <f>VLOOKUP($B34,_projections!$A$12:$BT$40,P$21+$A34-1,FALSE)</f>
        <v>0</v>
      </c>
      <c r="Q34" s="15"/>
      <c r="R34" s="114">
        <f t="shared" si="4"/>
        <v>0.99987374320831934</v>
      </c>
      <c r="T34">
        <v>1</v>
      </c>
      <c r="U34" s="135" t="s">
        <v>11</v>
      </c>
      <c r="V34" s="135">
        <v>0</v>
      </c>
      <c r="W34" s="15">
        <f>VLOOKUP($B34,_projections!$A$12:$BO$40,W$21+1,FALSE)</f>
        <v>0.66282173344397322</v>
      </c>
      <c r="X34" s="15">
        <f>VLOOKUP($B34,_projections!$A$12:$BO$40,X$21+1,FALSE)</f>
        <v>2.9744284848212E-2</v>
      </c>
      <c r="Y34" s="15">
        <f>VLOOKUP($B34,_projections!$A$12:$BO$40,Y$21+1,FALSE)</f>
        <v>0.23104250132227444</v>
      </c>
      <c r="Z34" s="15">
        <f>VLOOKUP($B34,_projections!$A$12:$BO$40,Z$21+1,FALSE)</f>
        <v>2.1996465381889279E-3</v>
      </c>
      <c r="AA34" s="15">
        <f>VLOOKUP($B34,_projections!$A$12:$BO$40,AA$21+1,FALSE)</f>
        <v>0</v>
      </c>
      <c r="AB34" s="15">
        <f>VLOOKUP($B34,_projections!$A$12:$BO$40,AB$21+1,FALSE)</f>
        <v>0</v>
      </c>
      <c r="AC34" s="15">
        <f>VLOOKUP($B34,_projections!$A$12:$BO$40,AC$21+1,FALSE)</f>
        <v>6.1468012260701921E-2</v>
      </c>
      <c r="AD34" s="15">
        <f>VLOOKUP($B34,_projections!$A$12:$BO$40,AD$21+1,FALSE)</f>
        <v>0</v>
      </c>
      <c r="AE34" s="15">
        <f>VLOOKUP($B34,_projections!$A$12:$BO$40,AE$21+1,FALSE)</f>
        <v>0</v>
      </c>
      <c r="AF34" s="15">
        <f>VLOOKUP($B34,_projections!$A$12:$BO$40,AF$21+1,FALSE)</f>
        <v>1.2222270625655764E-2</v>
      </c>
      <c r="AG34" s="15">
        <f>VLOOKUP($B34,_projections!$A$12:$BO$40,AG$21+1,FALSE)</f>
        <v>5.0155096099359375E-4</v>
      </c>
      <c r="AH34" s="15">
        <f>VLOOKUP($B34,_projections!$A$12:$BO$40,AH$21+1,FALSE)</f>
        <v>0</v>
      </c>
      <c r="AI34" s="15">
        <f>VLOOKUP($B34,_projections!$A$12:$BO$40,AI$21+1,FALSE)</f>
        <v>0</v>
      </c>
      <c r="AJ34" s="16" t="str">
        <f>VLOOKUP($B34,_projections!$A$12:$BO$40,AJ$21+1,FALSE)</f>
        <v>Finland</v>
      </c>
    </row>
    <row r="35" spans="1:36" ht="15.6" thickTop="1" thickBot="1" x14ac:dyDescent="0.35">
      <c r="A35">
        <v>16</v>
      </c>
      <c r="B35" t="s">
        <v>3</v>
      </c>
      <c r="C35">
        <v>1</v>
      </c>
      <c r="D35" s="15">
        <f>VLOOKUP($B35,_projections!$A$12:$BT$40,D$21+$A35-1,FALSE)</f>
        <v>0.26054386229454896</v>
      </c>
      <c r="E35" s="15">
        <f>VLOOKUP($B35,_projections!$A$12:$BT$40,E$21+$A35-1,FALSE)</f>
        <v>0.48952349636659342</v>
      </c>
      <c r="F35" s="15">
        <f>VLOOKUP($B35,_projections!$A$12:$BT$40,F$21+$A35-1,FALSE)</f>
        <v>0.1590002695550394</v>
      </c>
      <c r="G35" s="15">
        <f>VLOOKUP($B35,_projections!$A$12:$BT$40,G$21+$A35-1,FALSE)</f>
        <v>2.9809806981946053E-3</v>
      </c>
      <c r="H35" s="15">
        <f>VLOOKUP($B35,_projections!$A$12:$BT$40,H$21+$A35-1,FALSE)</f>
        <v>3.353149073940442E-3</v>
      </c>
      <c r="I35" s="15">
        <f>VLOOKUP($B35,_projections!$A$12:$BT$40,I$21+$A35-1,FALSE)</f>
        <v>4.5387988754686777E-3</v>
      </c>
      <c r="J35" s="15">
        <f>VLOOKUP($B35,_projections!$A$12:$BT$40,J$21+$A35-1,FALSE)</f>
        <v>0</v>
      </c>
      <c r="K35" s="15">
        <f>VLOOKUP($B35,_projections!$A$12:$BT$40,K$21+$A35-1,FALSE)</f>
        <v>0</v>
      </c>
      <c r="L35" s="15">
        <f>VLOOKUP($B35,_projections!$A$12:$BT$40,L$21+$A35-1,FALSE)</f>
        <v>5.2796158754261198E-2</v>
      </c>
      <c r="M35" s="15">
        <f>VLOOKUP($B35,_projections!$A$12:$BT$40,M$21+$A35-1,FALSE)</f>
        <v>1.5757632412547448E-2</v>
      </c>
      <c r="N35" s="15">
        <f>VLOOKUP($B35,_projections!$A$12:$BT$40,N$21+$A35-1,FALSE)</f>
        <v>1.3412596295761768E-3</v>
      </c>
      <c r="O35" s="15">
        <f>VLOOKUP($B35,_projections!$A$12:$BT$40,O$21+$A35-1,FALSE)</f>
        <v>9.9166817253019479E-4</v>
      </c>
      <c r="P35" s="15">
        <f>VLOOKUP($B35,_projections!$A$12:$BT$40,P$21+$A35-1,FALSE)</f>
        <v>8.9491808957032574E-3</v>
      </c>
      <c r="Q35" s="15"/>
      <c r="R35" s="114">
        <f t="shared" si="4"/>
        <v>0.99977645672840398</v>
      </c>
      <c r="T35">
        <v>1</v>
      </c>
      <c r="U35" s="135" t="s">
        <v>3</v>
      </c>
      <c r="V35" s="135">
        <v>0</v>
      </c>
      <c r="W35" s="15">
        <f>VLOOKUP($B35,_projections!$A$12:$BO$40,W$21+1,FALSE)</f>
        <v>0.26054386229454896</v>
      </c>
      <c r="X35" s="15">
        <f>VLOOKUP($B35,_projections!$A$12:$BO$40,X$21+1,FALSE)</f>
        <v>0.51528789091220362</v>
      </c>
      <c r="Y35" s="15">
        <f>VLOOKUP($B35,_projections!$A$12:$BO$40,Y$21+1,FALSE)</f>
        <v>0.17666696617226599</v>
      </c>
      <c r="Z35" s="15">
        <f>VLOOKUP($B35,_projections!$A$12:$BO$40,Z$21+1,FALSE)</f>
        <v>4.2585438545637219E-3</v>
      </c>
      <c r="AA35" s="15">
        <f>VLOOKUP($B35,_projections!$A$12:$BO$40,AA$21+1,FALSE)</f>
        <v>0</v>
      </c>
      <c r="AB35" s="15">
        <f>VLOOKUP($B35,_projections!$A$12:$BO$40,AB$21+1,FALSE)</f>
        <v>5.698185190726123E-3</v>
      </c>
      <c r="AC35" s="15">
        <f>VLOOKUP($B35,_projections!$A$12:$BO$40,AC$21+1,FALSE)</f>
        <v>2.3735533446777365E-2</v>
      </c>
      <c r="AD35" s="15">
        <f>VLOOKUP($B35,_projections!$A$12:$BO$40,AD$21+1,FALSE)</f>
        <v>5.4458162933813579E-4</v>
      </c>
      <c r="AE35" s="15">
        <f>VLOOKUP($B35,_projections!$A$12:$BO$40,AE$21+1,FALSE)</f>
        <v>0</v>
      </c>
      <c r="AF35" s="15">
        <f>VLOOKUP($B35,_projections!$A$12:$BO$40,AF$21+1,FALSE)</f>
        <v>4.3152556038726485E-3</v>
      </c>
      <c r="AG35" s="15">
        <f>VLOOKUP($B35,_projections!$A$12:$BO$40,AG$21+1,FALSE)</f>
        <v>0</v>
      </c>
      <c r="AH35" s="15">
        <f>VLOOKUP($B35,_projections!$A$12:$BO$40,AH$21+1,FALSE)</f>
        <v>0</v>
      </c>
      <c r="AI35" s="15">
        <f>VLOOKUP($B35,_projections!$A$12:$BO$40,AI$21+1,FALSE)</f>
        <v>8.9491808957032574E-3</v>
      </c>
      <c r="AJ35" s="16" t="str">
        <f>VLOOKUP($B35,_projections!$A$12:$BO$40,AJ$21+1,FALSE)</f>
        <v>France</v>
      </c>
    </row>
    <row r="36" spans="1:36" ht="15.6" thickTop="1" thickBot="1" x14ac:dyDescent="0.35">
      <c r="A36">
        <v>16</v>
      </c>
      <c r="B36" t="s">
        <v>2</v>
      </c>
      <c r="C36">
        <v>1</v>
      </c>
      <c r="D36" s="15">
        <f>VLOOKUP($B36,_projections!$A$12:$BT$40,D$21+$A36-1,FALSE)</f>
        <v>7.8823331780310688E-2</v>
      </c>
      <c r="E36" s="15">
        <f>VLOOKUP($B36,_projections!$A$12:$BT$40,E$21+$A36-1,FALSE)</f>
        <v>0.47003962288036621</v>
      </c>
      <c r="F36" s="15">
        <f>VLOOKUP($B36,_projections!$A$12:$BT$40,F$21+$A36-1,FALSE)</f>
        <v>0.32114819365525471</v>
      </c>
      <c r="G36" s="15">
        <f>VLOOKUP($B36,_projections!$A$12:$BT$40,G$21+$A36-1,FALSE)</f>
        <v>1.8215579017015111E-3</v>
      </c>
      <c r="H36" s="15">
        <f>VLOOKUP($B36,_projections!$A$12:$BT$40,H$21+$A36-1,FALSE)</f>
        <v>4.5902045865404018E-3</v>
      </c>
      <c r="I36" s="15">
        <f>VLOOKUP($B36,_projections!$A$12:$BT$40,I$21+$A36-1,FALSE)</f>
        <v>5.1872753060831139E-2</v>
      </c>
      <c r="J36" s="15">
        <f>VLOOKUP($B36,_projections!$A$12:$BT$40,J$21+$A36-1,FALSE)</f>
        <v>0</v>
      </c>
      <c r="K36" s="15">
        <f>VLOOKUP($B36,_projections!$A$12:$BT$40,K$21+$A36-1,FALSE)</f>
        <v>7.3656624634855341E-3</v>
      </c>
      <c r="L36" s="15">
        <f>VLOOKUP($B36,_projections!$A$12:$BT$40,L$21+$A36-1,FALSE)</f>
        <v>4.5171475377939627E-2</v>
      </c>
      <c r="M36" s="15">
        <f>VLOOKUP($B36,_projections!$A$12:$BT$40,M$21+$A36-1,FALSE)</f>
        <v>1.3770613759621205E-2</v>
      </c>
      <c r="N36" s="15">
        <f>VLOOKUP($B36,_projections!$A$12:$BT$40,N$21+$A36-1,FALSE)</f>
        <v>1.8360818346161612E-3</v>
      </c>
      <c r="O36" s="15">
        <f>VLOOKUP($B36,_projections!$A$12:$BT$40,O$21+$A36-1,FALSE)</f>
        <v>3.2544890602300412E-3</v>
      </c>
      <c r="P36" s="15">
        <f>VLOOKUP($B36,_projections!$A$12:$BT$40,P$21+$A36-1,FALSE)</f>
        <v>0</v>
      </c>
      <c r="Q36" s="15"/>
      <c r="R36" s="114">
        <f t="shared" si="4"/>
        <v>0.99969398636089724</v>
      </c>
      <c r="T36">
        <v>1</v>
      </c>
      <c r="U36" s="135" t="s">
        <v>2</v>
      </c>
      <c r="V36" s="135">
        <v>0</v>
      </c>
      <c r="W36" s="15">
        <f>VLOOKUP($B36,_projections!$A$12:$BO$40,W$21+1,FALSE)</f>
        <v>7.8823331780310688E-2</v>
      </c>
      <c r="X36" s="15">
        <f>VLOOKUP($B36,_projections!$A$12:$BO$40,X$21+1,FALSE)</f>
        <v>0.49477855040038549</v>
      </c>
      <c r="Y36" s="15">
        <f>VLOOKUP($B36,_projections!$A$12:$BO$40,Y$21+1,FALSE)</f>
        <v>0.35683132628361636</v>
      </c>
      <c r="Z36" s="15">
        <f>VLOOKUP($B36,_projections!$A$12:$BO$40,Z$21+1,FALSE)</f>
        <v>2.6022255738593018E-3</v>
      </c>
      <c r="AA36" s="15">
        <f>VLOOKUP($B36,_projections!$A$12:$BO$40,AA$21+1,FALSE)</f>
        <v>0</v>
      </c>
      <c r="AB36" s="15">
        <f>VLOOKUP($B36,_projections!$A$12:$BO$40,AB$21+1,FALSE)</f>
        <v>0</v>
      </c>
      <c r="AC36" s="15">
        <f>VLOOKUP($B36,_projections!$A$12:$BO$40,AC$21+1,FALSE)</f>
        <v>5.3897022945894714E-3</v>
      </c>
      <c r="AD36" s="15">
        <f>VLOOKUP($B36,_projections!$A$12:$BO$40,AD$21+1,FALSE)</f>
        <v>2.6424617820246543E-3</v>
      </c>
      <c r="AE36" s="15">
        <f>VLOOKUP($B36,_projections!$A$12:$BO$40,AE$21+1,FALSE)</f>
        <v>0</v>
      </c>
      <c r="AF36" s="15">
        <f>VLOOKUP($B36,_projections!$A$12:$BO$40,AF$21+1,FALSE)</f>
        <v>5.1566739421728444E-2</v>
      </c>
      <c r="AG36" s="15">
        <f>VLOOKUP($B36,_projections!$A$12:$BO$40,AG$21+1,FALSE)</f>
        <v>0</v>
      </c>
      <c r="AH36" s="15">
        <f>VLOOKUP($B36,_projections!$A$12:$BO$40,AH$21+1,FALSE)</f>
        <v>7.3656624634855341E-3</v>
      </c>
      <c r="AI36" s="15">
        <f>VLOOKUP($B36,_projections!$A$12:$BO$40,AI$21+1,FALSE)</f>
        <v>0</v>
      </c>
      <c r="AJ36" s="16" t="str">
        <f>VLOOKUP($B36,_projections!$A$12:$BO$40,AJ$21+1,FALSE)</f>
        <v>Germany</v>
      </c>
    </row>
    <row r="37" spans="1:36" ht="15.6" thickTop="1" thickBot="1" x14ac:dyDescent="0.35">
      <c r="A37">
        <v>16</v>
      </c>
      <c r="B37" t="s">
        <v>16</v>
      </c>
      <c r="C37">
        <v>1</v>
      </c>
      <c r="D37" s="15">
        <f>VLOOKUP($B37,_projections!$A$12:$BT$40,D$21+$A37-1,FALSE)</f>
        <v>0.56340481075551241</v>
      </c>
      <c r="E37" s="15">
        <f>VLOOKUP($B37,_projections!$A$12:$BT$40,E$21+$A37-1,FALSE)</f>
        <v>0.18038387004542675</v>
      </c>
      <c r="F37" s="15">
        <f>VLOOKUP($B37,_projections!$A$12:$BT$40,F$21+$A37-1,FALSE)</f>
        <v>0.17741080996904759</v>
      </c>
      <c r="G37" s="15">
        <f>VLOOKUP($B37,_projections!$A$12:$BT$40,G$21+$A37-1,FALSE)</f>
        <v>0</v>
      </c>
      <c r="H37" s="15">
        <f>VLOOKUP($B37,_projections!$A$12:$BT$40,H$21+$A37-1,FALSE)</f>
        <v>2.190465008693309E-3</v>
      </c>
      <c r="I37" s="15">
        <f>VLOOKUP($B37,_projections!$A$12:$BT$40,I$21+$A37-1,FALSE)</f>
        <v>1.9520786078060199E-2</v>
      </c>
      <c r="J37" s="15">
        <f>VLOOKUP($B37,_projections!$A$12:$BT$40,J$21+$A37-1,FALSE)</f>
        <v>0</v>
      </c>
      <c r="K37" s="15">
        <f>VLOOKUP($B37,_projections!$A$12:$BT$40,K$21+$A37-1,FALSE)</f>
        <v>5.7329220389561808E-3</v>
      </c>
      <c r="L37" s="15">
        <f>VLOOKUP($B37,_projections!$A$12:$BT$40,L$21+$A37-1,FALSE)</f>
        <v>3.2788821436061655E-2</v>
      </c>
      <c r="M37" s="15">
        <f>VLOOKUP($B37,_projections!$A$12:$BT$40,M$21+$A37-1,FALSE)</f>
        <v>6.5713950260799271E-3</v>
      </c>
      <c r="N37" s="15">
        <f>VLOOKUP($B37,_projections!$A$12:$BT$40,N$21+$A37-1,FALSE)</f>
        <v>8.7618600347732362E-4</v>
      </c>
      <c r="O37" s="15">
        <f>VLOOKUP($B37,_projections!$A$12:$BT$40,O$21+$A37-1,FALSE)</f>
        <v>1.0973902638105078E-2</v>
      </c>
      <c r="P37" s="15">
        <f>VLOOKUP($B37,_projections!$A$12:$BT$40,P$21+$A37-1,FALSE)</f>
        <v>0</v>
      </c>
      <c r="Q37" s="15"/>
      <c r="R37" s="114">
        <f t="shared" si="4"/>
        <v>0.99985396899942036</v>
      </c>
      <c r="T37">
        <v>1</v>
      </c>
      <c r="U37" s="135" t="s">
        <v>16</v>
      </c>
      <c r="V37" s="135">
        <v>0</v>
      </c>
      <c r="W37" s="15">
        <f>VLOOKUP($B37,_projections!$A$12:$BO$40,W$21+1,FALSE)</f>
        <v>0.56340481075551241</v>
      </c>
      <c r="X37" s="15">
        <f>VLOOKUP($B37,_projections!$A$12:$BO$40,X$21+1,FALSE)</f>
        <v>0.18987775794255449</v>
      </c>
      <c r="Y37" s="15">
        <f>VLOOKUP($B37,_projections!$A$12:$BO$40,Y$21+1,FALSE)</f>
        <v>0.19712312218783065</v>
      </c>
      <c r="Z37" s="15">
        <f>VLOOKUP($B37,_projections!$A$12:$BO$40,Z$21+1,FALSE)</f>
        <v>0</v>
      </c>
      <c r="AA37" s="15">
        <f>VLOOKUP($B37,_projections!$A$12:$BO$40,AA$21+1,FALSE)</f>
        <v>0</v>
      </c>
      <c r="AB37" s="15">
        <f>VLOOKUP($B37,_projections!$A$12:$BO$40,AB$21+1,FALSE)</f>
        <v>0</v>
      </c>
      <c r="AC37" s="15">
        <f>VLOOKUP($B37,_projections!$A$12:$BO$40,AC$21+1,FALSE)</f>
        <v>1.3804791360719635E-2</v>
      </c>
      <c r="AD37" s="15">
        <f>VLOOKUP($B37,_projections!$A$12:$BO$40,AD$21+1,FALSE)</f>
        <v>1.068184063694597E-2</v>
      </c>
      <c r="AE37" s="15">
        <f>VLOOKUP($B37,_projections!$A$12:$BO$40,AE$21+1,FALSE)</f>
        <v>0</v>
      </c>
      <c r="AF37" s="15">
        <f>VLOOKUP($B37,_projections!$A$12:$BO$40,AF$21+1,FALSE)</f>
        <v>1.9374755077480644E-2</v>
      </c>
      <c r="AG37" s="15">
        <f>VLOOKUP($B37,_projections!$A$12:$BO$40,AG$21+1,FALSE)</f>
        <v>0</v>
      </c>
      <c r="AH37" s="15">
        <f>VLOOKUP($B37,_projections!$A$12:$BO$40,AH$21+1,FALSE)</f>
        <v>5.7329220389561808E-3</v>
      </c>
      <c r="AI37" s="15">
        <f>VLOOKUP($B37,_projections!$A$12:$BO$40,AI$21+1,FALSE)</f>
        <v>0</v>
      </c>
      <c r="AJ37" s="16" t="str">
        <f>VLOOKUP($B37,_projections!$A$12:$BO$40,AJ$21+1,FALSE)</f>
        <v>Greece</v>
      </c>
    </row>
    <row r="38" spans="1:36" ht="15.6" thickTop="1" thickBot="1" x14ac:dyDescent="0.35">
      <c r="A38">
        <v>16</v>
      </c>
      <c r="B38" t="s">
        <v>15</v>
      </c>
      <c r="C38">
        <v>1</v>
      </c>
      <c r="D38" s="15">
        <f>VLOOKUP($B38,_projections!$A$12:$BT$40,D$21+$A38-1,FALSE)</f>
        <v>3.3081075893210229E-2</v>
      </c>
      <c r="E38" s="15">
        <f>VLOOKUP($B38,_projections!$A$12:$BT$40,E$21+$A38-1,FALSE)</f>
        <v>0.82099510518772267</v>
      </c>
      <c r="F38" s="15">
        <f>VLOOKUP($B38,_projections!$A$12:$BT$40,F$21+$A38-1,FALSE)</f>
        <v>4.3048334658166484E-3</v>
      </c>
      <c r="G38" s="15">
        <f>VLOOKUP($B38,_projections!$A$12:$BT$40,G$21+$A38-1,FALSE)</f>
        <v>1.4032913013568976E-3</v>
      </c>
      <c r="H38" s="15">
        <f>VLOOKUP($B38,_projections!$A$12:$BT$40,H$21+$A38-1,FALSE)</f>
        <v>3.321749556101268E-3</v>
      </c>
      <c r="I38" s="15">
        <f>VLOOKUP($B38,_projections!$A$12:$BT$40,I$21+$A38-1,FALSE)</f>
        <v>3.1712939852352666E-3</v>
      </c>
      <c r="J38" s="15">
        <f>VLOOKUP($B38,_projections!$A$12:$BT$40,J$21+$A38-1,FALSE)</f>
        <v>0</v>
      </c>
      <c r="K38" s="15">
        <f>VLOOKUP($B38,_projections!$A$12:$BT$40,K$21+$A38-1,FALSE)</f>
        <v>0</v>
      </c>
      <c r="L38" s="15">
        <f>VLOOKUP($B38,_projections!$A$12:$BT$40,L$21+$A38-1,FALSE)</f>
        <v>5.0316658178973427E-2</v>
      </c>
      <c r="M38" s="15">
        <f>VLOOKUP($B38,_projections!$A$12:$BT$40,M$21+$A38-1,FALSE)</f>
        <v>9.9652486683038041E-3</v>
      </c>
      <c r="N38" s="15">
        <f>VLOOKUP($B38,_projections!$A$12:$BT$40,N$21+$A38-1,FALSE)</f>
        <v>1.3286998224405072E-3</v>
      </c>
      <c r="O38" s="15">
        <f>VLOOKUP($B38,_projections!$A$12:$BT$40,O$21+$A38-1,FALSE)</f>
        <v>6.9747764442985014E-2</v>
      </c>
      <c r="P38" s="15">
        <f>VLOOKUP($B38,_projections!$A$12:$BT$40,P$21+$A38-1,FALSE)</f>
        <v>2.1428295274474717E-3</v>
      </c>
      <c r="Q38" s="15"/>
      <c r="R38" s="114">
        <f t="shared" si="4"/>
        <v>0.99977855002959337</v>
      </c>
      <c r="T38">
        <v>1</v>
      </c>
      <c r="U38" s="135" t="s">
        <v>15</v>
      </c>
      <c r="V38" s="135">
        <v>0</v>
      </c>
      <c r="W38" s="15">
        <f>VLOOKUP($B38,_projections!$A$12:$BO$40,W$21+1,FALSE)</f>
        <v>3.3081075893210229E-2</v>
      </c>
      <c r="X38" s="15">
        <f>VLOOKUP($B38,_projections!$A$12:$BO$40,X$21+1,FALSE)</f>
        <v>0.8642053738818134</v>
      </c>
      <c r="Y38" s="15">
        <f>VLOOKUP($B38,_projections!$A$12:$BO$40,Y$21+1,FALSE)</f>
        <v>4.7831482953518316E-3</v>
      </c>
      <c r="Z38" s="15">
        <f>VLOOKUP($B38,_projections!$A$12:$BO$40,Z$21+1,FALSE)</f>
        <v>2.0047018590812825E-3</v>
      </c>
      <c r="AA38" s="15">
        <f>VLOOKUP($B38,_projections!$A$12:$BO$40,AA$21+1,FALSE)</f>
        <v>0</v>
      </c>
      <c r="AB38" s="15">
        <f>VLOOKUP($B38,_projections!$A$12:$BO$40,AB$21+1,FALSE)</f>
        <v>0</v>
      </c>
      <c r="AC38" s="15">
        <f>VLOOKUP($B38,_projections!$A$12:$BO$40,AC$21+1,FALSE)</f>
        <v>2.1528162026095771E-2</v>
      </c>
      <c r="AD38" s="15">
        <f>VLOOKUP($B38,_projections!$A$12:$BO$40,AD$21+1,FALSE)</f>
        <v>6.9304864502171507E-2</v>
      </c>
      <c r="AE38" s="15">
        <f>VLOOKUP($B38,_projections!$A$12:$BO$40,AE$21+1,FALSE)</f>
        <v>0</v>
      </c>
      <c r="AF38" s="15">
        <f>VLOOKUP($B38,_projections!$A$12:$BO$40,AF$21+1,FALSE)</f>
        <v>2.9498440148285152E-3</v>
      </c>
      <c r="AG38" s="15">
        <f>VLOOKUP($B38,_projections!$A$12:$BO$40,AG$21+1,FALSE)</f>
        <v>0</v>
      </c>
      <c r="AH38" s="15">
        <f>VLOOKUP($B38,_projections!$A$12:$BO$40,AH$21+1,FALSE)</f>
        <v>0</v>
      </c>
      <c r="AI38" s="15">
        <f>VLOOKUP($B38,_projections!$A$12:$BO$40,AI$21+1,FALSE)</f>
        <v>2.1428295274474717E-3</v>
      </c>
      <c r="AJ38" s="16" t="str">
        <f>VLOOKUP($B38,_projections!$A$12:$BO$40,AJ$21+1,FALSE)</f>
        <v>Hungary</v>
      </c>
    </row>
    <row r="39" spans="1:36" ht="15.6" thickTop="1" thickBot="1" x14ac:dyDescent="0.35">
      <c r="A39">
        <v>16</v>
      </c>
      <c r="B39" t="s">
        <v>18</v>
      </c>
      <c r="C39">
        <v>1</v>
      </c>
      <c r="D39" s="15">
        <f>VLOOKUP($B39,_projections!$A$12:$BT$40,D$21+$A39-1,FALSE)</f>
        <v>7.6170961613257385E-2</v>
      </c>
      <c r="E39" s="15">
        <f>VLOOKUP($B39,_projections!$A$12:$BT$40,E$21+$A39-1,FALSE)</f>
        <v>0.4604965047883271</v>
      </c>
      <c r="F39" s="15">
        <f>VLOOKUP($B39,_projections!$A$12:$BT$40,F$21+$A39-1,FALSE)</f>
        <v>0.35145084016213207</v>
      </c>
      <c r="G39" s="15">
        <f>VLOOKUP($B39,_projections!$A$12:$BT$40,G$21+$A39-1,FALSE)</f>
        <v>0</v>
      </c>
      <c r="H39" s="15">
        <f>VLOOKUP($B39,_projections!$A$12:$BT$40,H$21+$A39-1,FALSE)</f>
        <v>4.7465063623576545E-3</v>
      </c>
      <c r="I39" s="15">
        <f>VLOOKUP($B39,_projections!$A$12:$BT$40,I$21+$A39-1,FALSE)</f>
        <v>5.5667899315530837E-3</v>
      </c>
      <c r="J39" s="15">
        <f>VLOOKUP($B39,_projections!$A$12:$BT$40,J$21+$A39-1,FALSE)</f>
        <v>0</v>
      </c>
      <c r="K39" s="15">
        <f>VLOOKUP($B39,_projections!$A$12:$BT$40,K$21+$A39-1,FALSE)</f>
        <v>0</v>
      </c>
      <c r="L39" s="15">
        <f>VLOOKUP($B39,_projections!$A$12:$BT$40,L$21+$A39-1,FALSE)</f>
        <v>8.448097423788517E-2</v>
      </c>
      <c r="M39" s="15">
        <f>VLOOKUP($B39,_projections!$A$12:$BT$40,M$21+$A39-1,FALSE)</f>
        <v>1.4239519087072963E-2</v>
      </c>
      <c r="N39" s="15">
        <f>VLOOKUP($B39,_projections!$A$12:$BT$40,N$21+$A39-1,FALSE)</f>
        <v>1.8986025449430619E-3</v>
      </c>
      <c r="O39" s="15">
        <f>VLOOKUP($B39,_projections!$A$12:$BT$40,O$21+$A39-1,FALSE)</f>
        <v>6.3286751498102067E-4</v>
      </c>
      <c r="P39" s="15">
        <f>VLOOKUP($B39,_projections!$A$12:$BT$40,P$21+$A39-1,FALSE)</f>
        <v>0</v>
      </c>
      <c r="Q39" s="15"/>
      <c r="R39" s="114">
        <f t="shared" si="4"/>
        <v>0.99968356624250954</v>
      </c>
      <c r="T39">
        <v>1</v>
      </c>
      <c r="U39" s="135" t="s">
        <v>18</v>
      </c>
      <c r="V39" s="135">
        <v>0</v>
      </c>
      <c r="W39" s="15">
        <f>VLOOKUP($B39,_projections!$A$12:$BO$40,W$21+1,FALSE)</f>
        <v>7.6170961613257385E-2</v>
      </c>
      <c r="X39" s="15">
        <f>VLOOKUP($B39,_projections!$A$12:$BO$40,X$21+1,FALSE)</f>
        <v>0.48473316293508117</v>
      </c>
      <c r="Y39" s="15">
        <f>VLOOKUP($B39,_projections!$A$12:$BO$40,Y$21+1,FALSE)</f>
        <v>0.39050093351348009</v>
      </c>
      <c r="Z39" s="15">
        <f>VLOOKUP($B39,_projections!$A$12:$BO$40,Z$21+1,FALSE)</f>
        <v>0</v>
      </c>
      <c r="AA39" s="15">
        <f>VLOOKUP($B39,_projections!$A$12:$BO$40,AA$21+1,FALSE)</f>
        <v>0</v>
      </c>
      <c r="AB39" s="15">
        <f>VLOOKUP($B39,_projections!$A$12:$BO$40,AB$21+1,FALSE)</f>
        <v>0</v>
      </c>
      <c r="AC39" s="15">
        <f>VLOOKUP($B39,_projections!$A$12:$BO$40,AC$21+1,FALSE)</f>
        <v>4.3344585764118829E-2</v>
      </c>
      <c r="AD39" s="15">
        <f>VLOOKUP($B39,_projections!$A$12:$BO$40,AD$21+1,FALSE)</f>
        <v>0</v>
      </c>
      <c r="AE39" s="15">
        <f>VLOOKUP($B39,_projections!$A$12:$BO$40,AE$21+1,FALSE)</f>
        <v>0</v>
      </c>
      <c r="AF39" s="15">
        <f>VLOOKUP($B39,_projections!$A$12:$BO$40,AF$21+1,FALSE)</f>
        <v>5.2503561740625737E-3</v>
      </c>
      <c r="AG39" s="15">
        <f>VLOOKUP($B39,_projections!$A$12:$BO$40,AG$21+1,FALSE)</f>
        <v>0</v>
      </c>
      <c r="AH39" s="15">
        <f>VLOOKUP($B39,_projections!$A$12:$BO$40,AH$21+1,FALSE)</f>
        <v>0</v>
      </c>
      <c r="AI39" s="15">
        <f>VLOOKUP($B39,_projections!$A$12:$BO$40,AI$21+1,FALSE)</f>
        <v>0</v>
      </c>
      <c r="AJ39" s="16" t="str">
        <f>VLOOKUP($B39,_projections!$A$12:$BO$40,AJ$21+1,FALSE)</f>
        <v>Ireland</v>
      </c>
    </row>
    <row r="40" spans="1:36" ht="15.6" thickTop="1" thickBot="1" x14ac:dyDescent="0.35">
      <c r="A40">
        <v>16</v>
      </c>
      <c r="B40" t="s">
        <v>5</v>
      </c>
      <c r="C40">
        <v>1</v>
      </c>
      <c r="D40" s="15">
        <f>VLOOKUP($B40,_projections!$A$12:$BT$40,D$21+$A40-1,FALSE)</f>
        <v>0.16930400611513868</v>
      </c>
      <c r="E40" s="15">
        <f>VLOOKUP($B40,_projections!$A$12:$BT$40,E$21+$A40-1,FALSE)</f>
        <v>0.75485823742910441</v>
      </c>
      <c r="F40" s="15">
        <f>VLOOKUP($B40,_projections!$A$12:$BT$40,F$21+$A40-1,FALSE)</f>
        <v>1.6385415399972719E-2</v>
      </c>
      <c r="G40" s="15">
        <f>VLOOKUP($B40,_projections!$A$12:$BT$40,G$21+$A40-1,FALSE)</f>
        <v>0</v>
      </c>
      <c r="H40" s="15">
        <f>VLOOKUP($B40,_projections!$A$12:$BT$40,H$21+$A40-1,FALSE)</f>
        <v>3.1162486971322025E-3</v>
      </c>
      <c r="I40" s="15">
        <f>VLOOKUP($B40,_projections!$A$12:$BT$40,I$21+$A40-1,FALSE)</f>
        <v>2.7843316729385791E-3</v>
      </c>
      <c r="J40" s="15">
        <f>VLOOKUP($B40,_projections!$A$12:$BT$40,J$21+$A40-1,FALSE)</f>
        <v>0</v>
      </c>
      <c r="K40" s="15">
        <f>VLOOKUP($B40,_projections!$A$12:$BT$40,K$21+$A40-1,FALSE)</f>
        <v>0</v>
      </c>
      <c r="L40" s="15">
        <f>VLOOKUP($B40,_projections!$A$12:$BT$40,L$21+$A40-1,FALSE)</f>
        <v>3.1832329601303215E-2</v>
      </c>
      <c r="M40" s="15">
        <f>VLOOKUP($B40,_projections!$A$12:$BT$40,M$21+$A40-1,FALSE)</f>
        <v>9.3487460913966071E-3</v>
      </c>
      <c r="N40" s="15">
        <f>VLOOKUP($B40,_projections!$A$12:$BT$40,N$21+$A40-1,FALSE)</f>
        <v>1.246499478852881E-3</v>
      </c>
      <c r="O40" s="15">
        <f>VLOOKUP($B40,_projections!$A$12:$BT$40,O$21+$A40-1,FALSE)</f>
        <v>1.0916435601018491E-2</v>
      </c>
      <c r="P40" s="15">
        <f>VLOOKUP($B40,_projections!$A$12:$BT$40,P$21+$A40-1,FALSE)</f>
        <v>0</v>
      </c>
      <c r="Q40" s="15"/>
      <c r="R40" s="114">
        <f t="shared" si="4"/>
        <v>0.9997922500868579</v>
      </c>
      <c r="T40">
        <v>1</v>
      </c>
      <c r="U40" s="135" t="s">
        <v>5</v>
      </c>
      <c r="V40" s="135">
        <v>0</v>
      </c>
      <c r="W40" s="15">
        <f>VLOOKUP($B40,_projections!$A$12:$BO$40,W$21+1,FALSE)</f>
        <v>0.16930400611513868</v>
      </c>
      <c r="X40" s="15">
        <f>VLOOKUP($B40,_projections!$A$12:$BO$40,X$21+1,FALSE)</f>
        <v>0.79458761834642577</v>
      </c>
      <c r="Y40" s="15">
        <f>VLOOKUP($B40,_projections!$A$12:$BO$40,Y$21+1,FALSE)</f>
        <v>1.8206017111080799E-2</v>
      </c>
      <c r="Z40" s="15">
        <f>VLOOKUP($B40,_projections!$A$12:$BO$40,Z$21+1,FALSE)</f>
        <v>0</v>
      </c>
      <c r="AA40" s="15">
        <f>VLOOKUP($B40,_projections!$A$12:$BO$40,AA$21+1,FALSE)</f>
        <v>0</v>
      </c>
      <c r="AB40" s="15">
        <f>VLOOKUP($B40,_projections!$A$12:$BO$40,AB$21+1,FALSE)</f>
        <v>0</v>
      </c>
      <c r="AC40" s="15">
        <f>VLOOKUP($B40,_projections!$A$12:$BO$40,AC$21+1,FALSE)</f>
        <v>4.8248408928241232E-3</v>
      </c>
      <c r="AD40" s="15">
        <f>VLOOKUP($B40,_projections!$A$12:$BO$40,AD$21+1,FALSE)</f>
        <v>1.0500935774734196E-2</v>
      </c>
      <c r="AE40" s="15">
        <f>VLOOKUP($B40,_projections!$A$12:$BO$40,AE$21+1,FALSE)</f>
        <v>0</v>
      </c>
      <c r="AF40" s="15">
        <f>VLOOKUP($B40,_projections!$A$12:$BO$40,AF$21+1,FALSE)</f>
        <v>2.5765817597964325E-3</v>
      </c>
      <c r="AG40" s="15">
        <f>VLOOKUP($B40,_projections!$A$12:$BO$40,AG$21+1,FALSE)</f>
        <v>0</v>
      </c>
      <c r="AH40" s="15">
        <f>VLOOKUP($B40,_projections!$A$12:$BO$40,AH$21+1,FALSE)</f>
        <v>0</v>
      </c>
      <c r="AI40" s="15">
        <f>VLOOKUP($B40,_projections!$A$12:$BO$40,AI$21+1,FALSE)</f>
        <v>0</v>
      </c>
      <c r="AJ40" s="16" t="str">
        <f>VLOOKUP($B40,_projections!$A$12:$BO$40,AJ$21+1,FALSE)</f>
        <v>Italy</v>
      </c>
    </row>
    <row r="41" spans="1:36" ht="15.6" thickTop="1" thickBot="1" x14ac:dyDescent="0.35">
      <c r="A41">
        <v>16</v>
      </c>
      <c r="B41" t="s">
        <v>23</v>
      </c>
      <c r="C41">
        <v>1</v>
      </c>
      <c r="D41" s="15">
        <f>VLOOKUP($B41,_projections!$A$12:$BT$40,D$21+$A41-1,FALSE)</f>
        <v>0.20712568061864198</v>
      </c>
      <c r="E41" s="15">
        <f>VLOOKUP($B41,_projections!$A$12:$BT$40,E$21+$A41-1,FALSE)</f>
        <v>0.25484680802299864</v>
      </c>
      <c r="F41" s="15">
        <f>VLOOKUP($B41,_projections!$A$12:$BT$40,F$21+$A41-1,FALSE)</f>
        <v>0.13266854357493746</v>
      </c>
      <c r="G41" s="15">
        <f>VLOOKUP($B41,_projections!$A$12:$BT$40,G$21+$A41-1,FALSE)</f>
        <v>2.9646124133887793E-2</v>
      </c>
      <c r="H41" s="15">
        <f>VLOOKUP($B41,_projections!$A$12:$BT$40,H$21+$A41-1,FALSE)</f>
        <v>3.064456571528824E-3</v>
      </c>
      <c r="I41" s="15">
        <f>VLOOKUP($B41,_projections!$A$12:$BT$40,I$21+$A41-1,FALSE)</f>
        <v>1.0347741558220321E-2</v>
      </c>
      <c r="J41" s="15">
        <f>VLOOKUP($B41,_projections!$A$12:$BT$40,J$21+$A41-1,FALSE)</f>
        <v>0</v>
      </c>
      <c r="K41" s="15">
        <f>VLOOKUP($B41,_projections!$A$12:$BT$40,K$21+$A41-1,FALSE)</f>
        <v>0</v>
      </c>
      <c r="L41" s="15">
        <f>VLOOKUP($B41,_projections!$A$12:$BT$40,L$21+$A41-1,FALSE)</f>
        <v>0.3512686018622812</v>
      </c>
      <c r="M41" s="15">
        <f>VLOOKUP($B41,_projections!$A$12:$BT$40,M$21+$A41-1,FALSE)</f>
        <v>9.1933697145864714E-3</v>
      </c>
      <c r="N41" s="15">
        <f>VLOOKUP($B41,_projections!$A$12:$BT$40,N$21+$A41-1,FALSE)</f>
        <v>1.2257826286115297E-3</v>
      </c>
      <c r="O41" s="15">
        <f>VLOOKUP($B41,_projections!$A$12:$BT$40,O$21+$A41-1,FALSE)</f>
        <v>4.0859420953717659E-4</v>
      </c>
      <c r="P41" s="15">
        <f>VLOOKUP($B41,_projections!$A$12:$BT$40,P$21+$A41-1,FALSE)</f>
        <v>0</v>
      </c>
      <c r="Q41" s="15"/>
      <c r="R41" s="114">
        <f t="shared" si="4"/>
        <v>0.99979570289523145</v>
      </c>
      <c r="T41">
        <v>1</v>
      </c>
      <c r="U41" s="135" t="s">
        <v>23</v>
      </c>
      <c r="V41" s="135">
        <v>0</v>
      </c>
      <c r="W41" s="15">
        <f>VLOOKUP($B41,_projections!$A$12:$BO$40,W$21+1,FALSE)</f>
        <v>0.20712568061864198</v>
      </c>
      <c r="X41" s="15">
        <f>VLOOKUP($B41,_projections!$A$12:$BO$40,X$21+1,FALSE)</f>
        <v>0.26825979791894594</v>
      </c>
      <c r="Y41" s="15">
        <f>VLOOKUP($B41,_projections!$A$12:$BO$40,Y$21+1,FALSE)</f>
        <v>0.14740949286104163</v>
      </c>
      <c r="Z41" s="15">
        <f>VLOOKUP($B41,_projections!$A$12:$BO$40,Z$21+1,FALSE)</f>
        <v>4.2351605905553993E-2</v>
      </c>
      <c r="AA41" s="15">
        <f>VLOOKUP($B41,_projections!$A$12:$BO$40,AA$21+1,FALSE)</f>
        <v>0</v>
      </c>
      <c r="AB41" s="15">
        <f>VLOOKUP($B41,_projections!$A$12:$BO$40,AB$21+1,FALSE)</f>
        <v>0</v>
      </c>
      <c r="AC41" s="15">
        <f>VLOOKUP($B41,_projections!$A$12:$BO$40,AC$21+1,FALSE)</f>
        <v>0.32470997824236475</v>
      </c>
      <c r="AD41" s="15">
        <f>VLOOKUP($B41,_projections!$A$12:$BO$40,AD$21+1,FALSE)</f>
        <v>0</v>
      </c>
      <c r="AE41" s="15">
        <f>VLOOKUP($B41,_projections!$A$12:$BO$40,AE$21+1,FALSE)</f>
        <v>0</v>
      </c>
      <c r="AF41" s="15">
        <f>VLOOKUP($B41,_projections!$A$12:$BO$40,AF$21+1,FALSE)</f>
        <v>1.0143444453451732E-2</v>
      </c>
      <c r="AG41" s="15">
        <f>VLOOKUP($B41,_projections!$A$12:$BO$40,AG$21+1,FALSE)</f>
        <v>0</v>
      </c>
      <c r="AH41" s="15">
        <f>VLOOKUP($B41,_projections!$A$12:$BO$40,AH$21+1,FALSE)</f>
        <v>0</v>
      </c>
      <c r="AI41" s="15">
        <f>VLOOKUP($B41,_projections!$A$12:$BO$40,AI$21+1,FALSE)</f>
        <v>0</v>
      </c>
      <c r="AJ41" s="16" t="str">
        <f>VLOOKUP($B41,_projections!$A$12:$BO$40,AJ$21+1,FALSE)</f>
        <v>Latvia</v>
      </c>
    </row>
    <row r="42" spans="1:36" ht="15.6" thickTop="1" thickBot="1" x14ac:dyDescent="0.35">
      <c r="A42">
        <v>16</v>
      </c>
      <c r="B42" t="s">
        <v>24</v>
      </c>
      <c r="C42">
        <v>1</v>
      </c>
      <c r="D42" s="15">
        <f>VLOOKUP($B42,_projections!$A$12:$BT$40,D$21+$A42-1,FALSE)</f>
        <v>0.24704067472382535</v>
      </c>
      <c r="E42" s="15">
        <f>VLOOKUP($B42,_projections!$A$12:$BT$40,E$21+$A42-1,FALSE)</f>
        <v>0.27482093961793269</v>
      </c>
      <c r="F42" s="15">
        <f>VLOOKUP($B42,_projections!$A$12:$BT$40,F$21+$A42-1,FALSE)</f>
        <v>1.3394369707015429E-2</v>
      </c>
      <c r="G42" s="15">
        <f>VLOOKUP($B42,_projections!$A$12:$BT$40,G$21+$A42-1,FALSE)</f>
        <v>0.18275785866537045</v>
      </c>
      <c r="H42" s="15">
        <f>VLOOKUP($B42,_projections!$A$12:$BT$40,H$21+$A42-1,FALSE)</f>
        <v>7.0707989888657806E-3</v>
      </c>
      <c r="I42" s="15">
        <f>VLOOKUP($B42,_projections!$A$12:$BT$40,I$21+$A42-1,FALSE)</f>
        <v>1.0015674330410477E-2</v>
      </c>
      <c r="J42" s="15">
        <f>VLOOKUP($B42,_projections!$A$12:$BT$40,J$21+$A42-1,FALSE)</f>
        <v>0</v>
      </c>
      <c r="K42" s="15">
        <f>VLOOKUP($B42,_projections!$A$12:$BT$40,K$21+$A42-1,FALSE)</f>
        <v>0</v>
      </c>
      <c r="L42" s="15">
        <f>VLOOKUP($B42,_projections!$A$12:$BT$40,L$21+$A42-1,FALSE)</f>
        <v>0.23944480760666298</v>
      </c>
      <c r="M42" s="15">
        <f>VLOOKUP($B42,_projections!$A$12:$BT$40,M$21+$A42-1,FALSE)</f>
        <v>2.1212396966597342E-2</v>
      </c>
      <c r="N42" s="15">
        <f>VLOOKUP($B42,_projections!$A$12:$BT$40,N$21+$A42-1,FALSE)</f>
        <v>2.8283195955463121E-3</v>
      </c>
      <c r="O42" s="15">
        <f>VLOOKUP($B42,_projections!$A$12:$BT$40,O$21+$A42-1,FALSE)</f>
        <v>9.4277319851543743E-4</v>
      </c>
      <c r="P42" s="15">
        <f>VLOOKUP($B42,_projections!$A$12:$BT$40,P$21+$A42-1,FALSE)</f>
        <v>0</v>
      </c>
      <c r="Q42" s="15"/>
      <c r="R42" s="114">
        <f t="shared" si="4"/>
        <v>0.99952861340074228</v>
      </c>
      <c r="T42">
        <v>1</v>
      </c>
      <c r="U42" s="135" t="s">
        <v>24</v>
      </c>
      <c r="V42" s="135">
        <v>0</v>
      </c>
      <c r="W42" s="15">
        <f>VLOOKUP($B42,_projections!$A$12:$BO$40,W$21+1,FALSE)</f>
        <v>0.24704067472382535</v>
      </c>
      <c r="X42" s="15">
        <f>VLOOKUP($B42,_projections!$A$12:$BO$40,X$21+1,FALSE)</f>
        <v>0.28928519959782389</v>
      </c>
      <c r="Y42" s="15">
        <f>VLOOKUP($B42,_projections!$A$12:$BO$40,Y$21+1,FALSE)</f>
        <v>1.488263300779492E-2</v>
      </c>
      <c r="Z42" s="15">
        <f>VLOOKUP($B42,_projections!$A$12:$BO$40,Z$21+1,FALSE)</f>
        <v>0.26108265523624352</v>
      </c>
      <c r="AA42" s="15">
        <f>VLOOKUP($B42,_projections!$A$12:$BO$40,AA$21+1,FALSE)</f>
        <v>0</v>
      </c>
      <c r="AB42" s="15">
        <f>VLOOKUP($B42,_projections!$A$12:$BO$40,AB$21+1,FALSE)</f>
        <v>0</v>
      </c>
      <c r="AC42" s="15">
        <f>VLOOKUP($B42,_projections!$A$12:$BO$40,AC$21+1,FALSE)</f>
        <v>0.17816454970315956</v>
      </c>
      <c r="AD42" s="15">
        <f>VLOOKUP($B42,_projections!$A$12:$BO$40,AD$21+1,FALSE)</f>
        <v>0</v>
      </c>
      <c r="AE42" s="15">
        <f>VLOOKUP($B42,_projections!$A$12:$BO$40,AE$21+1,FALSE)</f>
        <v>0</v>
      </c>
      <c r="AF42" s="15">
        <f>VLOOKUP($B42,_projections!$A$12:$BO$40,AF$21+1,FALSE)</f>
        <v>9.5442877311527584E-3</v>
      </c>
      <c r="AG42" s="15">
        <f>VLOOKUP($B42,_projections!$A$12:$BO$40,AG$21+1,FALSE)</f>
        <v>0</v>
      </c>
      <c r="AH42" s="15">
        <f>VLOOKUP($B42,_projections!$A$12:$BO$40,AH$21+1,FALSE)</f>
        <v>0</v>
      </c>
      <c r="AI42" s="15">
        <f>VLOOKUP($B42,_projections!$A$12:$BO$40,AI$21+1,FALSE)</f>
        <v>0</v>
      </c>
      <c r="AJ42" s="16" t="str">
        <f>VLOOKUP($B42,_projections!$A$12:$BO$40,AJ$21+1,FALSE)</f>
        <v>Lithuania</v>
      </c>
    </row>
    <row r="43" spans="1:36" ht="15.6" thickTop="1" thickBot="1" x14ac:dyDescent="0.35">
      <c r="A43">
        <v>16</v>
      </c>
      <c r="B43" t="s">
        <v>27</v>
      </c>
      <c r="C43">
        <v>1</v>
      </c>
      <c r="D43" s="15">
        <f>VLOOKUP($B43,_projections!$A$12:$BT$40,D$21+$A43-1,FALSE)</f>
        <v>0.25309523882600493</v>
      </c>
      <c r="E43" s="15">
        <f>VLOOKUP($B43,_projections!$A$12:$BT$40,E$21+$A43-1,FALSE)</f>
        <v>0.48901857364906054</v>
      </c>
      <c r="F43" s="15">
        <f>VLOOKUP($B43,_projections!$A$12:$BT$40,F$21+$A43-1,FALSE)</f>
        <v>0.20374327611436688</v>
      </c>
      <c r="G43" s="15">
        <f>VLOOKUP($B43,_projections!$A$12:$BT$40,G$21+$A43-1,FALSE)</f>
        <v>0</v>
      </c>
      <c r="H43" s="15">
        <f>VLOOKUP($B43,_projections!$A$12:$BT$40,H$21+$A43-1,FALSE)</f>
        <v>3.628197109216893E-3</v>
      </c>
      <c r="I43" s="15">
        <f>VLOOKUP($B43,_projections!$A$12:$BT$40,I$21+$A43-1,FALSE)</f>
        <v>3.9356140749858652E-3</v>
      </c>
      <c r="J43" s="15">
        <f>VLOOKUP($B43,_projections!$A$12:$BT$40,J$21+$A43-1,FALSE)</f>
        <v>0</v>
      </c>
      <c r="K43" s="15">
        <f>VLOOKUP($B43,_projections!$A$12:$BT$40,K$21+$A43-1,FALSE)</f>
        <v>0</v>
      </c>
      <c r="L43" s="15">
        <f>VLOOKUP($B43,_projections!$A$12:$BT$40,L$21+$A43-1,FALSE)</f>
        <v>3.3517590633183887E-2</v>
      </c>
      <c r="M43" s="15">
        <f>VLOOKUP($B43,_projections!$A$12:$BT$40,M$21+$A43-1,FALSE)</f>
        <v>1.088459132765068E-2</v>
      </c>
      <c r="N43" s="15">
        <f>VLOOKUP($B43,_projections!$A$12:$BT$40,N$21+$A43-1,FALSE)</f>
        <v>1.451278843686757E-3</v>
      </c>
      <c r="O43" s="15">
        <f>VLOOKUP($B43,_projections!$A$12:$BT$40,O$21+$A43-1,FALSE)</f>
        <v>4.8375961456225238E-4</v>
      </c>
      <c r="P43" s="15">
        <f>VLOOKUP($B43,_projections!$A$12:$BT$40,P$21+$A43-1,FALSE)</f>
        <v>0</v>
      </c>
      <c r="Q43" s="15"/>
      <c r="R43" s="114">
        <f t="shared" si="4"/>
        <v>0.99975812019271881</v>
      </c>
      <c r="T43">
        <v>1</v>
      </c>
      <c r="U43" s="135" t="s">
        <v>27</v>
      </c>
      <c r="V43" s="135">
        <v>0</v>
      </c>
      <c r="W43" s="15">
        <f>VLOOKUP($B43,_projections!$A$12:$BO$40,W$21+1,FALSE)</f>
        <v>0.25309523882600493</v>
      </c>
      <c r="X43" s="15">
        <f>VLOOKUP($B43,_projections!$A$12:$BO$40,X$21+1,FALSE)</f>
        <v>0.51475639331480061</v>
      </c>
      <c r="Y43" s="15">
        <f>VLOOKUP($B43,_projections!$A$12:$BO$40,Y$21+1,FALSE)</f>
        <v>0.22638141790485208</v>
      </c>
      <c r="Z43" s="15">
        <f>VLOOKUP($B43,_projections!$A$12:$BO$40,Z$21+1,FALSE)</f>
        <v>0</v>
      </c>
      <c r="AA43" s="15">
        <f>VLOOKUP($B43,_projections!$A$12:$BO$40,AA$21+1,FALSE)</f>
        <v>0</v>
      </c>
      <c r="AB43" s="15">
        <f>VLOOKUP($B43,_projections!$A$12:$BO$40,AB$21+1,FALSE)</f>
        <v>0</v>
      </c>
      <c r="AC43" s="15">
        <f>VLOOKUP($B43,_projections!$A$12:$BO$40,AC$21+1,FALSE)</f>
        <v>2.0732156866374823E-3</v>
      </c>
      <c r="AD43" s="15">
        <f>VLOOKUP($B43,_projections!$A$12:$BO$40,AD$21+1,FALSE)</f>
        <v>0</v>
      </c>
      <c r="AE43" s="15">
        <f>VLOOKUP($B43,_projections!$A$12:$BO$40,AE$21+1,FALSE)</f>
        <v>0</v>
      </c>
      <c r="AF43" s="15">
        <f>VLOOKUP($B43,_projections!$A$12:$BO$40,AF$21+1,FALSE)</f>
        <v>3.6937342677047388E-3</v>
      </c>
      <c r="AG43" s="15">
        <f>VLOOKUP($B43,_projections!$A$12:$BO$40,AG$21+1,FALSE)</f>
        <v>0</v>
      </c>
      <c r="AH43" s="15">
        <f>VLOOKUP($B43,_projections!$A$12:$BO$40,AH$21+1,FALSE)</f>
        <v>0</v>
      </c>
      <c r="AI43" s="15">
        <f>VLOOKUP($B43,_projections!$A$12:$BO$40,AI$21+1,FALSE)</f>
        <v>0</v>
      </c>
      <c r="AJ43" s="16" t="str">
        <f>VLOOKUP($B43,_projections!$A$12:$BO$40,AJ$21+1,FALSE)</f>
        <v>Luxembourg</v>
      </c>
    </row>
    <row r="44" spans="1:36" ht="15.6" thickTop="1" thickBot="1" x14ac:dyDescent="0.35">
      <c r="A44">
        <v>16</v>
      </c>
      <c r="B44" t="s">
        <v>29</v>
      </c>
      <c r="C44">
        <v>1</v>
      </c>
      <c r="D44" s="15">
        <f>VLOOKUP($B44,_projections!$A$12:$BT$40,D$21+$A44-1,FALSE)</f>
        <v>0.48741740100147607</v>
      </c>
      <c r="E44" s="15">
        <f>VLOOKUP($B44,_projections!$A$12:$BT$40,E$21+$A44-1,FALSE)</f>
        <v>6.6776886683194286E-2</v>
      </c>
      <c r="F44" s="15">
        <f>VLOOKUP($B44,_projections!$A$12:$BT$40,F$21+$A44-1,FALSE)</f>
        <v>0.38464043962341155</v>
      </c>
      <c r="G44" s="15">
        <f>VLOOKUP($B44,_projections!$A$12:$BT$40,G$21+$A44-1,FALSE)</f>
        <v>0</v>
      </c>
      <c r="H44" s="15">
        <f>VLOOKUP($B44,_projections!$A$12:$BT$40,H$21+$A44-1,FALSE)</f>
        <v>3.4689299706112142E-3</v>
      </c>
      <c r="I44" s="15">
        <f>VLOOKUP($B44,_projections!$A$12:$BT$40,I$21+$A44-1,FALSE)</f>
        <v>1.4873980305962922E-2</v>
      </c>
      <c r="J44" s="15">
        <f>VLOOKUP($B44,_projections!$A$12:$BT$40,J$21+$A44-1,FALSE)</f>
        <v>0</v>
      </c>
      <c r="K44" s="15">
        <f>VLOOKUP($B44,_projections!$A$12:$BT$40,K$21+$A44-1,FALSE)</f>
        <v>2.7015477584646605E-4</v>
      </c>
      <c r="L44" s="15">
        <f>VLOOKUP($B44,_projections!$A$12:$BT$40,L$21+$A44-1,FALSE)</f>
        <v>3.0064059745297189E-2</v>
      </c>
      <c r="M44" s="15">
        <f>VLOOKUP($B44,_projections!$A$12:$BT$40,M$21+$A44-1,FALSE)</f>
        <v>1.0406789911833643E-2</v>
      </c>
      <c r="N44" s="15">
        <f>VLOOKUP($B44,_projections!$A$12:$BT$40,N$21+$A44-1,FALSE)</f>
        <v>1.3875719882444858E-3</v>
      </c>
      <c r="O44" s="15">
        <f>VLOOKUP($B44,_projections!$A$12:$BT$40,O$21+$A44-1,FALSE)</f>
        <v>4.6252399608149523E-4</v>
      </c>
      <c r="P44" s="15">
        <f>VLOOKUP($B44,_projections!$A$12:$BT$40,P$21+$A44-1,FALSE)</f>
        <v>0</v>
      </c>
      <c r="Q44" s="15"/>
      <c r="R44" s="114">
        <f t="shared" si="4"/>
        <v>0.99976873800195931</v>
      </c>
      <c r="T44">
        <v>1</v>
      </c>
      <c r="U44" s="135" t="s">
        <v>29</v>
      </c>
      <c r="V44" s="135">
        <v>0</v>
      </c>
      <c r="W44" s="15">
        <f>VLOOKUP($B44,_projections!$A$12:$BO$40,W$21+1,FALSE)</f>
        <v>0.48741740100147607</v>
      </c>
      <c r="X44" s="15">
        <f>VLOOKUP($B44,_projections!$A$12:$BO$40,X$21+1,FALSE)</f>
        <v>7.0291459666520312E-2</v>
      </c>
      <c r="Y44" s="15">
        <f>VLOOKUP($B44,_projections!$A$12:$BO$40,Y$21+1,FALSE)</f>
        <v>0.42737826624823505</v>
      </c>
      <c r="Z44" s="15">
        <f>VLOOKUP($B44,_projections!$A$12:$BO$40,Z$21+1,FALSE)</f>
        <v>0</v>
      </c>
      <c r="AA44" s="15">
        <f>VLOOKUP($B44,_projections!$A$12:$BO$40,AA$21+1,FALSE)</f>
        <v>0</v>
      </c>
      <c r="AB44" s="15">
        <f>VLOOKUP($B44,_projections!$A$12:$BO$40,AB$21+1,FALSE)</f>
        <v>0</v>
      </c>
      <c r="AC44" s="15">
        <f>VLOOKUP($B44,_projections!$A$12:$BO$40,AC$21+1,FALSE)</f>
        <v>0</v>
      </c>
      <c r="AD44" s="15">
        <f>VLOOKUP($B44,_projections!$A$12:$BO$40,AD$21+1,FALSE)</f>
        <v>0</v>
      </c>
      <c r="AE44" s="15">
        <f>VLOOKUP($B44,_projections!$A$12:$BO$40,AE$21+1,FALSE)</f>
        <v>0</v>
      </c>
      <c r="AF44" s="15">
        <f>VLOOKUP($B44,_projections!$A$12:$BO$40,AF$21+1,FALSE)</f>
        <v>1.4642718307922175E-2</v>
      </c>
      <c r="AG44" s="15">
        <f>VLOOKUP($B44,_projections!$A$12:$BO$40,AG$21+1,FALSE)</f>
        <v>0</v>
      </c>
      <c r="AH44" s="15">
        <f>VLOOKUP($B44,_projections!$A$12:$BO$40,AH$21+1,FALSE)</f>
        <v>2.7015477584646605E-4</v>
      </c>
      <c r="AI44" s="15">
        <f>VLOOKUP($B44,_projections!$A$12:$BO$40,AI$21+1,FALSE)</f>
        <v>0</v>
      </c>
      <c r="AJ44" s="16" t="str">
        <f>VLOOKUP($B44,_projections!$A$12:$BO$40,AJ$21+1,FALSE)</f>
        <v>Malta</v>
      </c>
    </row>
    <row r="45" spans="1:36" ht="15.6" thickTop="1" thickBot="1" x14ac:dyDescent="0.35">
      <c r="A45">
        <v>16</v>
      </c>
      <c r="B45" t="s">
        <v>8</v>
      </c>
      <c r="C45">
        <v>1</v>
      </c>
      <c r="D45" s="15">
        <f>VLOOKUP($B45,_projections!$A$12:$BT$40,D$21+$A45-1,FALSE)</f>
        <v>0.12484568284986662</v>
      </c>
      <c r="E45" s="15">
        <f>VLOOKUP($B45,_projections!$A$12:$BT$40,E$21+$A45-1,FALSE)</f>
        <v>0.7686367738921851</v>
      </c>
      <c r="F45" s="15">
        <f>VLOOKUP($B45,_projections!$A$12:$BT$40,F$21+$A45-1,FALSE)</f>
        <v>1.9450134612082351E-2</v>
      </c>
      <c r="G45" s="15">
        <f>VLOOKUP($B45,_projections!$A$12:$BT$40,G$21+$A45-1,FALSE)</f>
        <v>1.8131863007261932E-4</v>
      </c>
      <c r="H45" s="15">
        <f>VLOOKUP($B45,_projections!$A$12:$BT$40,H$21+$A45-1,FALSE)</f>
        <v>3.2020050824462321E-3</v>
      </c>
      <c r="I45" s="15">
        <f>VLOOKUP($B45,_projections!$A$12:$BT$40,I$21+$A45-1,FALSE)</f>
        <v>9.29858025302179E-3</v>
      </c>
      <c r="J45" s="15">
        <f>VLOOKUP($B45,_projections!$A$12:$BT$40,J$21+$A45-1,FALSE)</f>
        <v>0</v>
      </c>
      <c r="K45" s="15">
        <f>VLOOKUP($B45,_projections!$A$12:$BT$40,K$21+$A45-1,FALSE)</f>
        <v>0</v>
      </c>
      <c r="L45" s="15">
        <f>VLOOKUP($B45,_projections!$A$12:$BT$40,L$21+$A45-1,FALSE)</f>
        <v>4.4347721206785207E-2</v>
      </c>
      <c r="M45" s="15">
        <f>VLOOKUP($B45,_projections!$A$12:$BT$40,M$21+$A45-1,FALSE)</f>
        <v>1.7049762039362173E-2</v>
      </c>
      <c r="N45" s="15">
        <f>VLOOKUP($B45,_projections!$A$12:$BT$40,N$21+$A45-1,FALSE)</f>
        <v>1.2808020329784931E-3</v>
      </c>
      <c r="O45" s="15">
        <f>VLOOKUP($B45,_projections!$A$12:$BT$40,O$21+$A45-1,FALSE)</f>
        <v>4.2693401099283101E-4</v>
      </c>
      <c r="P45" s="15">
        <f>VLOOKUP($B45,_projections!$A$12:$BT$40,P$21+$A45-1,FALSE)</f>
        <v>1.106681838471015E-2</v>
      </c>
      <c r="Q45" s="15"/>
      <c r="R45" s="114">
        <f t="shared" si="4"/>
        <v>0.9997865329945036</v>
      </c>
      <c r="T45">
        <v>1</v>
      </c>
      <c r="U45" s="135" t="s">
        <v>8</v>
      </c>
      <c r="V45" s="135">
        <v>0</v>
      </c>
      <c r="W45" s="15">
        <f>VLOOKUP($B45,_projections!$A$12:$BO$40,W$21+1,FALSE)</f>
        <v>0.12484568284986662</v>
      </c>
      <c r="X45" s="15">
        <f>VLOOKUP($B45,_projections!$A$12:$BO$40,X$21+1,FALSE)</f>
        <v>0.80909134093914226</v>
      </c>
      <c r="Y45" s="15">
        <f>VLOOKUP($B45,_projections!$A$12:$BO$40,Y$21+1,FALSE)</f>
        <v>2.1611260680091501E-2</v>
      </c>
      <c r="Z45" s="15">
        <f>VLOOKUP($B45,_projections!$A$12:$BO$40,Z$21+1,FALSE)</f>
        <v>2.5902661438945618E-4</v>
      </c>
      <c r="AA45" s="15">
        <f>VLOOKUP($B45,_projections!$A$12:$BO$40,AA$21+1,FALSE)</f>
        <v>0</v>
      </c>
      <c r="AB45" s="15">
        <f>VLOOKUP($B45,_projections!$A$12:$BO$40,AB$21+1,FALSE)</f>
        <v>7.4437467920234748E-3</v>
      </c>
      <c r="AC45" s="15">
        <f>VLOOKUP($B45,_projections!$A$12:$BO$40,AC$21+1,FALSE)</f>
        <v>1.659701049225119E-2</v>
      </c>
      <c r="AD45" s="15">
        <f>VLOOKUP($B45,_projections!$A$12:$BO$40,AD$21+1,FALSE)</f>
        <v>0</v>
      </c>
      <c r="AE45" s="15">
        <f>VLOOKUP($B45,_projections!$A$12:$BO$40,AE$21+1,FALSE)</f>
        <v>0</v>
      </c>
      <c r="AF45" s="15">
        <f>VLOOKUP($B45,_projections!$A$12:$BO$40,AF$21+1,FALSE)</f>
        <v>9.085113247525374E-3</v>
      </c>
      <c r="AG45" s="15">
        <f>VLOOKUP($B45,_projections!$A$12:$BO$40,AG$21+1,FALSE)</f>
        <v>0</v>
      </c>
      <c r="AH45" s="15">
        <f>VLOOKUP($B45,_projections!$A$12:$BO$40,AH$21+1,FALSE)</f>
        <v>0</v>
      </c>
      <c r="AI45" s="15">
        <f>VLOOKUP($B45,_projections!$A$12:$BO$40,AI$21+1,FALSE)</f>
        <v>1.106681838471015E-2</v>
      </c>
      <c r="AJ45" s="16" t="str">
        <f>VLOOKUP($B45,_projections!$A$12:$BO$40,AJ$21+1,FALSE)</f>
        <v>Netherlands</v>
      </c>
    </row>
    <row r="46" spans="1:36" ht="15.6" thickTop="1" thickBot="1" x14ac:dyDescent="0.35">
      <c r="A46">
        <v>16</v>
      </c>
      <c r="B46" t="s">
        <v>6</v>
      </c>
      <c r="C46">
        <v>1</v>
      </c>
      <c r="D46" s="15">
        <f>VLOOKUP($B46,_projections!$A$12:$BT$40,D$21+$A46-1,FALSE)</f>
        <v>0.2712182949375842</v>
      </c>
      <c r="E46" s="15">
        <f>VLOOKUP($B46,_projections!$A$12:$BT$40,E$21+$A46-1,FALSE)</f>
        <v>0.38146386088833678</v>
      </c>
      <c r="F46" s="15">
        <f>VLOOKUP($B46,_projections!$A$12:$BT$40,F$21+$A46-1,FALSE)</f>
        <v>7.4495048253377022E-2</v>
      </c>
      <c r="G46" s="15">
        <f>VLOOKUP($B46,_projections!$A$12:$BT$40,G$21+$A46-1,FALSE)</f>
        <v>0.13009834355420144</v>
      </c>
      <c r="H46" s="15">
        <f>VLOOKUP($B46,_projections!$A$12:$BT$40,H$21+$A46-1,FALSE)</f>
        <v>6.3083029384066224E-3</v>
      </c>
      <c r="I46" s="15">
        <f>VLOOKUP($B46,_projections!$A$12:$BT$40,I$21+$A46-1,FALSE)</f>
        <v>1.151690039348327E-2</v>
      </c>
      <c r="J46" s="15">
        <f>VLOOKUP($B46,_projections!$A$12:$BT$40,J$21+$A46-1,FALSE)</f>
        <v>0</v>
      </c>
      <c r="K46" s="15">
        <f>VLOOKUP($B46,_projections!$A$12:$BT$40,K$21+$A46-1,FALSE)</f>
        <v>0</v>
      </c>
      <c r="L46" s="15">
        <f>VLOOKUP($B46,_projections!$A$12:$BT$40,L$21+$A46-1,FALSE)</f>
        <v>9.7578060677091683E-2</v>
      </c>
      <c r="M46" s="15">
        <f>VLOOKUP($B46,_projections!$A$12:$BT$40,M$21+$A46-1,FALSE)</f>
        <v>1.9764410339497777E-2</v>
      </c>
      <c r="N46" s="15">
        <f>VLOOKUP($B46,_projections!$A$12:$BT$40,N$21+$A46-1,FALSE)</f>
        <v>2.5233211753626491E-3</v>
      </c>
      <c r="O46" s="15">
        <f>VLOOKUP($B46,_projections!$A$12:$BT$40,O$21+$A46-1,FALSE)</f>
        <v>2.1827194513559219E-3</v>
      </c>
      <c r="P46" s="15">
        <f>VLOOKUP($B46,_projections!$A$12:$BT$40,P$21+$A46-1,FALSE)</f>
        <v>2.430183862075449E-3</v>
      </c>
      <c r="Q46" s="15"/>
      <c r="R46" s="114">
        <f t="shared" si="4"/>
        <v>0.99957944647077313</v>
      </c>
      <c r="T46">
        <v>1</v>
      </c>
      <c r="U46" s="135" t="s">
        <v>6</v>
      </c>
      <c r="V46" s="135">
        <v>0</v>
      </c>
      <c r="W46" s="15">
        <f>VLOOKUP($B46,_projections!$A$12:$BO$40,W$21+1,FALSE)</f>
        <v>0.2712182949375842</v>
      </c>
      <c r="X46" s="15">
        <f>VLOOKUP($B46,_projections!$A$12:$BO$40,X$21+1,FALSE)</f>
        <v>0.40154090619824928</v>
      </c>
      <c r="Y46" s="15">
        <f>VLOOKUP($B46,_projections!$A$12:$BO$40,Y$21+1,FALSE)</f>
        <v>8.2772275837085574E-2</v>
      </c>
      <c r="Z46" s="15">
        <f>VLOOKUP($B46,_projections!$A$12:$BO$40,Z$21+1,FALSE)</f>
        <v>0.18585477650600207</v>
      </c>
      <c r="AA46" s="15">
        <f>VLOOKUP($B46,_projections!$A$12:$BO$40,AA$21+1,FALSE)</f>
        <v>0</v>
      </c>
      <c r="AB46" s="15">
        <f>VLOOKUP($B46,_projections!$A$12:$BO$40,AB$21+1,FALSE)</f>
        <v>8.395015242779072E-4</v>
      </c>
      <c r="AC46" s="15">
        <f>VLOOKUP($B46,_projections!$A$12:$BO$40,AC$21+1,FALSE)</f>
        <v>4.2906101877567618E-2</v>
      </c>
      <c r="AD46" s="15">
        <f>VLOOKUP($B46,_projections!$A$12:$BO$40,AD$21+1,FALSE)</f>
        <v>1.3416123929017054E-3</v>
      </c>
      <c r="AE46" s="15">
        <f>VLOOKUP($B46,_projections!$A$12:$BO$40,AE$21+1,FALSE)</f>
        <v>0</v>
      </c>
      <c r="AF46" s="15">
        <f>VLOOKUP($B46,_projections!$A$12:$BO$40,AF$21+1,FALSE)</f>
        <v>1.1096346864256161E-2</v>
      </c>
      <c r="AG46" s="15">
        <f>VLOOKUP($B46,_projections!$A$12:$BO$40,AG$21+1,FALSE)</f>
        <v>0</v>
      </c>
      <c r="AH46" s="15">
        <f>VLOOKUP($B46,_projections!$A$12:$BO$40,AH$21+1,FALSE)</f>
        <v>0</v>
      </c>
      <c r="AI46" s="15">
        <f>VLOOKUP($B46,_projections!$A$12:$BO$40,AI$21+1,FALSE)</f>
        <v>2.430183862075449E-3</v>
      </c>
      <c r="AJ46" s="16" t="str">
        <f>VLOOKUP($B46,_projections!$A$12:$BO$40,AJ$21+1,FALSE)</f>
        <v>Poland</v>
      </c>
    </row>
    <row r="47" spans="1:36" ht="15.6" thickTop="1" thickBot="1" x14ac:dyDescent="0.35">
      <c r="A47">
        <v>16</v>
      </c>
      <c r="B47" t="s">
        <v>21</v>
      </c>
      <c r="C47">
        <v>1</v>
      </c>
      <c r="D47" s="15">
        <f>VLOOKUP($B47,_projections!$A$12:$BT$40,D$21+$A47-1,FALSE)</f>
        <v>0.43883237994013946</v>
      </c>
      <c r="E47" s="15">
        <f>VLOOKUP($B47,_projections!$A$12:$BT$40,E$21+$A47-1,FALSE)</f>
        <v>0.35564208444533713</v>
      </c>
      <c r="F47" s="15">
        <f>VLOOKUP($B47,_projections!$A$12:$BT$40,F$21+$A47-1,FALSE)</f>
        <v>0.13495796297363968</v>
      </c>
      <c r="G47" s="15">
        <f>VLOOKUP($B47,_projections!$A$12:$BT$40,G$21+$A47-1,FALSE)</f>
        <v>0</v>
      </c>
      <c r="H47" s="15">
        <f>VLOOKUP($B47,_projections!$A$12:$BT$40,H$21+$A47-1,FALSE)</f>
        <v>2.5285000247838546E-3</v>
      </c>
      <c r="I47" s="15">
        <f>VLOOKUP($B47,_projections!$A$12:$BT$40,I$21+$A47-1,FALSE)</f>
        <v>1.6856666831892362E-4</v>
      </c>
      <c r="J47" s="15">
        <f>VLOOKUP($B47,_projections!$A$12:$BT$40,J$21+$A47-1,FALSE)</f>
        <v>0</v>
      </c>
      <c r="K47" s="15">
        <f>VLOOKUP($B47,_projections!$A$12:$BT$40,K$21+$A47-1,FALSE)</f>
        <v>3.2790587979612856E-3</v>
      </c>
      <c r="L47" s="15">
        <f>VLOOKUP($B47,_projections!$A$12:$BT$40,L$21+$A47-1,FALSE)</f>
        <v>5.2948920695693687E-2</v>
      </c>
      <c r="M47" s="15">
        <f>VLOOKUP($B47,_projections!$A$12:$BT$40,M$21+$A47-1,FALSE)</f>
        <v>7.5855000743515633E-3</v>
      </c>
      <c r="N47" s="15">
        <f>VLOOKUP($B47,_projections!$A$12:$BT$40,N$21+$A47-1,FALSE)</f>
        <v>1.0114000099135417E-3</v>
      </c>
      <c r="O47" s="15">
        <f>VLOOKUP($B47,_projections!$A$12:$BT$40,O$21+$A47-1,FALSE)</f>
        <v>2.8770597015418207E-3</v>
      </c>
      <c r="P47" s="15">
        <f>VLOOKUP($B47,_projections!$A$12:$BT$40,P$21+$A47-1,FALSE)</f>
        <v>0</v>
      </c>
      <c r="Q47" s="15"/>
      <c r="R47" s="114">
        <f t="shared" si="4"/>
        <v>0.99983143333168101</v>
      </c>
      <c r="T47">
        <v>1</v>
      </c>
      <c r="U47" s="135" t="s">
        <v>21</v>
      </c>
      <c r="V47" s="135">
        <v>0</v>
      </c>
      <c r="W47" s="15">
        <f>VLOOKUP($B47,_projections!$A$12:$BO$40,W$21+1,FALSE)</f>
        <v>0.43883237994013946</v>
      </c>
      <c r="X47" s="15">
        <f>VLOOKUP($B47,_projections!$A$12:$BO$40,X$21+1,FALSE)</f>
        <v>0.37436008888982858</v>
      </c>
      <c r="Y47" s="15">
        <f>VLOOKUP($B47,_projections!$A$12:$BO$40,Y$21+1,FALSE)</f>
        <v>0.14995329219293299</v>
      </c>
      <c r="Z47" s="15">
        <f>VLOOKUP($B47,_projections!$A$12:$BO$40,Z$21+1,FALSE)</f>
        <v>0</v>
      </c>
      <c r="AA47" s="15">
        <f>VLOOKUP($B47,_projections!$A$12:$BO$40,AA$21+1,FALSE)</f>
        <v>0</v>
      </c>
      <c r="AB47" s="15">
        <f>VLOOKUP($B47,_projections!$A$12:$BO$40,AB$21+1,FALSE)</f>
        <v>0</v>
      </c>
      <c r="AC47" s="15">
        <f>VLOOKUP($B47,_projections!$A$12:$BO$40,AC$21+1,FALSE)</f>
        <v>3.1035253814233613E-2</v>
      </c>
      <c r="AD47" s="15">
        <f>VLOOKUP($B47,_projections!$A$12:$BO$40,AD$21+1,FALSE)</f>
        <v>2.5399263649039734E-3</v>
      </c>
      <c r="AE47" s="15">
        <f>VLOOKUP($B47,_projections!$A$12:$BO$40,AE$21+1,FALSE)</f>
        <v>0</v>
      </c>
      <c r="AF47" s="15">
        <f>VLOOKUP($B47,_projections!$A$12:$BO$40,AF$21+1,FALSE)</f>
        <v>0</v>
      </c>
      <c r="AG47" s="15">
        <f>VLOOKUP($B47,_projections!$A$12:$BO$40,AG$21+1,FALSE)</f>
        <v>0</v>
      </c>
      <c r="AH47" s="15">
        <f>VLOOKUP($B47,_projections!$A$12:$BO$40,AH$21+1,FALSE)</f>
        <v>3.2790587979612856E-3</v>
      </c>
      <c r="AI47" s="15">
        <f>VLOOKUP($B47,_projections!$A$12:$BO$40,AI$21+1,FALSE)</f>
        <v>0</v>
      </c>
      <c r="AJ47" s="16" t="str">
        <f>VLOOKUP($B47,_projections!$A$12:$BO$40,AJ$21+1,FALSE)</f>
        <v>Portugal</v>
      </c>
    </row>
    <row r="48" spans="1:36" ht="15.6" thickTop="1" thickBot="1" x14ac:dyDescent="0.35">
      <c r="A48">
        <v>16</v>
      </c>
      <c r="B48" t="s">
        <v>10</v>
      </c>
      <c r="C48">
        <v>1</v>
      </c>
      <c r="D48" s="15">
        <f>VLOOKUP($B48,_projections!$A$12:$BT$40,D$21+$A48-1,FALSE)</f>
        <v>7.1878927482125737E-2</v>
      </c>
      <c r="E48" s="15">
        <f>VLOOKUP($B48,_projections!$A$12:$BT$40,E$21+$A48-1,FALSE)</f>
        <v>0.80028451292201286</v>
      </c>
      <c r="F48" s="15">
        <f>VLOOKUP($B48,_projections!$A$12:$BT$40,F$21+$A48-1,FALSE)</f>
        <v>5.9730757336138668E-2</v>
      </c>
      <c r="G48" s="15">
        <f>VLOOKUP($B48,_projections!$A$12:$BT$40,G$21+$A48-1,FALSE)</f>
        <v>5.8283291518016812E-4</v>
      </c>
      <c r="H48" s="15">
        <f>VLOOKUP($B48,_projections!$A$12:$BT$40,H$21+$A48-1,FALSE)</f>
        <v>3.6755080404311199E-3</v>
      </c>
      <c r="I48" s="15">
        <f>VLOOKUP($B48,_projections!$A$12:$BT$40,I$21+$A48-1,FALSE)</f>
        <v>2.450338693620747E-4</v>
      </c>
      <c r="J48" s="15">
        <f>VLOOKUP($B48,_projections!$A$12:$BT$40,J$21+$A48-1,FALSE)</f>
        <v>0</v>
      </c>
      <c r="K48" s="15">
        <f>VLOOKUP($B48,_projections!$A$12:$BT$40,K$21+$A48-1,FALSE)</f>
        <v>0</v>
      </c>
      <c r="L48" s="15">
        <f>VLOOKUP($B48,_projections!$A$12:$BT$40,L$21+$A48-1,FALSE)</f>
        <v>3.1880704464364286E-2</v>
      </c>
      <c r="M48" s="15">
        <f>VLOOKUP($B48,_projections!$A$12:$BT$40,M$21+$A48-1,FALSE)</f>
        <v>1.102652412129336E-2</v>
      </c>
      <c r="N48" s="15">
        <f>VLOOKUP($B48,_projections!$A$12:$BT$40,N$21+$A48-1,FALSE)</f>
        <v>1.4702032161724482E-3</v>
      </c>
      <c r="O48" s="15">
        <f>VLOOKUP($B48,_projections!$A$12:$BT$40,O$21+$A48-1,FALSE)</f>
        <v>1.8927358868967743E-2</v>
      </c>
      <c r="P48" s="15">
        <f>VLOOKUP($B48,_projections!$A$12:$BT$40,P$21+$A48-1,FALSE)</f>
        <v>5.2602894589139659E-5</v>
      </c>
      <c r="Q48" s="15"/>
      <c r="R48" s="114">
        <f t="shared" si="4"/>
        <v>0.99975496613063763</v>
      </c>
      <c r="T48">
        <v>1</v>
      </c>
      <c r="U48" s="135" t="s">
        <v>10</v>
      </c>
      <c r="V48" s="135">
        <v>0</v>
      </c>
      <c r="W48" s="15">
        <f>VLOOKUP($B48,_projections!$A$12:$BO$40,W$21+1,FALSE)</f>
        <v>7.1878927482125737E-2</v>
      </c>
      <c r="X48" s="15">
        <f>VLOOKUP($B48,_projections!$A$12:$BO$40,X$21+1,FALSE)</f>
        <v>0.84240475044422414</v>
      </c>
      <c r="Y48" s="15">
        <f>VLOOKUP($B48,_projections!$A$12:$BO$40,Y$21+1,FALSE)</f>
        <v>6.6367508151265187E-2</v>
      </c>
      <c r="Z48" s="15">
        <f>VLOOKUP($B48,_projections!$A$12:$BO$40,Z$21+1,FALSE)</f>
        <v>8.3261845025738306E-4</v>
      </c>
      <c r="AA48" s="15">
        <f>VLOOKUP($B48,_projections!$A$12:$BO$40,AA$21+1,FALSE)</f>
        <v>0</v>
      </c>
      <c r="AB48" s="15">
        <f>VLOOKUP($B48,_projections!$A$12:$BO$40,AB$21+1,FALSE)</f>
        <v>0</v>
      </c>
      <c r="AC48" s="15">
        <f>VLOOKUP($B48,_projections!$A$12:$BO$40,AC$21+1,FALSE)</f>
        <v>2.6301447294569833E-5</v>
      </c>
      <c r="AD48" s="15">
        <f>VLOOKUP($B48,_projections!$A$12:$BO$40,AD$21+1,FALSE)</f>
        <v>1.8437291130243595E-2</v>
      </c>
      <c r="AE48" s="15">
        <f>VLOOKUP($B48,_projections!$A$12:$BO$40,AE$21+1,FALSE)</f>
        <v>0</v>
      </c>
      <c r="AF48" s="15">
        <f>VLOOKUP($B48,_projections!$A$12:$BO$40,AF$21+1,FALSE)</f>
        <v>0</v>
      </c>
      <c r="AG48" s="15">
        <f>VLOOKUP($B48,_projections!$A$12:$BO$40,AG$21+1,FALSE)</f>
        <v>0</v>
      </c>
      <c r="AH48" s="15">
        <f>VLOOKUP($B48,_projections!$A$12:$BO$40,AH$21+1,FALSE)</f>
        <v>0</v>
      </c>
      <c r="AI48" s="15">
        <f>VLOOKUP($B48,_projections!$A$12:$BO$40,AI$21+1,FALSE)</f>
        <v>5.2602894589139659E-5</v>
      </c>
      <c r="AJ48" s="16" t="str">
        <f>VLOOKUP($B48,_projections!$A$12:$BO$40,AJ$21+1,FALSE)</f>
        <v>Romania</v>
      </c>
    </row>
    <row r="49" spans="1:36" ht="15.6" thickTop="1" thickBot="1" x14ac:dyDescent="0.35">
      <c r="A49">
        <v>16</v>
      </c>
      <c r="B49" t="s">
        <v>20</v>
      </c>
      <c r="C49">
        <v>1</v>
      </c>
      <c r="D49" s="15">
        <f>VLOOKUP($B49,_projections!$A$12:$BT$40,D$21+$A49-1,FALSE)</f>
        <v>0.17883650733346348</v>
      </c>
      <c r="E49" s="15">
        <f>VLOOKUP($B49,_projections!$A$12:$BT$40,E$21+$A49-1,FALSE)</f>
        <v>0.62532721515333178</v>
      </c>
      <c r="F49" s="15">
        <f>VLOOKUP($B49,_projections!$A$12:$BT$40,F$21+$A49-1,FALSE)</f>
        <v>8.6053153783910235E-4</v>
      </c>
      <c r="G49" s="15">
        <f>VLOOKUP($B49,_projections!$A$12:$BT$40,G$21+$A49-1,FALSE)</f>
        <v>0.10524668722464835</v>
      </c>
      <c r="H49" s="15">
        <f>VLOOKUP($B49,_projections!$A$12:$BT$40,H$21+$A49-1,FALSE)</f>
        <v>5.858497230290546E-3</v>
      </c>
      <c r="I49" s="15">
        <f>VLOOKUP($B49,_projections!$A$12:$BT$40,I$21+$A49-1,FALSE)</f>
        <v>3.2024135000305607E-3</v>
      </c>
      <c r="J49" s="15">
        <f>VLOOKUP($B49,_projections!$A$12:$BT$40,J$21+$A49-1,FALSE)</f>
        <v>0</v>
      </c>
      <c r="K49" s="15">
        <f>VLOOKUP($B49,_projections!$A$12:$BT$40,K$21+$A49-1,FALSE)</f>
        <v>0</v>
      </c>
      <c r="L49" s="15">
        <f>VLOOKUP($B49,_projections!$A$12:$BT$40,L$21+$A49-1,FALSE)</f>
        <v>5.6779387060743605E-2</v>
      </c>
      <c r="M49" s="15">
        <f>VLOOKUP($B49,_projections!$A$12:$BT$40,M$21+$A49-1,FALSE)</f>
        <v>1.7575491690871636E-2</v>
      </c>
      <c r="N49" s="15">
        <f>VLOOKUP($B49,_projections!$A$12:$BT$40,N$21+$A49-1,FALSE)</f>
        <v>2.3433988921162186E-3</v>
      </c>
      <c r="O49" s="15">
        <f>VLOOKUP($B49,_projections!$A$12:$BT$40,O$21+$A49-1,FALSE)</f>
        <v>1.6228691663618699E-3</v>
      </c>
      <c r="P49" s="15">
        <f>VLOOKUP($B49,_projections!$A$12:$BT$40,P$21+$A49-1,FALSE)</f>
        <v>1.9564347282834465E-3</v>
      </c>
      <c r="Q49" s="15"/>
      <c r="R49" s="114">
        <f t="shared" si="4"/>
        <v>0.99960943351798048</v>
      </c>
      <c r="T49">
        <v>1</v>
      </c>
      <c r="U49" s="136" t="s">
        <v>20</v>
      </c>
      <c r="V49" s="136">
        <v>0</v>
      </c>
      <c r="W49" s="137">
        <f>VLOOKUP($B49,_projections!$A$12:$BO$40,W$21+1,FALSE)</f>
        <v>0.17883650733346348</v>
      </c>
      <c r="X49" s="137">
        <f>VLOOKUP($B49,_projections!$A$12:$BO$40,X$21+1,FALSE)</f>
        <v>0.65823917384561248</v>
      </c>
      <c r="Y49" s="137">
        <f>VLOOKUP($B49,_projections!$A$12:$BO$40,Y$21+1,FALSE)</f>
        <v>9.561461531545581E-4</v>
      </c>
      <c r="Z49" s="137">
        <f>VLOOKUP($B49,_projections!$A$12:$BO$40,Z$21+1,FALSE)</f>
        <v>0.15035241032092622</v>
      </c>
      <c r="AA49" s="137">
        <f>VLOOKUP($B49,_projections!$A$12:$BO$40,AA$21+1,FALSE)</f>
        <v>0</v>
      </c>
      <c r="AB49" s="137">
        <f>VLOOKUP($B49,_projections!$A$12:$BO$40,AB$21+1,FALSE)</f>
        <v>0</v>
      </c>
      <c r="AC49" s="137">
        <f>VLOOKUP($B49,_projections!$A$12:$BO$40,AC$21+1,FALSE)</f>
        <v>6.0057443982255423E-3</v>
      </c>
      <c r="AD49" s="137">
        <f>VLOOKUP($B49,_projections!$A$12:$BO$40,AD$21+1,FALSE)</f>
        <v>8.4173620232313052E-4</v>
      </c>
      <c r="AE49" s="137">
        <f>VLOOKUP($B49,_projections!$A$12:$BO$40,AE$21+1,FALSE)</f>
        <v>0</v>
      </c>
      <c r="AF49" s="137">
        <f>VLOOKUP($B49,_projections!$A$12:$BO$40,AF$21+1,FALSE)</f>
        <v>2.8118470180111908E-3</v>
      </c>
      <c r="AG49" s="137">
        <f>VLOOKUP($B49,_projections!$A$12:$BO$40,AG$21+1,FALSE)</f>
        <v>0</v>
      </c>
      <c r="AH49" s="137">
        <f>VLOOKUP($B49,_projections!$A$12:$BO$40,AH$21+1,FALSE)</f>
        <v>0</v>
      </c>
      <c r="AI49" s="137">
        <f>VLOOKUP($B49,_projections!$A$12:$BO$40,AI$21+1,FALSE)</f>
        <v>1.9564347282834465E-3</v>
      </c>
      <c r="AJ49" s="16" t="str">
        <f>VLOOKUP($B49,_projections!$A$12:$BO$40,AJ$21+1,FALSE)</f>
        <v>Slovakia</v>
      </c>
    </row>
    <row r="50" spans="1:36" ht="15.6" thickTop="1" thickBot="1" x14ac:dyDescent="0.35">
      <c r="A50">
        <v>16</v>
      </c>
      <c r="B50" t="s">
        <v>26</v>
      </c>
      <c r="C50">
        <v>1</v>
      </c>
      <c r="D50" s="15">
        <f>VLOOKUP($B50,_projections!$A$12:$BT$40,D$21+$A50-1,FALSE)</f>
        <v>0.37929598445452894</v>
      </c>
      <c r="E50" s="15">
        <f>VLOOKUP($B50,_projections!$A$12:$BT$40,E$21+$A50-1,FALSE)</f>
        <v>9.4546704055962549E-2</v>
      </c>
      <c r="F50" s="15">
        <f>VLOOKUP($B50,_projections!$A$12:$BT$40,F$21+$A50-1,FALSE)</f>
        <v>0.40844498335380158</v>
      </c>
      <c r="G50" s="15">
        <f>VLOOKUP($B50,_projections!$A$12:$BT$40,G$21+$A50-1,FALSE)</f>
        <v>0</v>
      </c>
      <c r="H50" s="15">
        <f>VLOOKUP($B50,_projections!$A$12:$BT$40,H$21+$A50-1,FALSE)</f>
        <v>3.7769188685201284E-3</v>
      </c>
      <c r="I50" s="15">
        <f>VLOOKUP($B50,_projections!$A$12:$BT$40,I$21+$A50-1,FALSE)</f>
        <v>9.3105941877581876E-3</v>
      </c>
      <c r="J50" s="15">
        <f>VLOOKUP($B50,_projections!$A$12:$BT$40,J$21+$A50-1,FALSE)</f>
        <v>0</v>
      </c>
      <c r="K50" s="15">
        <f>VLOOKUP($B50,_projections!$A$12:$BT$40,K$21+$A50-1,FALSE)</f>
        <v>0</v>
      </c>
      <c r="L50" s="15">
        <f>VLOOKUP($B50,_projections!$A$12:$BT$40,L$21+$A50-1,FALSE)</f>
        <v>3.2733296860507785E-2</v>
      </c>
      <c r="M50" s="15">
        <f>VLOOKUP($B50,_projections!$A$12:$BT$40,M$21+$A50-1,FALSE)</f>
        <v>1.1330756605560386E-2</v>
      </c>
      <c r="N50" s="15">
        <f>VLOOKUP($B50,_projections!$A$12:$BT$40,N$21+$A50-1,FALSE)</f>
        <v>1.5107675474080513E-3</v>
      </c>
      <c r="O50" s="15">
        <f>VLOOKUP($B50,_projections!$A$12:$BT$40,O$21+$A50-1,FALSE)</f>
        <v>5.8798199474717885E-2</v>
      </c>
      <c r="P50" s="15">
        <f>VLOOKUP($B50,_projections!$A$12:$BT$40,P$21+$A50-1,FALSE)</f>
        <v>0</v>
      </c>
      <c r="Q50" s="15"/>
      <c r="R50" s="114">
        <f t="shared" si="4"/>
        <v>0.99974820540876552</v>
      </c>
      <c r="T50">
        <v>1</v>
      </c>
      <c r="U50" s="135" t="s">
        <v>26</v>
      </c>
      <c r="V50" s="135">
        <v>0</v>
      </c>
      <c r="W50" s="15">
        <f>VLOOKUP($B50,_projections!$A$12:$BO$40,W$21+1,FALSE)</f>
        <v>0.37929598445452894</v>
      </c>
      <c r="X50" s="15">
        <f>VLOOKUP($B50,_projections!$A$12:$BO$40,X$21+1,FALSE)</f>
        <v>9.9522846374697424E-2</v>
      </c>
      <c r="Y50" s="15">
        <f>VLOOKUP($B50,_projections!$A$12:$BO$40,Y$21+1,FALSE)</f>
        <v>0.45382775928200175</v>
      </c>
      <c r="Z50" s="15">
        <f>VLOOKUP($B50,_projections!$A$12:$BO$40,Z$21+1,FALSE)</f>
        <v>0</v>
      </c>
      <c r="AA50" s="15">
        <f>VLOOKUP($B50,_projections!$A$12:$BO$40,AA$21+1,FALSE)</f>
        <v>0</v>
      </c>
      <c r="AB50" s="15">
        <f>VLOOKUP($B50,_projections!$A$12:$BO$40,AB$21+1,FALSE)</f>
        <v>0</v>
      </c>
      <c r="AC50" s="15">
        <f>VLOOKUP($B50,_projections!$A$12:$BO$40,AC$21+1,FALSE)</f>
        <v>0</v>
      </c>
      <c r="AD50" s="15">
        <f>VLOOKUP($B50,_projections!$A$12:$BO$40,AD$21+1,FALSE)</f>
        <v>5.8294610292248535E-2</v>
      </c>
      <c r="AE50" s="15">
        <f>VLOOKUP($B50,_projections!$A$12:$BO$40,AE$21+1,FALSE)</f>
        <v>0</v>
      </c>
      <c r="AF50" s="15">
        <f>VLOOKUP($B50,_projections!$A$12:$BO$40,AF$21+1,FALSE)</f>
        <v>9.0587995965235122E-3</v>
      </c>
      <c r="AG50" s="15">
        <f>VLOOKUP($B50,_projections!$A$12:$BO$40,AG$21+1,FALSE)</f>
        <v>0</v>
      </c>
      <c r="AH50" s="15">
        <f>VLOOKUP($B50,_projections!$A$12:$BO$40,AH$21+1,FALSE)</f>
        <v>0</v>
      </c>
      <c r="AI50" s="15">
        <f>VLOOKUP($B50,_projections!$A$12:$BO$40,AI$21+1,FALSE)</f>
        <v>0</v>
      </c>
      <c r="AJ50" s="16" t="str">
        <f>VLOOKUP($B50,_projections!$A$12:$BO$40,AJ$21+1,FALSE)</f>
        <v>Slovenia</v>
      </c>
    </row>
    <row r="51" spans="1:36" ht="15.6" thickTop="1" thickBot="1" x14ac:dyDescent="0.35">
      <c r="A51">
        <v>16</v>
      </c>
      <c r="B51" t="s">
        <v>7</v>
      </c>
      <c r="C51">
        <v>1</v>
      </c>
      <c r="D51" s="15">
        <f>VLOOKUP($B51,_projections!$A$12:$BT$40,D$21+$A51-1,FALSE)</f>
        <v>0.23360429562591353</v>
      </c>
      <c r="E51" s="15">
        <f>VLOOKUP($B51,_projections!$A$12:$BT$40,E$21+$A51-1,FALSE)</f>
        <v>0.35153560104717985</v>
      </c>
      <c r="F51" s="15">
        <f>VLOOKUP($B51,_projections!$A$12:$BT$40,F$21+$A51-1,FALSE)</f>
        <v>0.33197064416026806</v>
      </c>
      <c r="G51" s="15">
        <f>VLOOKUP($B51,_projections!$A$12:$BT$40,G$21+$A51-1,FALSE)</f>
        <v>0</v>
      </c>
      <c r="H51" s="15">
        <f>VLOOKUP($B51,_projections!$A$12:$BT$40,H$21+$A51-1,FALSE)</f>
        <v>4.1540625651182942E-3</v>
      </c>
      <c r="I51" s="15">
        <f>VLOOKUP($B51,_projections!$A$12:$BT$40,I$21+$A51-1,FALSE)</f>
        <v>2.3689052798494346E-3</v>
      </c>
      <c r="J51" s="15">
        <f>VLOOKUP($B51,_projections!$A$12:$BT$40,J$21+$A51-1,FALSE)</f>
        <v>1.7980190456100067E-4</v>
      </c>
      <c r="K51" s="15">
        <f>VLOOKUP($B51,_projections!$A$12:$BT$40,K$21+$A51-1,FALSE)</f>
        <v>3.5960380912200128E-4</v>
      </c>
      <c r="L51" s="15">
        <f>VLOOKUP($B51,_projections!$A$12:$BT$40,L$21+$A51-1,FALSE)</f>
        <v>5.982148600297385E-2</v>
      </c>
      <c r="M51" s="15">
        <f>VLOOKUP($B51,_projections!$A$12:$BT$40,M$21+$A51-1,FALSE)</f>
        <v>1.2462187695354883E-2</v>
      </c>
      <c r="N51" s="15">
        <f>VLOOKUP($B51,_projections!$A$12:$BT$40,N$21+$A51-1,FALSE)</f>
        <v>1.6616250260473179E-3</v>
      </c>
      <c r="O51" s="15">
        <f>VLOOKUP($B51,_projections!$A$12:$BT$40,O$21+$A51-1,FALSE)</f>
        <v>1.604849379270469E-3</v>
      </c>
      <c r="P51" s="15">
        <f>VLOOKUP($B51,_projections!$A$12:$BT$40,P$21+$A51-1,FALSE)</f>
        <v>0</v>
      </c>
      <c r="Q51" s="15"/>
      <c r="R51" s="114">
        <f t="shared" si="4"/>
        <v>0.9997230624956589</v>
      </c>
      <c r="T51">
        <v>1</v>
      </c>
      <c r="U51" s="135" t="s">
        <v>7</v>
      </c>
      <c r="V51" s="135">
        <v>0</v>
      </c>
      <c r="W51" s="15">
        <f>VLOOKUP($B51,_projections!$A$12:$BO$40,W$21+1,FALSE)</f>
        <v>0.23360429562591353</v>
      </c>
      <c r="X51" s="15">
        <f>VLOOKUP($B51,_projections!$A$12:$BO$40,X$21+1,FALSE)</f>
        <v>0.37003747478650512</v>
      </c>
      <c r="Y51" s="15">
        <f>VLOOKUP($B51,_projections!$A$12:$BO$40,Y$21+1,FALSE)</f>
        <v>0.36885627128918674</v>
      </c>
      <c r="Z51" s="15">
        <f>VLOOKUP($B51,_projections!$A$12:$BO$40,Z$21+1,FALSE)</f>
        <v>0</v>
      </c>
      <c r="AA51" s="15">
        <f>VLOOKUP($B51,_projections!$A$12:$BO$40,AA$21+1,FALSE)</f>
        <v>0</v>
      </c>
      <c r="AB51" s="15">
        <f>VLOOKUP($B51,_projections!$A$12:$BO$40,AB$21+1,FALSE)</f>
        <v>0</v>
      </c>
      <c r="AC51" s="15">
        <f>VLOOKUP($B51,_projections!$A$12:$BO$40,AC$21+1,FALSE)</f>
        <v>2.3819610438615291E-2</v>
      </c>
      <c r="AD51" s="15">
        <f>VLOOKUP($B51,_projections!$A$12:$BO$40,AD$21+1,FALSE)</f>
        <v>1.0509743705880298E-3</v>
      </c>
      <c r="AE51" s="15">
        <f>VLOOKUP($B51,_projections!$A$12:$BO$40,AE$21+1,FALSE)</f>
        <v>0</v>
      </c>
      <c r="AF51" s="15">
        <f>VLOOKUP($B51,_projections!$A$12:$BO$40,AF$21+1,FALSE)</f>
        <v>2.0919677755082151E-3</v>
      </c>
      <c r="AG51" s="15">
        <f>VLOOKUP($B51,_projections!$A$12:$BO$40,AG$21+1,FALSE)</f>
        <v>1.7980190456100067E-4</v>
      </c>
      <c r="AH51" s="15">
        <f>VLOOKUP($B51,_projections!$A$12:$BO$40,AH$21+1,FALSE)</f>
        <v>3.5960380912200128E-4</v>
      </c>
      <c r="AI51" s="15">
        <f>VLOOKUP($B51,_projections!$A$12:$BO$40,AI$21+1,FALSE)</f>
        <v>0</v>
      </c>
      <c r="AJ51" s="16" t="str">
        <f>VLOOKUP($B51,_projections!$A$12:$BO$40,AJ$21+1,FALSE)</f>
        <v>Spain</v>
      </c>
    </row>
    <row r="52" spans="1:36" ht="15.6" thickTop="1" thickBot="1" x14ac:dyDescent="0.35">
      <c r="A52">
        <v>16</v>
      </c>
      <c r="B52" t="s">
        <v>9</v>
      </c>
      <c r="C52">
        <v>1</v>
      </c>
      <c r="D52" s="15">
        <f>VLOOKUP($B52,_projections!$A$12:$BT$40,D$21+$A52-1,FALSE)</f>
        <v>0.5954747579263614</v>
      </c>
      <c r="E52" s="15">
        <f>VLOOKUP($B52,_projections!$A$12:$BT$40,E$21+$A52-1,FALSE)</f>
        <v>0.10011136010276721</v>
      </c>
      <c r="F52" s="15">
        <f>VLOOKUP($B52,_projections!$A$12:$BT$40,F$21+$A52-1,FALSE)</f>
        <v>0.24127427334363308</v>
      </c>
      <c r="G52" s="15">
        <f>VLOOKUP($B52,_projections!$A$12:$BT$40,G$21+$A52-1,FALSE)</f>
        <v>0</v>
      </c>
      <c r="H52" s="15">
        <f>VLOOKUP($B52,_projections!$A$12:$BT$40,H$21+$A52-1,FALSE)</f>
        <v>2.4057953659885672E-3</v>
      </c>
      <c r="I52" s="15">
        <f>VLOOKUP($B52,_projections!$A$12:$BT$40,I$21+$A52-1,FALSE)</f>
        <v>1.6038635773257115E-4</v>
      </c>
      <c r="J52" s="15">
        <f>VLOOKUP($B52,_projections!$A$12:$BT$40,J$21+$A52-1,FALSE)</f>
        <v>0</v>
      </c>
      <c r="K52" s="15">
        <f>VLOOKUP($B52,_projections!$A$12:$BT$40,K$21+$A52-1,FALSE)</f>
        <v>0</v>
      </c>
      <c r="L52" s="15">
        <f>VLOOKUP($B52,_projections!$A$12:$BT$40,L$21+$A52-1,FALSE)</f>
        <v>5.1912563585958277E-2</v>
      </c>
      <c r="M52" s="15">
        <f>VLOOKUP($B52,_projections!$A$12:$BT$40,M$21+$A52-1,FALSE)</f>
        <v>7.2173860979657016E-3</v>
      </c>
      <c r="N52" s="15">
        <f>VLOOKUP($B52,_projections!$A$12:$BT$40,N$21+$A52-1,FALSE)</f>
        <v>9.6231814639542691E-4</v>
      </c>
      <c r="O52" s="15">
        <f>VLOOKUP($B52,_projections!$A$12:$BT$40,O$21+$A52-1,FALSE)</f>
        <v>3.207727154651423E-4</v>
      </c>
      <c r="P52" s="15">
        <f>VLOOKUP($B52,_projections!$A$12:$BT$40,P$21+$A52-1,FALSE)</f>
        <v>0</v>
      </c>
      <c r="Q52" s="15"/>
      <c r="R52" s="114">
        <f t="shared" si="4"/>
        <v>0.99983961364226748</v>
      </c>
      <c r="T52">
        <v>1</v>
      </c>
      <c r="U52" s="135" t="s">
        <v>9</v>
      </c>
      <c r="V52" s="135">
        <v>0</v>
      </c>
      <c r="W52" s="15">
        <f>VLOOKUP($B52,_projections!$A$12:$BO$40,W$21+1,FALSE)</f>
        <v>0.5954747579263614</v>
      </c>
      <c r="X52" s="15">
        <f>VLOOKUP($B52,_projections!$A$12:$BO$40,X$21+1,FALSE)</f>
        <v>0.10538037905554444</v>
      </c>
      <c r="Y52" s="15">
        <f>VLOOKUP($B52,_projections!$A$12:$BO$40,Y$21+1,FALSE)</f>
        <v>0.26808252593737009</v>
      </c>
      <c r="Z52" s="15">
        <f>VLOOKUP($B52,_projections!$A$12:$BO$40,Z$21+1,FALSE)</f>
        <v>0</v>
      </c>
      <c r="AA52" s="15">
        <f>VLOOKUP($B52,_projections!$A$12:$BO$40,AA$21+1,FALSE)</f>
        <v>0</v>
      </c>
      <c r="AB52" s="15">
        <f>VLOOKUP($B52,_projections!$A$12:$BO$40,AB$21+1,FALSE)</f>
        <v>0</v>
      </c>
      <c r="AC52" s="15">
        <f>VLOOKUP($B52,_projections!$A$12:$BO$40,AC$21+1,FALSE)</f>
        <v>3.1062337080724027E-2</v>
      </c>
      <c r="AD52" s="15">
        <f>VLOOKUP($B52,_projections!$A$12:$BO$40,AD$21+1,FALSE)</f>
        <v>0</v>
      </c>
      <c r="AE52" s="15">
        <f>VLOOKUP($B52,_projections!$A$12:$BO$40,AE$21+1,FALSE)</f>
        <v>0</v>
      </c>
      <c r="AF52" s="15">
        <f>VLOOKUP($B52,_projections!$A$12:$BO$40,AF$21+1,FALSE)</f>
        <v>0</v>
      </c>
      <c r="AG52" s="15">
        <f>VLOOKUP($B52,_projections!$A$12:$BO$40,AG$21+1,FALSE)</f>
        <v>0</v>
      </c>
      <c r="AH52" s="15">
        <f>VLOOKUP($B52,_projections!$A$12:$BO$40,AH$21+1,FALSE)</f>
        <v>0</v>
      </c>
      <c r="AI52" s="15">
        <f>VLOOKUP($B52,_projections!$A$12:$BO$40,AI$21+1,FALSE)</f>
        <v>0</v>
      </c>
      <c r="AJ52" s="16" t="str">
        <f>VLOOKUP($B52,_projections!$A$12:$BO$40,AJ$21+1,FALSE)</f>
        <v>Sweden</v>
      </c>
    </row>
    <row r="53" spans="1:36" ht="15.6" thickTop="1" thickBot="1" x14ac:dyDescent="0.35">
      <c r="A53">
        <v>16</v>
      </c>
      <c r="B53" t="s">
        <v>14</v>
      </c>
      <c r="C53">
        <v>1</v>
      </c>
      <c r="D53" s="15">
        <f>VLOOKUP($B53,_projections!$A$12:$BT$40,D$21+$A53-1,FALSE)</f>
        <v>0.1512180365810912</v>
      </c>
      <c r="E53" s="15">
        <f>VLOOKUP($B53,_projections!$A$12:$BT$40,E$21+$A53-1,FALSE)</f>
        <v>0.21289321304554062</v>
      </c>
      <c r="F53" s="15">
        <f>VLOOKUP($B53,_projections!$A$12:$BT$40,F$21+$A53-1,FALSE)</f>
        <v>0.50071460688835123</v>
      </c>
      <c r="G53" s="15">
        <f>VLOOKUP($B53,_projections!$A$12:$BT$40,G$21+$A53-1,FALSE)</f>
        <v>6.1451786862738465E-5</v>
      </c>
      <c r="H53" s="15">
        <f>VLOOKUP($B53,_projections!$A$12:$BT$40,H$21+$A53-1,FALSE)</f>
        <v>5.0149649063082925E-3</v>
      </c>
      <c r="I53" s="15">
        <f>VLOOKUP($B53,_projections!$A$12:$BT$40,I$21+$A53-1,FALSE)</f>
        <v>7.7339201543183108E-4</v>
      </c>
      <c r="J53" s="15">
        <f>VLOOKUP($B53,_projections!$A$12:$BT$40,J$21+$A53-1,FALSE)</f>
        <v>0</v>
      </c>
      <c r="K53" s="15">
        <f>VLOOKUP($B53,_projections!$A$12:$BT$40,K$21+$A53-1,FALSE)</f>
        <v>0</v>
      </c>
      <c r="L53" s="15">
        <f>VLOOKUP($B53,_projections!$A$12:$BT$40,L$21+$A53-1,FALSE)</f>
        <v>0.11071830021892951</v>
      </c>
      <c r="M53" s="15">
        <f>VLOOKUP($B53,_projections!$A$12:$BT$40,M$21+$A53-1,FALSE)</f>
        <v>1.5044894718924878E-2</v>
      </c>
      <c r="N53" s="15">
        <f>VLOOKUP($B53,_projections!$A$12:$BT$40,N$21+$A53-1,FALSE)</f>
        <v>2.0059859625233172E-3</v>
      </c>
      <c r="O53" s="15">
        <f>VLOOKUP($B53,_projections!$A$12:$BT$40,O$21+$A53-1,FALSE)</f>
        <v>6.6866198750777225E-4</v>
      </c>
      <c r="P53" s="15">
        <f>VLOOKUP($B53,_projections!$A$12:$BT$40,P$21+$A53-1,FALSE)</f>
        <v>5.5216089477486726E-4</v>
      </c>
      <c r="Q53" s="15"/>
      <c r="R53" s="114">
        <f t="shared" si="4"/>
        <v>0.99966566900624632</v>
      </c>
      <c r="T53">
        <v>1</v>
      </c>
      <c r="U53" s="136" t="s">
        <v>14</v>
      </c>
      <c r="V53" s="136">
        <v>0</v>
      </c>
      <c r="W53" s="137">
        <f>VLOOKUP($B53,_projections!$A$12:$BO$40,W$21+1,FALSE)</f>
        <v>0.1512180365810912</v>
      </c>
      <c r="X53" s="137">
        <f>VLOOKUP($B53,_projections!$A$12:$BO$40,X$21+1,FALSE)</f>
        <v>0.22409811899530593</v>
      </c>
      <c r="Y53" s="137">
        <f>VLOOKUP($B53,_projections!$A$12:$BO$40,Y$21+1,FALSE)</f>
        <v>0.55634956320927909</v>
      </c>
      <c r="Z53" s="137">
        <f>VLOOKUP($B53,_projections!$A$12:$BO$40,Z$21+1,FALSE)</f>
        <v>8.7788266946769235E-5</v>
      </c>
      <c r="AA53" s="137">
        <f>VLOOKUP($B53,_projections!$A$12:$BO$40,AA$21+1,FALSE)</f>
        <v>0</v>
      </c>
      <c r="AB53" s="137">
        <f>VLOOKUP($B53,_projections!$A$12:$BO$40,AB$21+1,FALSE)</f>
        <v>0</v>
      </c>
      <c r="AC53" s="137">
        <f>VLOOKUP($B53,_projections!$A$12:$BO$40,AC$21+1,FALSE)</f>
        <v>6.7255271030924296E-2</v>
      </c>
      <c r="AD53" s="137">
        <f>VLOOKUP($B53,_projections!$A$12:$BO$40,AD$21+1,FALSE)</f>
        <v>0</v>
      </c>
      <c r="AE53" s="137">
        <f>VLOOKUP($B53,_projections!$A$12:$BO$40,AE$21+1,FALSE)</f>
        <v>0</v>
      </c>
      <c r="AF53" s="137">
        <f>VLOOKUP($B53,_projections!$A$12:$BO$40,AF$21+1,FALSE)</f>
        <v>4.390610216779449E-4</v>
      </c>
      <c r="AG53" s="137">
        <f>VLOOKUP($B53,_projections!$A$12:$BO$40,AG$21+1,FALSE)</f>
        <v>0</v>
      </c>
      <c r="AH53" s="137">
        <f>VLOOKUP($B53,_projections!$A$12:$BO$40,AH$21+1,FALSE)</f>
        <v>0</v>
      </c>
      <c r="AI53" s="137">
        <f>VLOOKUP($B53,_projections!$A$12:$BO$40,AI$21+1,FALSE)</f>
        <v>5.5216089477486726E-4</v>
      </c>
      <c r="AJ53" s="16" t="str">
        <f>VLOOKUP($B53,_projections!$A$12:$BO$40,AJ$21+1,FALSE)</f>
        <v>Switzerland</v>
      </c>
    </row>
    <row r="54" spans="1:36" ht="15.6" thickTop="1" thickBot="1" x14ac:dyDescent="0.35">
      <c r="A54">
        <v>16</v>
      </c>
      <c r="B54" t="s">
        <v>4</v>
      </c>
      <c r="C54">
        <v>1</v>
      </c>
      <c r="D54" s="15">
        <f>VLOOKUP($B54,_projections!$A$12:$BT$40,D$21+$A54-1,FALSE)</f>
        <v>0.24318283730126808</v>
      </c>
      <c r="E54" s="15">
        <f>VLOOKUP($B54,_projections!$A$12:$BT$40,E$21+$A54-1,FALSE)</f>
        <v>0.63352242671480274</v>
      </c>
      <c r="F54" s="15">
        <f>VLOOKUP($B54,_projections!$A$12:$BT$40,F$21+$A54-1,FALSE)</f>
        <v>6.4501623690486037E-2</v>
      </c>
      <c r="G54" s="15">
        <f>VLOOKUP($B54,_projections!$A$12:$BT$40,G$21+$A54-1,FALSE)</f>
        <v>1.7177747314263672E-3</v>
      </c>
      <c r="H54" s="15">
        <f>VLOOKUP($B54,_projections!$A$12:$BT$40,H$21+$A54-1,FALSE)</f>
        <v>3.0934741397925405E-3</v>
      </c>
      <c r="I54" s="15">
        <f>VLOOKUP($B54,_projections!$A$12:$BT$40,I$21+$A54-1,FALSE)</f>
        <v>6.1239031129659213E-3</v>
      </c>
      <c r="J54" s="15">
        <f>VLOOKUP($B54,_projections!$A$12:$BT$40,J$21+$A54-1,FALSE)</f>
        <v>0</v>
      </c>
      <c r="K54" s="15">
        <f>VLOOKUP($B54,_projections!$A$12:$BT$40,K$21+$A54-1,FALSE)</f>
        <v>0</v>
      </c>
      <c r="L54" s="15">
        <f>VLOOKUP($B54,_projections!$A$12:$BT$40,L$21+$A54-1,FALSE)</f>
        <v>2.8157611474946935E-2</v>
      </c>
      <c r="M54" s="15">
        <f>VLOOKUP($B54,_projections!$A$12:$BT$40,M$21+$A54-1,FALSE)</f>
        <v>1.2091372742807827E-2</v>
      </c>
      <c r="N54" s="15">
        <f>VLOOKUP($B54,_projections!$A$12:$BT$40,N$21+$A54-1,FALSE)</f>
        <v>1.2373896559170162E-3</v>
      </c>
      <c r="O54" s="15">
        <f>VLOOKUP($B54,_projections!$A$12:$BT$40,O$21+$A54-1,FALSE)</f>
        <v>5.0530046948597199E-4</v>
      </c>
      <c r="P54" s="15">
        <f>VLOOKUP($B54,_projections!$A$12:$BT$40,P$21+$A54-1,FALSE)</f>
        <v>5.6600543567808725E-3</v>
      </c>
      <c r="Q54" s="15"/>
      <c r="R54" s="114">
        <f t="shared" si="4"/>
        <v>0.99979376839068024</v>
      </c>
      <c r="T54">
        <v>1</v>
      </c>
      <c r="U54" s="135" t="s">
        <v>4</v>
      </c>
      <c r="V54" s="135">
        <v>0</v>
      </c>
      <c r="W54" s="15">
        <f>VLOOKUP($B54,_projections!$A$12:$BO$40,W$21+1,FALSE)</f>
        <v>0.24318283730126808</v>
      </c>
      <c r="X54" s="15">
        <f>VLOOKUP($B54,_projections!$A$12:$BO$40,X$21+1,FALSE)</f>
        <v>0.66686571233137137</v>
      </c>
      <c r="Y54" s="15">
        <f>VLOOKUP($B54,_projections!$A$12:$BO$40,Y$21+1,FALSE)</f>
        <v>7.1668470767206713E-2</v>
      </c>
      <c r="Z54" s="15">
        <f>VLOOKUP($B54,_projections!$A$12:$BO$40,Z$21+1,FALSE)</f>
        <v>2.4539639020376676E-3</v>
      </c>
      <c r="AA54" s="15">
        <f>VLOOKUP($B54,_projections!$A$12:$BO$40,AA$21+1,FALSE)</f>
        <v>0</v>
      </c>
      <c r="AB54" s="15">
        <f>VLOOKUP($B54,_projections!$A$12:$BO$40,AB$21+1,FALSE)</f>
        <v>2.8109503234302062E-3</v>
      </c>
      <c r="AC54" s="15">
        <f>VLOOKUP($B54,_projections!$A$12:$BO$40,AC$21+1,FALSE)</f>
        <v>1.3475022634115822E-3</v>
      </c>
      <c r="AD54" s="15">
        <f>VLOOKUP($B54,_projections!$A$12:$BO$40,AD$21+1,FALSE)</f>
        <v>9.2837250846966482E-5</v>
      </c>
      <c r="AE54" s="15">
        <f>VLOOKUP($B54,_projections!$A$12:$BO$40,AE$21+1,FALSE)</f>
        <v>0</v>
      </c>
      <c r="AF54" s="15">
        <f>VLOOKUP($B54,_projections!$A$12:$BO$40,AF$21+1,FALSE)</f>
        <v>5.9176715036464182E-3</v>
      </c>
      <c r="AG54" s="15">
        <f>VLOOKUP($B54,_projections!$A$12:$BO$40,AG$21+1,FALSE)</f>
        <v>0</v>
      </c>
      <c r="AH54" s="15">
        <f>VLOOKUP($B54,_projections!$A$12:$BO$40,AH$21+1,FALSE)</f>
        <v>0</v>
      </c>
      <c r="AI54" s="15">
        <f>VLOOKUP($B54,_projections!$A$12:$BO$40,AI$21+1,FALSE)</f>
        <v>5.6600543567808725E-3</v>
      </c>
      <c r="AJ54" s="16" t="str">
        <f>VLOOKUP($B54,_projections!$A$12:$BO$40,AJ$21+1,FALSE)</f>
        <v>United Kingdom</v>
      </c>
    </row>
    <row r="55" spans="1:36" ht="15.6" thickTop="1" thickBot="1" x14ac:dyDescent="0.35">
      <c r="A55">
        <v>30</v>
      </c>
      <c r="B55" t="s">
        <v>12</v>
      </c>
      <c r="C55">
        <f>C26+1</f>
        <v>2</v>
      </c>
      <c r="D55" s="15">
        <f>VLOOKUP($B55,_projections!$A$12:$BT$40,D$21+$A55-1,FALSE)</f>
        <v>0.2605403788894794</v>
      </c>
      <c r="E55" s="15">
        <f>VLOOKUP($B55,_projections!$A$12:$BT$40,E$21+$A55-1,FALSE)</f>
        <v>0.22610930704525359</v>
      </c>
      <c r="F55" s="15">
        <f>VLOOKUP($B55,_projections!$A$12:$BT$40,F$21+$A55-1,FALSE)</f>
        <v>9.4454115754823237E-2</v>
      </c>
      <c r="G55" s="15">
        <f>VLOOKUP($B55,_projections!$A$12:$BT$40,G$21+$A55-1,FALSE)</f>
        <v>1.0988269789050945E-4</v>
      </c>
      <c r="H55" s="15">
        <f>VLOOKUP($B55,_projections!$A$12:$BT$40,H$21+$A55-1,FALSE)</f>
        <v>3.2100295359163887E-2</v>
      </c>
      <c r="I55" s="15">
        <f>VLOOKUP($B55,_projections!$A$12:$BT$40,I$21+$A55-1,FALSE)</f>
        <v>2.7248802927903638E-3</v>
      </c>
      <c r="J55" s="15">
        <f>VLOOKUP($B55,_projections!$A$12:$BT$40,J$21+$A55-1,FALSE)</f>
        <v>0</v>
      </c>
      <c r="K55" s="15">
        <f>VLOOKUP($B55,_projections!$A$12:$BT$40,K$21+$A55-1,FALSE)</f>
        <v>3.5764613235481833E-4</v>
      </c>
      <c r="L55" s="15">
        <f>VLOOKUP($B55,_projections!$A$12:$BT$40,L$21+$A55-1,FALSE)</f>
        <v>0.22091416693327973</v>
      </c>
      <c r="M55" s="15">
        <f>VLOOKUP($B55,_projections!$A$12:$BT$40,M$21+$A55-1,FALSE)</f>
        <v>0.11833027655321308</v>
      </c>
      <c r="N55" s="15">
        <f>VLOOKUP($B55,_projections!$A$12:$BT$40,N$21+$A55-1,FALSE)</f>
        <v>1.9260177215498331E-2</v>
      </c>
      <c r="O55" s="15">
        <f>VLOOKUP($B55,_projections!$A$12:$BT$40,O$21+$A55-1,FALSE)</f>
        <v>2.5098873126252991E-2</v>
      </c>
      <c r="P55" s="15">
        <f>VLOOKUP($B55,_projections!$A$12:$BT$40,P$21+$A55-1,FALSE)</f>
        <v>0</v>
      </c>
      <c r="Q55" s="15"/>
      <c r="R55" s="114">
        <f t="shared" si="4"/>
        <v>0.99999999999999989</v>
      </c>
      <c r="T55" s="17"/>
      <c r="U55" s="17"/>
      <c r="V55" s="17"/>
      <c r="W55" s="17"/>
    </row>
    <row r="56" spans="1:36" ht="15.6" thickTop="1" thickBot="1" x14ac:dyDescent="0.35">
      <c r="A56">
        <v>30</v>
      </c>
      <c r="B56" t="s">
        <v>1</v>
      </c>
      <c r="C56">
        <f t="shared" ref="C56:C119" si="5">C27+1</f>
        <v>2</v>
      </c>
      <c r="D56" s="15">
        <f>VLOOKUP($B56,_projections!$A$12:$BT$40,D$21+$A56-1,FALSE)</f>
        <v>0.22309399506037597</v>
      </c>
      <c r="E56" s="15">
        <f>VLOOKUP($B56,_projections!$A$12:$BT$40,E$21+$A56-1,FALSE)</f>
        <v>0.25509238295769759</v>
      </c>
      <c r="F56" s="15">
        <f>VLOOKUP($B56,_projections!$A$12:$BT$40,F$21+$A56-1,FALSE)</f>
        <v>0.12573052082644093</v>
      </c>
      <c r="G56" s="15">
        <f>VLOOKUP($B56,_projections!$A$12:$BT$40,G$21+$A56-1,FALSE)</f>
        <v>0</v>
      </c>
      <c r="H56" s="15">
        <f>VLOOKUP($B56,_projections!$A$12:$BT$40,H$21+$A56-1,FALSE)</f>
        <v>3.8082290378413854E-2</v>
      </c>
      <c r="I56" s="15">
        <f>VLOOKUP($B56,_projections!$A$12:$BT$40,I$21+$A56-1,FALSE)</f>
        <v>5.5645492903380854E-3</v>
      </c>
      <c r="J56" s="15">
        <f>VLOOKUP($B56,_projections!$A$12:$BT$40,J$21+$A56-1,FALSE)</f>
        <v>0</v>
      </c>
      <c r="K56" s="15">
        <f>VLOOKUP($B56,_projections!$A$12:$BT$40,K$21+$A56-1,FALSE)</f>
        <v>9.9158485910731304E-5</v>
      </c>
      <c r="L56" s="15">
        <f>VLOOKUP($B56,_projections!$A$12:$BT$40,L$21+$A56-1,FALSE)</f>
        <v>0.19651046979731215</v>
      </c>
      <c r="M56" s="15">
        <f>VLOOKUP($B56,_projections!$A$12:$BT$40,M$21+$A56-1,FALSE)</f>
        <v>0.11469366738343864</v>
      </c>
      <c r="N56" s="15">
        <f>VLOOKUP($B56,_projections!$A$12:$BT$40,N$21+$A56-1,FALSE)</f>
        <v>2.2849374227048309E-2</v>
      </c>
      <c r="O56" s="15">
        <f>VLOOKUP($B56,_projections!$A$12:$BT$40,O$21+$A56-1,FALSE)</f>
        <v>1.5232916151365541E-2</v>
      </c>
      <c r="P56" s="15">
        <f>VLOOKUP($B56,_projections!$A$12:$BT$40,P$21+$A56-1,FALSE)</f>
        <v>3.0506754416582326E-3</v>
      </c>
      <c r="Q56" s="15"/>
      <c r="R56" s="114">
        <f t="shared" si="4"/>
        <v>1</v>
      </c>
    </row>
    <row r="57" spans="1:36" ht="15.6" thickTop="1" thickBot="1" x14ac:dyDescent="0.35">
      <c r="A57">
        <v>30</v>
      </c>
      <c r="B57" t="s">
        <v>19</v>
      </c>
      <c r="C57">
        <f t="shared" si="5"/>
        <v>2</v>
      </c>
      <c r="D57" s="15">
        <f>VLOOKUP($B57,_projections!$A$12:$BT$40,D$21+$A57-1,FALSE)</f>
        <v>0.49281952828183601</v>
      </c>
      <c r="E57" s="15">
        <f>VLOOKUP($B57,_projections!$A$12:$BT$40,E$21+$A57-1,FALSE)</f>
        <v>8.8982683875830693E-2</v>
      </c>
      <c r="F57" s="15">
        <f>VLOOKUP($B57,_projections!$A$12:$BT$40,F$21+$A57-1,FALSE)</f>
        <v>1.8690440115198898E-2</v>
      </c>
      <c r="G57" s="15">
        <f>VLOOKUP($B57,_projections!$A$12:$BT$40,G$21+$A57-1,FALSE)</f>
        <v>3.0984755399976614E-3</v>
      </c>
      <c r="H57" s="15">
        <f>VLOOKUP($B57,_projections!$A$12:$BT$40,H$21+$A57-1,FALSE)</f>
        <v>1.2006702615102024E-2</v>
      </c>
      <c r="I57" s="15">
        <f>VLOOKUP($B57,_projections!$A$12:$BT$40,I$21+$A57-1,FALSE)</f>
        <v>6.2501220320457988E-4</v>
      </c>
      <c r="J57" s="15">
        <f>VLOOKUP($B57,_projections!$A$12:$BT$40,J$21+$A57-1,FALSE)</f>
        <v>0</v>
      </c>
      <c r="K57" s="15">
        <f>VLOOKUP($B57,_projections!$A$12:$BT$40,K$21+$A57-1,FALSE)</f>
        <v>0</v>
      </c>
      <c r="L57" s="15">
        <f>VLOOKUP($B57,_projections!$A$12:$BT$40,L$21+$A57-1,FALSE)</f>
        <v>0.14370513464046369</v>
      </c>
      <c r="M57" s="15">
        <f>VLOOKUP($B57,_projections!$A$12:$BT$40,M$21+$A57-1,FALSE)</f>
        <v>0.1196526867954526</v>
      </c>
      <c r="N57" s="15">
        <f>VLOOKUP($B57,_projections!$A$12:$BT$40,N$21+$A57-1,FALSE)</f>
        <v>7.2040215690612136E-3</v>
      </c>
      <c r="O57" s="15">
        <f>VLOOKUP($B57,_projections!$A$12:$BT$40,O$21+$A57-1,FALSE)</f>
        <v>0.1132153143638526</v>
      </c>
      <c r="P57" s="15">
        <f>VLOOKUP($B57,_projections!$A$12:$BT$40,P$21+$A57-1,FALSE)</f>
        <v>0</v>
      </c>
      <c r="Q57" s="15"/>
      <c r="R57" s="114">
        <f t="shared" si="4"/>
        <v>1</v>
      </c>
    </row>
    <row r="58" spans="1:36" ht="15.6" thickTop="1" thickBot="1" x14ac:dyDescent="0.35">
      <c r="A58">
        <v>30</v>
      </c>
      <c r="B58" t="s">
        <v>22</v>
      </c>
      <c r="C58">
        <f t="shared" si="5"/>
        <v>2</v>
      </c>
      <c r="D58" s="15">
        <f>VLOOKUP($B58,_projections!$A$12:$BT$40,D$21+$A58-1,FALSE)</f>
        <v>0.42670285412490755</v>
      </c>
      <c r="E58" s="15">
        <f>VLOOKUP($B58,_projections!$A$12:$BT$40,E$21+$A58-1,FALSE)</f>
        <v>0.19182510401837705</v>
      </c>
      <c r="F58" s="15">
        <f>VLOOKUP($B58,_projections!$A$12:$BT$40,F$21+$A58-1,FALSE)</f>
        <v>7.3879346628684492E-2</v>
      </c>
      <c r="G58" s="15">
        <f>VLOOKUP($B58,_projections!$A$12:$BT$40,G$21+$A58-1,FALSE)</f>
        <v>2.6545746926859276E-4</v>
      </c>
      <c r="H58" s="15">
        <f>VLOOKUP($B58,_projections!$A$12:$BT$40,H$21+$A58-1,FALSE)</f>
        <v>2.6676628052413592E-2</v>
      </c>
      <c r="I58" s="15">
        <f>VLOOKUP($B58,_projections!$A$12:$BT$40,I$21+$A58-1,FALSE)</f>
        <v>0</v>
      </c>
      <c r="J58" s="15">
        <f>VLOOKUP($B58,_projections!$A$12:$BT$40,J$21+$A58-1,FALSE)</f>
        <v>0</v>
      </c>
      <c r="K58" s="15">
        <f>VLOOKUP($B58,_projections!$A$12:$BT$40,K$21+$A58-1,FALSE)</f>
        <v>0</v>
      </c>
      <c r="L58" s="15">
        <f>VLOOKUP($B58,_projections!$A$12:$BT$40,L$21+$A58-1,FALSE)</f>
        <v>0.14571877619361576</v>
      </c>
      <c r="M58" s="15">
        <f>VLOOKUP($B58,_projections!$A$12:$BT$40,M$21+$A58-1,FALSE)</f>
        <v>8.0029884157240772E-2</v>
      </c>
      <c r="N58" s="15">
        <f>VLOOKUP($B58,_projections!$A$12:$BT$40,N$21+$A58-1,FALSE)</f>
        <v>1.9560026271431174E-2</v>
      </c>
      <c r="O58" s="15">
        <f>VLOOKUP($B58,_projections!$A$12:$BT$40,O$21+$A58-1,FALSE)</f>
        <v>3.5341923084061005E-2</v>
      </c>
      <c r="P58" s="15">
        <f>VLOOKUP($B58,_projections!$A$12:$BT$40,P$21+$A58-1,FALSE)</f>
        <v>0</v>
      </c>
      <c r="Q58" s="15"/>
      <c r="R58" s="114">
        <f t="shared" si="4"/>
        <v>0.99999999999999978</v>
      </c>
    </row>
    <row r="59" spans="1:36" ht="15.6" thickTop="1" thickBot="1" x14ac:dyDescent="0.35">
      <c r="A59">
        <v>30</v>
      </c>
      <c r="B59" t="s">
        <v>28</v>
      </c>
      <c r="C59">
        <f t="shared" si="5"/>
        <v>2</v>
      </c>
      <c r="D59" s="15">
        <f>VLOOKUP($B59,_projections!$A$12:$BT$40,D$21+$A59-1,FALSE)</f>
        <v>0.52721553806663557</v>
      </c>
      <c r="E59" s="15">
        <f>VLOOKUP($B59,_projections!$A$12:$BT$40,E$21+$A59-1,FALSE)</f>
        <v>0</v>
      </c>
      <c r="F59" s="15">
        <f>VLOOKUP($B59,_projections!$A$12:$BT$40,F$21+$A59-1,FALSE)</f>
        <v>0.22557883222410788</v>
      </c>
      <c r="G59" s="15">
        <f>VLOOKUP($B59,_projections!$A$12:$BT$40,G$21+$A59-1,FALSE)</f>
        <v>0</v>
      </c>
      <c r="H59" s="15">
        <f>VLOOKUP($B59,_projections!$A$12:$BT$40,H$21+$A59-1,FALSE)</f>
        <v>2.2557883222410788E-2</v>
      </c>
      <c r="I59" s="15">
        <f>VLOOKUP($B59,_projections!$A$12:$BT$40,I$21+$A59-1,FALSE)</f>
        <v>5.8588074652202856E-3</v>
      </c>
      <c r="J59" s="15">
        <f>VLOOKUP($B59,_projections!$A$12:$BT$40,J$21+$A59-1,FALSE)</f>
        <v>0</v>
      </c>
      <c r="K59" s="15">
        <f>VLOOKUP($B59,_projections!$A$12:$BT$40,K$21+$A59-1,FALSE)</f>
        <v>0</v>
      </c>
      <c r="L59" s="15">
        <f>VLOOKUP($B59,_projections!$A$12:$BT$40,L$21+$A59-1,FALSE)</f>
        <v>0.12855740613198238</v>
      </c>
      <c r="M59" s="15">
        <f>VLOOKUP($B59,_projections!$A$12:$BT$40,M$21+$A59-1,FALSE)</f>
        <v>6.7673649667232369E-2</v>
      </c>
      <c r="N59" s="15">
        <f>VLOOKUP($B59,_projections!$A$12:$BT$40,N$21+$A59-1,FALSE)</f>
        <v>1.3534729933446472E-2</v>
      </c>
      <c r="O59" s="15">
        <f>VLOOKUP($B59,_projections!$A$12:$BT$40,O$21+$A59-1,FALSE)</f>
        <v>9.0231532889643151E-3</v>
      </c>
      <c r="P59" s="15">
        <f>VLOOKUP($B59,_projections!$A$12:$BT$40,P$21+$A59-1,FALSE)</f>
        <v>0</v>
      </c>
      <c r="Q59" s="15"/>
      <c r="R59" s="114">
        <f t="shared" si="4"/>
        <v>1.0000000000000002</v>
      </c>
    </row>
    <row r="60" spans="1:36" ht="15.6" thickTop="1" thickBot="1" x14ac:dyDescent="0.35">
      <c r="A60">
        <v>30</v>
      </c>
      <c r="B60" t="s">
        <v>13</v>
      </c>
      <c r="C60">
        <f t="shared" si="5"/>
        <v>2</v>
      </c>
      <c r="D60" s="15">
        <f>VLOOKUP($B60,_projections!$A$12:$BT$40,D$21+$A60-1,FALSE)</f>
        <v>0.32641025931937528</v>
      </c>
      <c r="E60" s="15">
        <f>VLOOKUP($B60,_projections!$A$12:$BT$40,E$21+$A60-1,FALSE)</f>
        <v>0.29291125571340393</v>
      </c>
      <c r="F60" s="15">
        <f>VLOOKUP($B60,_projections!$A$12:$BT$40,F$21+$A60-1,FALSE)</f>
        <v>4.8656311272658598E-3</v>
      </c>
      <c r="G60" s="15">
        <f>VLOOKUP($B60,_projections!$A$12:$BT$40,G$21+$A60-1,FALSE)</f>
        <v>4.1723453423799066E-3</v>
      </c>
      <c r="H60" s="15">
        <f>VLOOKUP($B60,_projections!$A$12:$BT$40,H$21+$A60-1,FALSE)</f>
        <v>3.1446626821018946E-2</v>
      </c>
      <c r="I60" s="15">
        <f>VLOOKUP($B60,_projections!$A$12:$BT$40,I$21+$A60-1,FALSE)</f>
        <v>1.2049157356918814E-2</v>
      </c>
      <c r="J60" s="15">
        <f>VLOOKUP($B60,_projections!$A$12:$BT$40,J$21+$A60-1,FALSE)</f>
        <v>0</v>
      </c>
      <c r="K60" s="15">
        <f>VLOOKUP($B60,_projections!$A$12:$BT$40,K$21+$A60-1,FALSE)</f>
        <v>0</v>
      </c>
      <c r="L60" s="15">
        <f>VLOOKUP($B60,_projections!$A$12:$BT$40,L$21+$A60-1,FALSE)</f>
        <v>0.18034747354301539</v>
      </c>
      <c r="M60" s="15">
        <f>VLOOKUP($B60,_projections!$A$12:$BT$40,M$21+$A60-1,FALSE)</f>
        <v>9.7543903490690809E-2</v>
      </c>
      <c r="N60" s="15">
        <f>VLOOKUP($B60,_projections!$A$12:$BT$40,N$21+$A60-1,FALSE)</f>
        <v>1.8867976092611365E-2</v>
      </c>
      <c r="O60" s="15">
        <f>VLOOKUP($B60,_projections!$A$12:$BT$40,O$21+$A60-1,FALSE)</f>
        <v>1.2578650728407576E-2</v>
      </c>
      <c r="P60" s="15">
        <f>VLOOKUP($B60,_projections!$A$12:$BT$40,P$21+$A60-1,FALSE)</f>
        <v>1.8806720464912014E-2</v>
      </c>
      <c r="Q60" s="15"/>
      <c r="R60" s="114">
        <f t="shared" si="4"/>
        <v>1</v>
      </c>
    </row>
    <row r="61" spans="1:36" ht="15.6" thickTop="1" thickBot="1" x14ac:dyDescent="0.35">
      <c r="A61">
        <v>30</v>
      </c>
      <c r="B61" t="s">
        <v>17</v>
      </c>
      <c r="C61">
        <f t="shared" si="5"/>
        <v>2</v>
      </c>
      <c r="D61" s="15">
        <f>VLOOKUP($B61,_projections!$A$12:$BT$40,D$21+$A61-1,FALSE)</f>
        <v>0.2669364780558689</v>
      </c>
      <c r="E61" s="15">
        <f>VLOOKUP($B61,_projections!$A$12:$BT$40,E$21+$A61-1,FALSE)</f>
        <v>0.24115805300249613</v>
      </c>
      <c r="F61" s="15">
        <f>VLOOKUP($B61,_projections!$A$12:$BT$40,F$21+$A61-1,FALSE)</f>
        <v>6.8732053341598001E-2</v>
      </c>
      <c r="G61" s="15">
        <f>VLOOKUP($B61,_projections!$A$12:$BT$40,G$21+$A61-1,FALSE)</f>
        <v>0</v>
      </c>
      <c r="H61" s="15">
        <f>VLOOKUP($B61,_projections!$A$12:$BT$40,H$21+$A61-1,FALSE)</f>
        <v>3.0989010634409415E-2</v>
      </c>
      <c r="I61" s="15">
        <f>VLOOKUP($B61,_projections!$A$12:$BT$40,I$21+$A61-1,FALSE)</f>
        <v>2.6466173178778963E-2</v>
      </c>
      <c r="J61" s="15">
        <f>VLOOKUP($B61,_projections!$A$12:$BT$40,J$21+$A61-1,FALSE)</f>
        <v>0</v>
      </c>
      <c r="K61" s="15">
        <f>VLOOKUP($B61,_projections!$A$12:$BT$40,K$21+$A61-1,FALSE)</f>
        <v>0</v>
      </c>
      <c r="L61" s="15">
        <f>VLOOKUP($B61,_projections!$A$12:$BT$40,L$21+$A61-1,FALSE)</f>
        <v>0.22838772425271375</v>
      </c>
      <c r="M61" s="15">
        <f>VLOOKUP($B61,_projections!$A$12:$BT$40,M$21+$A61-1,FALSE)</f>
        <v>9.2967031903228248E-2</v>
      </c>
      <c r="N61" s="15">
        <f>VLOOKUP($B61,_projections!$A$12:$BT$40,N$21+$A61-1,FALSE)</f>
        <v>1.8593406380645647E-2</v>
      </c>
      <c r="O61" s="15">
        <f>VLOOKUP($B61,_projections!$A$12:$BT$40,O$21+$A61-1,FALSE)</f>
        <v>1.2395604253763766E-2</v>
      </c>
      <c r="P61" s="15">
        <f>VLOOKUP($B61,_projections!$A$12:$BT$40,P$21+$A61-1,FALSE)</f>
        <v>1.337446499649737E-2</v>
      </c>
      <c r="Q61" s="15"/>
      <c r="R61" s="114">
        <f t="shared" si="4"/>
        <v>1.0000000000000002</v>
      </c>
    </row>
    <row r="62" spans="1:36" ht="15.6" thickTop="1" thickBot="1" x14ac:dyDescent="0.35">
      <c r="A62">
        <v>30</v>
      </c>
      <c r="B62" t="s">
        <v>25</v>
      </c>
      <c r="C62">
        <f t="shared" si="5"/>
        <v>2</v>
      </c>
      <c r="D62" s="15">
        <f>VLOOKUP($B62,_projections!$A$12:$BT$40,D$21+$A62-1,FALSE)</f>
        <v>0.48835168767782472</v>
      </c>
      <c r="E62" s="15">
        <f>VLOOKUP($B62,_projections!$A$12:$BT$40,E$21+$A62-1,FALSE)</f>
        <v>0.10788991601138377</v>
      </c>
      <c r="F62" s="15">
        <f>VLOOKUP($B62,_projections!$A$12:$BT$40,F$21+$A62-1,FALSE)</f>
        <v>0.10342149631619239</v>
      </c>
      <c r="G62" s="15">
        <f>VLOOKUP($B62,_projections!$A$12:$BT$40,G$21+$A62-1,FALSE)</f>
        <v>3.8594291552460254E-3</v>
      </c>
      <c r="H62" s="15">
        <f>VLOOKUP($B62,_projections!$A$12:$BT$40,H$21+$A62-1,FALSE)</f>
        <v>2.2674912894856028E-2</v>
      </c>
      <c r="I62" s="15">
        <f>VLOOKUP($B62,_projections!$A$12:$BT$40,I$21+$A62-1,FALSE)</f>
        <v>1.0585913733873882E-2</v>
      </c>
      <c r="J62" s="15">
        <f>VLOOKUP($B62,_projections!$A$12:$BT$40,J$21+$A62-1,FALSE)</f>
        <v>0</v>
      </c>
      <c r="K62" s="15">
        <f>VLOOKUP($B62,_projections!$A$12:$BT$40,K$21+$A62-1,FALSE)</f>
        <v>0</v>
      </c>
      <c r="L62" s="15">
        <f>VLOOKUP($B62,_projections!$A$12:$BT$40,L$21+$A62-1,FALSE)</f>
        <v>0.17251699263119907</v>
      </c>
      <c r="M62" s="15">
        <f>VLOOKUP($B62,_projections!$A$12:$BT$40,M$21+$A62-1,FALSE)</f>
        <v>6.8024738684568084E-2</v>
      </c>
      <c r="N62" s="15">
        <f>VLOOKUP($B62,_projections!$A$12:$BT$40,N$21+$A62-1,FALSE)</f>
        <v>1.3604947736913616E-2</v>
      </c>
      <c r="O62" s="15">
        <f>VLOOKUP($B62,_projections!$A$12:$BT$40,O$21+$A62-1,FALSE)</f>
        <v>9.0699651579424119E-3</v>
      </c>
      <c r="P62" s="15">
        <f>VLOOKUP($B62,_projections!$A$12:$BT$40,P$21+$A62-1,FALSE)</f>
        <v>0</v>
      </c>
      <c r="Q62" s="15"/>
      <c r="R62" s="114">
        <f t="shared" si="4"/>
        <v>1</v>
      </c>
    </row>
    <row r="63" spans="1:36" ht="15.6" thickTop="1" thickBot="1" x14ac:dyDescent="0.35">
      <c r="A63">
        <v>30</v>
      </c>
      <c r="B63" t="s">
        <v>11</v>
      </c>
      <c r="C63">
        <f t="shared" si="5"/>
        <v>2</v>
      </c>
      <c r="D63" s="15">
        <f>VLOOKUP($B63,_projections!$A$12:$BT$40,D$21+$A63-1,FALSE)</f>
        <v>0.66282173344397322</v>
      </c>
      <c r="E63" s="15">
        <f>VLOOKUP($B63,_projections!$A$12:$BT$40,E$21+$A63-1,FALSE)</f>
        <v>1.4872142424106E-2</v>
      </c>
      <c r="F63" s="15">
        <f>VLOOKUP($B63,_projections!$A$12:$BT$40,F$21+$A63-1,FALSE)</f>
        <v>0.11552125066113722</v>
      </c>
      <c r="G63" s="15">
        <f>VLOOKUP($B63,_projections!$A$12:$BT$40,G$21+$A63-1,FALSE)</f>
        <v>4.3992930763778545E-4</v>
      </c>
      <c r="H63" s="15">
        <f>VLOOKUP($B63,_projections!$A$12:$BT$40,H$21+$A63-1,FALSE)</f>
        <v>1.3215311031579436E-2</v>
      </c>
      <c r="I63" s="15">
        <f>VLOOKUP($B63,_projections!$A$12:$BT$40,I$21+$A63-1,FALSE)</f>
        <v>1.2222270625655764E-2</v>
      </c>
      <c r="J63" s="15">
        <f>VLOOKUP($B63,_projections!$A$12:$BT$40,J$21+$A63-1,FALSE)</f>
        <v>5.0155096099359375E-4</v>
      </c>
      <c r="K63" s="15">
        <f>VLOOKUP($B63,_projections!$A$12:$BT$40,K$21+$A63-1,FALSE)</f>
        <v>0</v>
      </c>
      <c r="L63" s="15">
        <f>VLOOKUP($B63,_projections!$A$12:$BT$40,L$21+$A63-1,FALSE)</f>
        <v>0.1275445674185991</v>
      </c>
      <c r="M63" s="15">
        <f>VLOOKUP($B63,_projections!$A$12:$BT$40,M$21+$A63-1,FALSE)</f>
        <v>3.9645933094738309E-2</v>
      </c>
      <c r="N63" s="15">
        <f>VLOOKUP($B63,_projections!$A$12:$BT$40,N$21+$A63-1,FALSE)</f>
        <v>7.9291866189476617E-3</v>
      </c>
      <c r="O63" s="15">
        <f>VLOOKUP($B63,_projections!$A$12:$BT$40,O$21+$A63-1,FALSE)</f>
        <v>5.2861244126317748E-3</v>
      </c>
      <c r="P63" s="15">
        <f>VLOOKUP($B63,_projections!$A$12:$BT$40,P$21+$A63-1,FALSE)</f>
        <v>0</v>
      </c>
      <c r="Q63" s="15"/>
      <c r="R63" s="114">
        <f t="shared" si="4"/>
        <v>0.99999999999999989</v>
      </c>
    </row>
    <row r="64" spans="1:36" ht="15.6" thickTop="1" thickBot="1" x14ac:dyDescent="0.35">
      <c r="A64">
        <v>30</v>
      </c>
      <c r="B64" t="s">
        <v>3</v>
      </c>
      <c r="C64">
        <f t="shared" si="5"/>
        <v>2</v>
      </c>
      <c r="D64" s="15">
        <f>VLOOKUP($B64,_projections!$A$12:$BT$40,D$21+$A64-1,FALSE)</f>
        <v>0.26054386229454896</v>
      </c>
      <c r="E64" s="15">
        <f>VLOOKUP($B64,_projections!$A$12:$BT$40,E$21+$A64-1,FALSE)</f>
        <v>0.25764394545610181</v>
      </c>
      <c r="F64" s="15">
        <f>VLOOKUP($B64,_projections!$A$12:$BT$40,F$21+$A64-1,FALSE)</f>
        <v>8.8333483086132994E-2</v>
      </c>
      <c r="G64" s="15">
        <f>VLOOKUP($B64,_projections!$A$12:$BT$40,G$21+$A64-1,FALSE)</f>
        <v>8.5170877091274419E-4</v>
      </c>
      <c r="H64" s="15">
        <f>VLOOKUP($B64,_projections!$A$12:$BT$40,H$21+$A64-1,FALSE)</f>
        <v>3.4938426362588579E-2</v>
      </c>
      <c r="I64" s="15">
        <f>VLOOKUP($B64,_projections!$A$12:$BT$40,I$21+$A64-1,FALSE)</f>
        <v>4.3152556038726485E-3</v>
      </c>
      <c r="J64" s="15">
        <f>VLOOKUP($B64,_projections!$A$12:$BT$40,J$21+$A64-1,FALSE)</f>
        <v>0</v>
      </c>
      <c r="K64" s="15">
        <f>VLOOKUP($B64,_projections!$A$12:$BT$40,K$21+$A64-1,FALSE)</f>
        <v>0</v>
      </c>
      <c r="L64" s="15">
        <f>VLOOKUP($B64,_projections!$A$12:$BT$40,L$21+$A64-1,FALSE)</f>
        <v>0.19842766525972025</v>
      </c>
      <c r="M64" s="15">
        <f>VLOOKUP($B64,_projections!$A$12:$BT$40,M$21+$A64-1,FALSE)</f>
        <v>0.11051346427849186</v>
      </c>
      <c r="N64" s="15">
        <f>VLOOKUP($B64,_projections!$A$12:$BT$40,N$21+$A64-1,FALSE)</f>
        <v>2.0963055817553145E-2</v>
      </c>
      <c r="O64" s="15">
        <f>VLOOKUP($B64,_projections!$A$12:$BT$40,O$21+$A64-1,FALSE)</f>
        <v>1.4519952174373567E-2</v>
      </c>
      <c r="P64" s="15">
        <f>VLOOKUP($B64,_projections!$A$12:$BT$40,P$21+$A64-1,FALSE)</f>
        <v>8.9491808957032574E-3</v>
      </c>
      <c r="Q64" s="15"/>
      <c r="R64" s="114">
        <f t="shared" si="4"/>
        <v>0.99999999999999989</v>
      </c>
    </row>
    <row r="65" spans="1:18" ht="15.6" thickTop="1" thickBot="1" x14ac:dyDescent="0.35">
      <c r="A65">
        <v>30</v>
      </c>
      <c r="B65" t="s">
        <v>2</v>
      </c>
      <c r="C65">
        <f t="shared" si="5"/>
        <v>2</v>
      </c>
      <c r="D65" s="15">
        <f>VLOOKUP($B65,_projections!$A$12:$BT$40,D$21+$A65-1,FALSE)</f>
        <v>7.8823331780310688E-2</v>
      </c>
      <c r="E65" s="15">
        <f>VLOOKUP($B65,_projections!$A$12:$BT$40,E$21+$A65-1,FALSE)</f>
        <v>0.24738927520019274</v>
      </c>
      <c r="F65" s="15">
        <f>VLOOKUP($B65,_projections!$A$12:$BT$40,F$21+$A65-1,FALSE)</f>
        <v>0.17841566314180818</v>
      </c>
      <c r="G65" s="15">
        <f>VLOOKUP($B65,_projections!$A$12:$BT$40,G$21+$A65-1,FALSE)</f>
        <v>5.2044511477186022E-4</v>
      </c>
      <c r="H65" s="15">
        <f>VLOOKUP($B65,_projections!$A$12:$BT$40,H$21+$A65-1,FALSE)</f>
        <v>4.278867188010884E-2</v>
      </c>
      <c r="I65" s="15">
        <f>VLOOKUP($B65,_projections!$A$12:$BT$40,I$21+$A65-1,FALSE)</f>
        <v>5.1566739421728444E-2</v>
      </c>
      <c r="J65" s="15">
        <f>VLOOKUP($B65,_projections!$A$12:$BT$40,J$21+$A65-1,FALSE)</f>
        <v>0</v>
      </c>
      <c r="K65" s="15">
        <f>VLOOKUP($B65,_projections!$A$12:$BT$40,K$21+$A65-1,FALSE)</f>
        <v>7.3656624634855341E-3</v>
      </c>
      <c r="L65" s="15">
        <f>VLOOKUP($B65,_projections!$A$12:$BT$40,L$21+$A65-1,FALSE)</f>
        <v>0.21933306169513367</v>
      </c>
      <c r="M65" s="15">
        <f>VLOOKUP($B65,_projections!$A$12:$BT$40,M$21+$A65-1,FALSE)</f>
        <v>0.12836601564032651</v>
      </c>
      <c r="N65" s="15">
        <f>VLOOKUP($B65,_projections!$A$12:$BT$40,N$21+$A65-1,FALSE)</f>
        <v>2.5673203128065297E-2</v>
      </c>
      <c r="O65" s="15">
        <f>VLOOKUP($B65,_projections!$A$12:$BT$40,O$21+$A65-1,FALSE)</f>
        <v>1.9757930534068189E-2</v>
      </c>
      <c r="P65" s="15">
        <f>VLOOKUP($B65,_projections!$A$12:$BT$40,P$21+$A65-1,FALSE)</f>
        <v>0</v>
      </c>
      <c r="Q65" s="15"/>
      <c r="R65" s="114">
        <f t="shared" si="4"/>
        <v>0.99999999999999989</v>
      </c>
    </row>
    <row r="66" spans="1:18" ht="15.6" thickTop="1" thickBot="1" x14ac:dyDescent="0.35">
      <c r="A66">
        <v>30</v>
      </c>
      <c r="B66" t="s">
        <v>16</v>
      </c>
      <c r="C66">
        <f t="shared" si="5"/>
        <v>2</v>
      </c>
      <c r="D66" s="15">
        <f>VLOOKUP($B66,_projections!$A$12:$BT$40,D$21+$A66-1,FALSE)</f>
        <v>0.56340481075551241</v>
      </c>
      <c r="E66" s="15">
        <f>VLOOKUP($B66,_projections!$A$12:$BT$40,E$21+$A66-1,FALSE)</f>
        <v>9.4938878971277244E-2</v>
      </c>
      <c r="F66" s="15">
        <f>VLOOKUP($B66,_projections!$A$12:$BT$40,F$21+$A66-1,FALSE)</f>
        <v>9.8561561093915326E-2</v>
      </c>
      <c r="G66" s="15">
        <f>VLOOKUP($B66,_projections!$A$12:$BT$40,G$21+$A66-1,FALSE)</f>
        <v>0</v>
      </c>
      <c r="H66" s="15">
        <f>VLOOKUP($B66,_projections!$A$12:$BT$40,H$21+$A66-1,FALSE)</f>
        <v>1.9350044006519261E-2</v>
      </c>
      <c r="I66" s="15">
        <f>VLOOKUP($B66,_projections!$A$12:$BT$40,I$21+$A66-1,FALSE)</f>
        <v>1.9374755077480644E-2</v>
      </c>
      <c r="J66" s="15">
        <f>VLOOKUP($B66,_projections!$A$12:$BT$40,J$21+$A66-1,FALSE)</f>
        <v>0</v>
      </c>
      <c r="K66" s="15">
        <f>VLOOKUP($B66,_projections!$A$12:$BT$40,K$21+$A66-1,FALSE)</f>
        <v>5.7329220389561808E-3</v>
      </c>
      <c r="L66" s="15">
        <f>VLOOKUP($B66,_projections!$A$12:$BT$40,L$21+$A66-1,FALSE)</f>
        <v>0.11055501139331592</v>
      </c>
      <c r="M66" s="15">
        <f>VLOOKUP($B66,_projections!$A$12:$BT$40,M$21+$A66-1,FALSE)</f>
        <v>5.8050132019557783E-2</v>
      </c>
      <c r="N66" s="15">
        <f>VLOOKUP($B66,_projections!$A$12:$BT$40,N$21+$A66-1,FALSE)</f>
        <v>1.1610026403911552E-2</v>
      </c>
      <c r="O66" s="15">
        <f>VLOOKUP($B66,_projections!$A$12:$BT$40,O$21+$A66-1,FALSE)</f>
        <v>1.8421858239553675E-2</v>
      </c>
      <c r="P66" s="15">
        <f>VLOOKUP($B66,_projections!$A$12:$BT$40,P$21+$A66-1,FALSE)</f>
        <v>0</v>
      </c>
      <c r="Q66" s="15"/>
      <c r="R66" s="114">
        <f t="shared" si="4"/>
        <v>1</v>
      </c>
    </row>
    <row r="67" spans="1:18" ht="15.6" thickTop="1" thickBot="1" x14ac:dyDescent="0.35">
      <c r="A67">
        <v>30</v>
      </c>
      <c r="B67" t="s">
        <v>15</v>
      </c>
      <c r="C67">
        <f t="shared" si="5"/>
        <v>2</v>
      </c>
      <c r="D67" s="15">
        <f>VLOOKUP($B67,_projections!$A$12:$BT$40,D$21+$A67-1,FALSE)</f>
        <v>3.3081075893210229E-2</v>
      </c>
      <c r="E67" s="15">
        <f>VLOOKUP($B67,_projections!$A$12:$BT$40,E$21+$A67-1,FALSE)</f>
        <v>0.4321026869409067</v>
      </c>
      <c r="F67" s="15">
        <f>VLOOKUP($B67,_projections!$A$12:$BT$40,F$21+$A67-1,FALSE)</f>
        <v>2.3915741476759158E-3</v>
      </c>
      <c r="G67" s="15">
        <f>VLOOKUP($B67,_projections!$A$12:$BT$40,G$21+$A67-1,FALSE)</f>
        <v>4.0094037181625641E-4</v>
      </c>
      <c r="H67" s="15">
        <f>VLOOKUP($B67,_projections!$A$12:$BT$40,H$21+$A67-1,FALSE)</f>
        <v>4.3609802257584762E-2</v>
      </c>
      <c r="I67" s="15">
        <f>VLOOKUP($B67,_projections!$A$12:$BT$40,I$21+$A67-1,FALSE)</f>
        <v>2.9498440148285152E-3</v>
      </c>
      <c r="J67" s="15">
        <f>VLOOKUP($B67,_projections!$A$12:$BT$40,J$21+$A67-1,FALSE)</f>
        <v>0</v>
      </c>
      <c r="K67" s="15">
        <f>VLOOKUP($B67,_projections!$A$12:$BT$40,K$21+$A67-1,FALSE)</f>
        <v>0</v>
      </c>
      <c r="L67" s="15">
        <f>VLOOKUP($B67,_projections!$A$12:$BT$40,L$21+$A67-1,FALSE)</f>
        <v>0.23957717331401962</v>
      </c>
      <c r="M67" s="15">
        <f>VLOOKUP($B67,_projections!$A$12:$BT$40,M$21+$A67-1,FALSE)</f>
        <v>0.13082940677275429</v>
      </c>
      <c r="N67" s="15">
        <f>VLOOKUP($B67,_projections!$A$12:$BT$40,N$21+$A67-1,FALSE)</f>
        <v>2.6165881354550859E-2</v>
      </c>
      <c r="O67" s="15">
        <f>VLOOKUP($B67,_projections!$A$12:$BT$40,O$21+$A67-1,FALSE)</f>
        <v>8.674878540520542E-2</v>
      </c>
      <c r="P67" s="15">
        <f>VLOOKUP($B67,_projections!$A$12:$BT$40,P$21+$A67-1,FALSE)</f>
        <v>2.1428295274474717E-3</v>
      </c>
      <c r="Q67" s="15"/>
      <c r="R67" s="114">
        <f t="shared" si="4"/>
        <v>1.0000000000000002</v>
      </c>
    </row>
    <row r="68" spans="1:18" ht="15.6" thickTop="1" thickBot="1" x14ac:dyDescent="0.35">
      <c r="A68">
        <v>30</v>
      </c>
      <c r="B68" t="s">
        <v>18</v>
      </c>
      <c r="C68">
        <f t="shared" si="5"/>
        <v>2</v>
      </c>
      <c r="D68" s="15">
        <f>VLOOKUP($B68,_projections!$A$12:$BT$40,D$21+$A68-1,FALSE)</f>
        <v>7.6170961613257385E-2</v>
      </c>
      <c r="E68" s="15">
        <f>VLOOKUP($B68,_projections!$A$12:$BT$40,E$21+$A68-1,FALSE)</f>
        <v>0.24236658146754059</v>
      </c>
      <c r="F68" s="15">
        <f>VLOOKUP($B68,_projections!$A$12:$BT$40,F$21+$A68-1,FALSE)</f>
        <v>0.19525046675674004</v>
      </c>
      <c r="G68" s="15">
        <f>VLOOKUP($B68,_projections!$A$12:$BT$40,G$21+$A68-1,FALSE)</f>
        <v>0</v>
      </c>
      <c r="H68" s="15">
        <f>VLOOKUP($B68,_projections!$A$12:$BT$40,H$21+$A68-1,FALSE)</f>
        <v>4.3761704822428069E-2</v>
      </c>
      <c r="I68" s="15">
        <f>VLOOKUP($B68,_projections!$A$12:$BT$40,I$21+$A68-1,FALSE)</f>
        <v>5.2503561740625737E-3</v>
      </c>
      <c r="J68" s="15">
        <f>VLOOKUP($B68,_projections!$A$12:$BT$40,J$21+$A68-1,FALSE)</f>
        <v>0</v>
      </c>
      <c r="K68" s="15">
        <f>VLOOKUP($B68,_projections!$A$12:$BT$40,K$21+$A68-1,FALSE)</f>
        <v>0</v>
      </c>
      <c r="L68" s="15">
        <f>VLOOKUP($B68,_projections!$A$12:$BT$40,L$21+$A68-1,FALSE)</f>
        <v>0.26215310987625912</v>
      </c>
      <c r="M68" s="15">
        <f>VLOOKUP($B68,_projections!$A$12:$BT$40,M$21+$A68-1,FALSE)</f>
        <v>0.13128511446728419</v>
      </c>
      <c r="N68" s="15">
        <f>VLOOKUP($B68,_projections!$A$12:$BT$40,N$21+$A68-1,FALSE)</f>
        <v>2.6257022893456834E-2</v>
      </c>
      <c r="O68" s="15">
        <f>VLOOKUP($B68,_projections!$A$12:$BT$40,O$21+$A68-1,FALSE)</f>
        <v>1.7504681928971227E-2</v>
      </c>
      <c r="P68" s="15">
        <f>VLOOKUP($B68,_projections!$A$12:$BT$40,P$21+$A68-1,FALSE)</f>
        <v>0</v>
      </c>
      <c r="Q68" s="15"/>
      <c r="R68" s="114">
        <f t="shared" si="4"/>
        <v>1</v>
      </c>
    </row>
    <row r="69" spans="1:18" ht="15.6" thickTop="1" thickBot="1" x14ac:dyDescent="0.35">
      <c r="A69">
        <v>30</v>
      </c>
      <c r="B69" t="s">
        <v>5</v>
      </c>
      <c r="C69">
        <f t="shared" si="5"/>
        <v>2</v>
      </c>
      <c r="D69" s="15">
        <f>VLOOKUP($B69,_projections!$A$12:$BT$40,D$21+$A69-1,FALSE)</f>
        <v>0.16930400611513868</v>
      </c>
      <c r="E69" s="15">
        <f>VLOOKUP($B69,_projections!$A$12:$BT$40,E$21+$A69-1,FALSE)</f>
        <v>0.39729380917321289</v>
      </c>
      <c r="F69" s="15">
        <f>VLOOKUP($B69,_projections!$A$12:$BT$40,F$21+$A69-1,FALSE)</f>
        <v>9.1030085555403994E-3</v>
      </c>
      <c r="G69" s="15">
        <f>VLOOKUP($B69,_projections!$A$12:$BT$40,G$21+$A69-1,FALSE)</f>
        <v>0</v>
      </c>
      <c r="H69" s="15">
        <f>VLOOKUP($B69,_projections!$A$12:$BT$40,H$21+$A69-1,FALSE)</f>
        <v>4.063968177287533E-2</v>
      </c>
      <c r="I69" s="15">
        <f>VLOOKUP($B69,_projections!$A$12:$BT$40,I$21+$A69-1,FALSE)</f>
        <v>2.5765817597964325E-3</v>
      </c>
      <c r="J69" s="15">
        <f>VLOOKUP($B69,_projections!$A$12:$BT$40,J$21+$A69-1,FALSE)</f>
        <v>0</v>
      </c>
      <c r="K69" s="15">
        <f>VLOOKUP($B69,_projections!$A$12:$BT$40,K$21+$A69-1,FALSE)</f>
        <v>0</v>
      </c>
      <c r="L69" s="15">
        <f>VLOOKUP($B69,_projections!$A$12:$BT$40,L$21+$A69-1,FALSE)</f>
        <v>0.20802324975720077</v>
      </c>
      <c r="M69" s="15">
        <f>VLOOKUP($B69,_projections!$A$12:$BT$40,M$21+$A69-1,FALSE)</f>
        <v>0.12191904531862599</v>
      </c>
      <c r="N69" s="15">
        <f>VLOOKUP($B69,_projections!$A$12:$BT$40,N$21+$A69-1,FALSE)</f>
        <v>2.4383809063725198E-2</v>
      </c>
      <c r="O69" s="15">
        <f>VLOOKUP($B69,_projections!$A$12:$BT$40,O$21+$A69-1,FALSE)</f>
        <v>2.6756808483884328E-2</v>
      </c>
      <c r="P69" s="15">
        <f>VLOOKUP($B69,_projections!$A$12:$BT$40,P$21+$A69-1,FALSE)</f>
        <v>0</v>
      </c>
      <c r="Q69" s="15"/>
      <c r="R69" s="114">
        <f t="shared" si="4"/>
        <v>0.99999999999999989</v>
      </c>
    </row>
    <row r="70" spans="1:18" ht="15.6" thickTop="1" thickBot="1" x14ac:dyDescent="0.35">
      <c r="A70">
        <v>30</v>
      </c>
      <c r="B70" t="s">
        <v>23</v>
      </c>
      <c r="C70">
        <f t="shared" si="5"/>
        <v>2</v>
      </c>
      <c r="D70" s="15">
        <f>VLOOKUP($B70,_projections!$A$12:$BT$40,D$21+$A70-1,FALSE)</f>
        <v>0.20712568061864198</v>
      </c>
      <c r="E70" s="15">
        <f>VLOOKUP($B70,_projections!$A$12:$BT$40,E$21+$A70-1,FALSE)</f>
        <v>0.13412989895947297</v>
      </c>
      <c r="F70" s="15">
        <f>VLOOKUP($B70,_projections!$A$12:$BT$40,F$21+$A70-1,FALSE)</f>
        <v>7.3704746430520815E-2</v>
      </c>
      <c r="G70" s="15">
        <f>VLOOKUP($B70,_projections!$A$12:$BT$40,G$21+$A70-1,FALSE)</f>
        <v>8.4703211811107976E-3</v>
      </c>
      <c r="H70" s="15">
        <f>VLOOKUP($B70,_projections!$A$12:$BT$40,H$21+$A70-1,FALSE)</f>
        <v>2.4171593011443702E-2</v>
      </c>
      <c r="I70" s="15">
        <f>VLOOKUP($B70,_projections!$A$12:$BT$40,I$21+$A70-1,FALSE)</f>
        <v>1.0143444453451732E-2</v>
      </c>
      <c r="J70" s="15">
        <f>VLOOKUP($B70,_projections!$A$12:$BT$40,J$21+$A70-1,FALSE)</f>
        <v>0</v>
      </c>
      <c r="K70" s="15">
        <f>VLOOKUP($B70,_projections!$A$12:$BT$40,K$21+$A70-1,FALSE)</f>
        <v>0</v>
      </c>
      <c r="L70" s="15">
        <f>VLOOKUP($B70,_projections!$A$12:$BT$40,L$21+$A70-1,FALSE)</f>
        <v>0.44556794329958327</v>
      </c>
      <c r="M70" s="15">
        <f>VLOOKUP($B70,_projections!$A$12:$BT$40,M$21+$A70-1,FALSE)</f>
        <v>7.2514779034331109E-2</v>
      </c>
      <c r="N70" s="15">
        <f>VLOOKUP($B70,_projections!$A$12:$BT$40,N$21+$A70-1,FALSE)</f>
        <v>1.4502955806866219E-2</v>
      </c>
      <c r="O70" s="15">
        <f>VLOOKUP($B70,_projections!$A$12:$BT$40,O$21+$A70-1,FALSE)</f>
        <v>9.6686372045774807E-3</v>
      </c>
      <c r="P70" s="15">
        <f>VLOOKUP($B70,_projections!$A$12:$BT$40,P$21+$A70-1,FALSE)</f>
        <v>0</v>
      </c>
      <c r="Q70" s="15"/>
      <c r="R70" s="114">
        <f t="shared" si="4"/>
        <v>1.0000000000000002</v>
      </c>
    </row>
    <row r="71" spans="1:18" ht="15.6" thickTop="1" thickBot="1" x14ac:dyDescent="0.35">
      <c r="A71">
        <v>30</v>
      </c>
      <c r="B71" t="s">
        <v>24</v>
      </c>
      <c r="C71">
        <f t="shared" si="5"/>
        <v>2</v>
      </c>
      <c r="D71" s="15">
        <f>VLOOKUP($B71,_projections!$A$12:$BT$40,D$21+$A71-1,FALSE)</f>
        <v>0.24704067472382535</v>
      </c>
      <c r="E71" s="15">
        <f>VLOOKUP($B71,_projections!$A$12:$BT$40,E$21+$A71-1,FALSE)</f>
        <v>0.14464259979891195</v>
      </c>
      <c r="F71" s="15">
        <f>VLOOKUP($B71,_projections!$A$12:$BT$40,F$21+$A71-1,FALSE)</f>
        <v>7.4413165038974601E-3</v>
      </c>
      <c r="G71" s="15">
        <f>VLOOKUP($B71,_projections!$A$12:$BT$40,G$21+$A71-1,FALSE)</f>
        <v>5.2216531047248695E-2</v>
      </c>
      <c r="H71" s="15">
        <f>VLOOKUP($B71,_projections!$A$12:$BT$40,H$21+$A71-1,FALSE)</f>
        <v>3.6095004049180431E-2</v>
      </c>
      <c r="I71" s="15">
        <f>VLOOKUP($B71,_projections!$A$12:$BT$40,I$21+$A71-1,FALSE)</f>
        <v>9.5442877311527584E-3</v>
      </c>
      <c r="J71" s="15">
        <f>VLOOKUP($B71,_projections!$A$12:$BT$40,J$21+$A71-1,FALSE)</f>
        <v>0</v>
      </c>
      <c r="K71" s="15">
        <f>VLOOKUP($B71,_projections!$A$12:$BT$40,K$21+$A71-1,FALSE)</f>
        <v>0</v>
      </c>
      <c r="L71" s="15">
        <f>VLOOKUP($B71,_projections!$A$12:$BT$40,L$21+$A71-1,FALSE)</f>
        <v>0.35863956994906165</v>
      </c>
      <c r="M71" s="15">
        <f>VLOOKUP($B71,_projections!$A$12:$BT$40,M$21+$A71-1,FALSE)</f>
        <v>0.1082850121475413</v>
      </c>
      <c r="N71" s="15">
        <f>VLOOKUP($B71,_projections!$A$12:$BT$40,N$21+$A71-1,FALSE)</f>
        <v>2.1657002429508253E-2</v>
      </c>
      <c r="O71" s="15">
        <f>VLOOKUP($B71,_projections!$A$12:$BT$40,O$21+$A71-1,FALSE)</f>
        <v>1.4438001619672168E-2</v>
      </c>
      <c r="P71" s="15">
        <f>VLOOKUP($B71,_projections!$A$12:$BT$40,P$21+$A71-1,FALSE)</f>
        <v>0</v>
      </c>
      <c r="Q71" s="15"/>
      <c r="R71" s="114">
        <f t="shared" si="4"/>
        <v>1</v>
      </c>
    </row>
    <row r="72" spans="1:18" ht="15.6" thickTop="1" thickBot="1" x14ac:dyDescent="0.35">
      <c r="A72">
        <v>30</v>
      </c>
      <c r="B72" t="s">
        <v>27</v>
      </c>
      <c r="C72">
        <f t="shared" si="5"/>
        <v>2</v>
      </c>
      <c r="D72" s="15">
        <f>VLOOKUP($B72,_projections!$A$12:$BT$40,D$21+$A72-1,FALSE)</f>
        <v>0.25309523882600493</v>
      </c>
      <c r="E72" s="15">
        <f>VLOOKUP($B72,_projections!$A$12:$BT$40,E$21+$A72-1,FALSE)</f>
        <v>0.2573781966574003</v>
      </c>
      <c r="F72" s="15">
        <f>VLOOKUP($B72,_projections!$A$12:$BT$40,F$21+$A72-1,FALSE)</f>
        <v>0.11319070895242604</v>
      </c>
      <c r="G72" s="15">
        <f>VLOOKUP($B72,_projections!$A$12:$BT$40,G$21+$A72-1,FALSE)</f>
        <v>0</v>
      </c>
      <c r="H72" s="15">
        <f>VLOOKUP($B72,_projections!$A$12:$BT$40,H$21+$A72-1,FALSE)</f>
        <v>3.7056890560982637E-2</v>
      </c>
      <c r="I72" s="15">
        <f>VLOOKUP($B72,_projections!$A$12:$BT$40,I$21+$A72-1,FALSE)</f>
        <v>3.6937342677047388E-3</v>
      </c>
      <c r="J72" s="15">
        <f>VLOOKUP($B72,_projections!$A$12:$BT$40,J$21+$A72-1,FALSE)</f>
        <v>0</v>
      </c>
      <c r="K72" s="15">
        <f>VLOOKUP($B72,_projections!$A$12:$BT$40,K$21+$A72-1,FALSE)</f>
        <v>0</v>
      </c>
      <c r="L72" s="15">
        <f>VLOOKUP($B72,_projections!$A$12:$BT$40,L$21+$A72-1,FALSE)</f>
        <v>0.18735766849155067</v>
      </c>
      <c r="M72" s="15">
        <f>VLOOKUP($B72,_projections!$A$12:$BT$40,M$21+$A72-1,FALSE)</f>
        <v>0.11117067168294792</v>
      </c>
      <c r="N72" s="15">
        <f>VLOOKUP($B72,_projections!$A$12:$BT$40,N$21+$A72-1,FALSE)</f>
        <v>2.2234134336589578E-2</v>
      </c>
      <c r="O72" s="15">
        <f>VLOOKUP($B72,_projections!$A$12:$BT$40,O$21+$A72-1,FALSE)</f>
        <v>1.4822756224393054E-2</v>
      </c>
      <c r="P72" s="15">
        <f>VLOOKUP($B72,_projections!$A$12:$BT$40,P$21+$A72-1,FALSE)</f>
        <v>0</v>
      </c>
      <c r="Q72" s="15"/>
      <c r="R72" s="114">
        <f t="shared" si="4"/>
        <v>0.99999999999999989</v>
      </c>
    </row>
    <row r="73" spans="1:18" ht="15.6" thickTop="1" thickBot="1" x14ac:dyDescent="0.35">
      <c r="A73">
        <v>30</v>
      </c>
      <c r="B73" t="s">
        <v>29</v>
      </c>
      <c r="C73">
        <f t="shared" si="5"/>
        <v>2</v>
      </c>
      <c r="D73" s="15">
        <f>VLOOKUP($B73,_projections!$A$12:$BT$40,D$21+$A73-1,FALSE)</f>
        <v>0.48741740100147607</v>
      </c>
      <c r="E73" s="15">
        <f>VLOOKUP($B73,_projections!$A$12:$BT$40,E$21+$A73-1,FALSE)</f>
        <v>3.5145729833260156E-2</v>
      </c>
      <c r="F73" s="15">
        <f>VLOOKUP($B73,_projections!$A$12:$BT$40,F$21+$A73-1,FALSE)</f>
        <v>0.21368913312411753</v>
      </c>
      <c r="G73" s="15">
        <f>VLOOKUP($B73,_projections!$A$12:$BT$40,G$21+$A73-1,FALSE)</f>
        <v>0</v>
      </c>
      <c r="H73" s="15">
        <f>VLOOKUP($B73,_projections!$A$12:$BT$40,H$21+$A73-1,FALSE)</f>
        <v>2.4883486295737767E-2</v>
      </c>
      <c r="I73" s="15">
        <f>VLOOKUP($B73,_projections!$A$12:$BT$40,I$21+$A73-1,FALSE)</f>
        <v>1.4642718307922175E-2</v>
      </c>
      <c r="J73" s="15">
        <f>VLOOKUP($B73,_projections!$A$12:$BT$40,J$21+$A73-1,FALSE)</f>
        <v>0</v>
      </c>
      <c r="K73" s="15">
        <f>VLOOKUP($B73,_projections!$A$12:$BT$40,K$21+$A73-1,FALSE)</f>
        <v>2.7015477584646605E-4</v>
      </c>
      <c r="L73" s="15">
        <f>VLOOKUP($B73,_projections!$A$12:$BT$40,L$21+$A73-1,FALSE)</f>
        <v>0.12441743147868883</v>
      </c>
      <c r="M73" s="15">
        <f>VLOOKUP($B73,_projections!$A$12:$BT$40,M$21+$A73-1,FALSE)</f>
        <v>7.4650458887213306E-2</v>
      </c>
      <c r="N73" s="15">
        <f>VLOOKUP($B73,_projections!$A$12:$BT$40,N$21+$A73-1,FALSE)</f>
        <v>1.4930091777442662E-2</v>
      </c>
      <c r="O73" s="15">
        <f>VLOOKUP($B73,_projections!$A$12:$BT$40,O$21+$A73-1,FALSE)</f>
        <v>9.9533945182951073E-3</v>
      </c>
      <c r="P73" s="15">
        <f>VLOOKUP($B73,_projections!$A$12:$BT$40,P$21+$A73-1,FALSE)</f>
        <v>0</v>
      </c>
      <c r="Q73" s="15"/>
      <c r="R73" s="114">
        <f t="shared" si="4"/>
        <v>1.0000000000000002</v>
      </c>
    </row>
    <row r="74" spans="1:18" ht="15.6" thickTop="1" thickBot="1" x14ac:dyDescent="0.35">
      <c r="A74">
        <v>30</v>
      </c>
      <c r="B74" t="s">
        <v>8</v>
      </c>
      <c r="C74">
        <f t="shared" si="5"/>
        <v>2</v>
      </c>
      <c r="D74" s="15">
        <f>VLOOKUP($B74,_projections!$A$12:$BT$40,D$21+$A74-1,FALSE)</f>
        <v>0.12484568284986662</v>
      </c>
      <c r="E74" s="15">
        <f>VLOOKUP($B74,_projections!$A$12:$BT$40,E$21+$A74-1,FALSE)</f>
        <v>0.40454567046957113</v>
      </c>
      <c r="F74" s="15">
        <f>VLOOKUP($B74,_projections!$A$12:$BT$40,F$21+$A74-1,FALSE)</f>
        <v>1.080563034004575E-2</v>
      </c>
      <c r="G74" s="15">
        <f>VLOOKUP($B74,_projections!$A$12:$BT$40,G$21+$A74-1,FALSE)</f>
        <v>5.1805322877891222E-5</v>
      </c>
      <c r="H74" s="15">
        <f>VLOOKUP($B74,_projections!$A$12:$BT$40,H$21+$A74-1,FALSE)</f>
        <v>4.1555852210112848E-2</v>
      </c>
      <c r="I74" s="15">
        <f>VLOOKUP($B74,_projections!$A$12:$BT$40,I$21+$A74-1,FALSE)</f>
        <v>9.085113247525374E-3</v>
      </c>
      <c r="J74" s="15">
        <f>VLOOKUP($B74,_projections!$A$12:$BT$40,J$21+$A74-1,FALSE)</f>
        <v>0</v>
      </c>
      <c r="K74" s="15">
        <f>VLOOKUP($B74,_projections!$A$12:$BT$40,K$21+$A74-1,FALSE)</f>
        <v>0</v>
      </c>
      <c r="L74" s="15">
        <f>VLOOKUP($B74,_projections!$A$12:$BT$40,L$21+$A74-1,FALSE)</f>
        <v>0.22437627154281539</v>
      </c>
      <c r="M74" s="15">
        <f>VLOOKUP($B74,_projections!$A$12:$BT$40,M$21+$A74-1,FALSE)</f>
        <v>0.13211130342236202</v>
      </c>
      <c r="N74" s="15">
        <f>VLOOKUP($B74,_projections!$A$12:$BT$40,N$21+$A74-1,FALSE)</f>
        <v>2.4933511326067703E-2</v>
      </c>
      <c r="O74" s="15">
        <f>VLOOKUP($B74,_projections!$A$12:$BT$40,O$21+$A74-1,FALSE)</f>
        <v>1.6622340884045139E-2</v>
      </c>
      <c r="P74" s="15">
        <f>VLOOKUP($B74,_projections!$A$12:$BT$40,P$21+$A74-1,FALSE)</f>
        <v>1.106681838471015E-2</v>
      </c>
      <c r="Q74" s="15"/>
      <c r="R74" s="114">
        <f t="shared" si="4"/>
        <v>0.99999999999999989</v>
      </c>
    </row>
    <row r="75" spans="1:18" ht="15.6" thickTop="1" thickBot="1" x14ac:dyDescent="0.35">
      <c r="A75">
        <v>30</v>
      </c>
      <c r="B75" t="s">
        <v>6</v>
      </c>
      <c r="C75">
        <f t="shared" si="5"/>
        <v>2</v>
      </c>
      <c r="D75" s="15">
        <f>VLOOKUP($B75,_projections!$A$12:$BT$40,D$21+$A75-1,FALSE)</f>
        <v>0.2712182949375842</v>
      </c>
      <c r="E75" s="15">
        <f>VLOOKUP($B75,_projections!$A$12:$BT$40,E$21+$A75-1,FALSE)</f>
        <v>0.20077045309912464</v>
      </c>
      <c r="F75" s="15">
        <f>VLOOKUP($B75,_projections!$A$12:$BT$40,F$21+$A75-1,FALSE)</f>
        <v>4.1386137918542787E-2</v>
      </c>
      <c r="G75" s="15">
        <f>VLOOKUP($B75,_projections!$A$12:$BT$40,G$21+$A75-1,FALSE)</f>
        <v>3.7170955301200403E-2</v>
      </c>
      <c r="H75" s="15">
        <f>VLOOKUP($B75,_projections!$A$12:$BT$40,H$21+$A75-1,FALSE)</f>
        <v>3.9084041222246915E-2</v>
      </c>
      <c r="I75" s="15">
        <f>VLOOKUP($B75,_projections!$A$12:$BT$40,I$21+$A75-1,FALSE)</f>
        <v>1.1096346864256161E-2</v>
      </c>
      <c r="J75" s="15">
        <f>VLOOKUP($B75,_projections!$A$12:$BT$40,J$21+$A75-1,FALSE)</f>
        <v>0</v>
      </c>
      <c r="K75" s="15">
        <f>VLOOKUP($B75,_projections!$A$12:$BT$40,K$21+$A75-1,FALSE)</f>
        <v>0</v>
      </c>
      <c r="L75" s="15">
        <f>VLOOKUP($B75,_projections!$A$12:$BT$40,L$21+$A75-1,FALSE)</f>
        <v>0.23832630798880217</v>
      </c>
      <c r="M75" s="15">
        <f>VLOOKUP($B75,_projections!$A$12:$BT$40,M$21+$A75-1,FALSE)</f>
        <v>0.11809162519101865</v>
      </c>
      <c r="N75" s="15">
        <f>VLOOKUP($B75,_projections!$A$12:$BT$40,N$21+$A75-1,FALSE)</f>
        <v>2.3450424733348144E-2</v>
      </c>
      <c r="O75" s="15">
        <f>VLOOKUP($B75,_projections!$A$12:$BT$40,O$21+$A75-1,FALSE)</f>
        <v>1.6975228881800471E-2</v>
      </c>
      <c r="P75" s="15">
        <f>VLOOKUP($B75,_projections!$A$12:$BT$40,P$21+$A75-1,FALSE)</f>
        <v>2.430183862075449E-3</v>
      </c>
      <c r="Q75" s="15"/>
      <c r="R75" s="114">
        <f t="shared" si="4"/>
        <v>1</v>
      </c>
    </row>
    <row r="76" spans="1:18" ht="15.6" thickTop="1" thickBot="1" x14ac:dyDescent="0.35">
      <c r="A76">
        <v>30</v>
      </c>
      <c r="B76" t="s">
        <v>21</v>
      </c>
      <c r="C76">
        <f t="shared" si="5"/>
        <v>2</v>
      </c>
      <c r="D76" s="15">
        <f>VLOOKUP($B76,_projections!$A$12:$BT$40,D$21+$A76-1,FALSE)</f>
        <v>0.43883237994013946</v>
      </c>
      <c r="E76" s="15">
        <f>VLOOKUP($B76,_projections!$A$12:$BT$40,E$21+$A76-1,FALSE)</f>
        <v>0.18718004444491429</v>
      </c>
      <c r="F76" s="15">
        <f>VLOOKUP($B76,_projections!$A$12:$BT$40,F$21+$A76-1,FALSE)</f>
        <v>7.4976646096466495E-2</v>
      </c>
      <c r="G76" s="15">
        <f>VLOOKUP($B76,_projections!$A$12:$BT$40,G$21+$A76-1,FALSE)</f>
        <v>0</v>
      </c>
      <c r="H76" s="15">
        <f>VLOOKUP($B76,_projections!$A$12:$BT$40,H$21+$A76-1,FALSE)</f>
        <v>2.621566905413808E-2</v>
      </c>
      <c r="I76" s="15">
        <f>VLOOKUP($B76,_projections!$A$12:$BT$40,I$21+$A76-1,FALSE)</f>
        <v>0</v>
      </c>
      <c r="J76" s="15">
        <f>VLOOKUP($B76,_projections!$A$12:$BT$40,J$21+$A76-1,FALSE)</f>
        <v>0</v>
      </c>
      <c r="K76" s="15">
        <f>VLOOKUP($B76,_projections!$A$12:$BT$40,K$21+$A76-1,FALSE)</f>
        <v>3.2790587979612856E-3</v>
      </c>
      <c r="L76" s="15">
        <f>VLOOKUP($B76,_projections!$A$12:$BT$40,L$21+$A76-1,FALSE)</f>
        <v>0.16211359908492401</v>
      </c>
      <c r="M76" s="15">
        <f>VLOOKUP($B76,_projections!$A$12:$BT$40,M$21+$A76-1,FALSE)</f>
        <v>7.864700716241424E-2</v>
      </c>
      <c r="N76" s="15">
        <f>VLOOKUP($B76,_projections!$A$12:$BT$40,N$21+$A76-1,FALSE)</f>
        <v>1.5729401432482845E-2</v>
      </c>
      <c r="O76" s="15">
        <f>VLOOKUP($B76,_projections!$A$12:$BT$40,O$21+$A76-1,FALSE)</f>
        <v>1.3026193986559204E-2</v>
      </c>
      <c r="P76" s="15">
        <f>VLOOKUP($B76,_projections!$A$12:$BT$40,P$21+$A76-1,FALSE)</f>
        <v>0</v>
      </c>
      <c r="Q76" s="15"/>
      <c r="R76" s="114">
        <f t="shared" si="4"/>
        <v>1</v>
      </c>
    </row>
    <row r="77" spans="1:18" ht="15.6" thickTop="1" thickBot="1" x14ac:dyDescent="0.35">
      <c r="A77">
        <v>30</v>
      </c>
      <c r="B77" t="s">
        <v>10</v>
      </c>
      <c r="C77">
        <f t="shared" si="5"/>
        <v>2</v>
      </c>
      <c r="D77" s="15">
        <f>VLOOKUP($B77,_projections!$A$12:$BT$40,D$21+$A77-1,FALSE)</f>
        <v>7.1878927482125737E-2</v>
      </c>
      <c r="E77" s="15">
        <f>VLOOKUP($B77,_projections!$A$12:$BT$40,E$21+$A77-1,FALSE)</f>
        <v>0.42120237522211207</v>
      </c>
      <c r="F77" s="15">
        <f>VLOOKUP($B77,_projections!$A$12:$BT$40,F$21+$A77-1,FALSE)</f>
        <v>3.3183754075632593E-2</v>
      </c>
      <c r="G77" s="15">
        <f>VLOOKUP($B77,_projections!$A$12:$BT$40,G$21+$A77-1,FALSE)</f>
        <v>1.6652369005147656E-4</v>
      </c>
      <c r="H77" s="15">
        <f>VLOOKUP($B77,_projections!$A$12:$BT$40,H$21+$A77-1,FALSE)</f>
        <v>4.5505222405795062E-2</v>
      </c>
      <c r="I77" s="15">
        <f>VLOOKUP($B77,_projections!$A$12:$BT$40,I$21+$A77-1,FALSE)</f>
        <v>0</v>
      </c>
      <c r="J77" s="15">
        <f>VLOOKUP($B77,_projections!$A$12:$BT$40,J$21+$A77-1,FALSE)</f>
        <v>0</v>
      </c>
      <c r="K77" s="15">
        <f>VLOOKUP($B77,_projections!$A$12:$BT$40,K$21+$A77-1,FALSE)</f>
        <v>0</v>
      </c>
      <c r="L77" s="15">
        <f>VLOOKUP($B77,_projections!$A$12:$BT$40,L$21+$A77-1,FALSE)</f>
        <v>0.22755241347626987</v>
      </c>
      <c r="M77" s="15">
        <f>VLOOKUP($B77,_projections!$A$12:$BT$40,M$21+$A77-1,FALSE)</f>
        <v>0.13651566721738517</v>
      </c>
      <c r="N77" s="15">
        <f>VLOOKUP($B77,_projections!$A$12:$BT$40,N$21+$A77-1,FALSE)</f>
        <v>2.7303133443477033E-2</v>
      </c>
      <c r="O77" s="15">
        <f>VLOOKUP($B77,_projections!$A$12:$BT$40,O$21+$A77-1,FALSE)</f>
        <v>3.6639380092561617E-2</v>
      </c>
      <c r="P77" s="15">
        <f>VLOOKUP($B77,_projections!$A$12:$BT$40,P$21+$A77-1,FALSE)</f>
        <v>5.2602894589139659E-5</v>
      </c>
      <c r="Q77" s="15"/>
      <c r="R77" s="114">
        <f t="shared" si="4"/>
        <v>0.99999999999999967</v>
      </c>
    </row>
    <row r="78" spans="1:18" ht="15.6" thickTop="1" thickBot="1" x14ac:dyDescent="0.35">
      <c r="A78">
        <v>30</v>
      </c>
      <c r="B78" t="s">
        <v>20</v>
      </c>
      <c r="C78">
        <f t="shared" si="5"/>
        <v>2</v>
      </c>
      <c r="D78" s="15">
        <f>VLOOKUP($B78,_projections!$A$12:$BT$40,D$21+$A78-1,FALSE)</f>
        <v>0.17883650733346348</v>
      </c>
      <c r="E78" s="15">
        <f>VLOOKUP($B78,_projections!$A$12:$BT$40,E$21+$A78-1,FALSE)</f>
        <v>0.32911958692280624</v>
      </c>
      <c r="F78" s="15">
        <f>VLOOKUP($B78,_projections!$A$12:$BT$40,F$21+$A78-1,FALSE)</f>
        <v>4.7807307657727905E-4</v>
      </c>
      <c r="G78" s="15">
        <f>VLOOKUP($B78,_projections!$A$12:$BT$40,G$21+$A78-1,FALSE)</f>
        <v>3.0070482064185236E-2</v>
      </c>
      <c r="H78" s="15">
        <f>VLOOKUP($B78,_projections!$A$12:$BT$40,H$21+$A78-1,FALSE)</f>
        <v>4.4987958825612455E-2</v>
      </c>
      <c r="I78" s="15">
        <f>VLOOKUP($B78,_projections!$A$12:$BT$40,I$21+$A78-1,FALSE)</f>
        <v>2.8118470180111908E-3</v>
      </c>
      <c r="J78" s="15">
        <f>VLOOKUP($B78,_projections!$A$12:$BT$40,J$21+$A78-1,FALSE)</f>
        <v>0</v>
      </c>
      <c r="K78" s="15">
        <f>VLOOKUP($B78,_projections!$A$12:$BT$40,K$21+$A78-1,FALSE)</f>
        <v>0</v>
      </c>
      <c r="L78" s="15">
        <f>VLOOKUP($B78,_projections!$A$12:$BT$40,L$21+$A78-1,FALSE)</f>
        <v>0.2309455385262878</v>
      </c>
      <c r="M78" s="15">
        <f>VLOOKUP($B78,_projections!$A$12:$BT$40,M$21+$A78-1,FALSE)</f>
        <v>0.13496387647683736</v>
      </c>
      <c r="N78" s="15">
        <f>VLOOKUP($B78,_projections!$A$12:$BT$40,N$21+$A78-1,FALSE)</f>
        <v>2.699277529536747E-2</v>
      </c>
      <c r="O78" s="15">
        <f>VLOOKUP($B78,_projections!$A$12:$BT$40,O$21+$A78-1,FALSE)</f>
        <v>1.8836919732568111E-2</v>
      </c>
      <c r="P78" s="15">
        <f>VLOOKUP($B78,_projections!$A$12:$BT$40,P$21+$A78-1,FALSE)</f>
        <v>1.9564347282834465E-3</v>
      </c>
      <c r="Q78" s="15"/>
      <c r="R78" s="114">
        <f t="shared" si="4"/>
        <v>1.0000000000000002</v>
      </c>
    </row>
    <row r="79" spans="1:18" ht="15.6" thickTop="1" thickBot="1" x14ac:dyDescent="0.35">
      <c r="A79">
        <v>30</v>
      </c>
      <c r="B79" t="s">
        <v>26</v>
      </c>
      <c r="C79">
        <f t="shared" si="5"/>
        <v>2</v>
      </c>
      <c r="D79" s="15">
        <f>VLOOKUP($B79,_projections!$A$12:$BT$40,D$21+$A79-1,FALSE)</f>
        <v>0.37929598445452894</v>
      </c>
      <c r="E79" s="15">
        <f>VLOOKUP($B79,_projections!$A$12:$BT$40,E$21+$A79-1,FALSE)</f>
        <v>4.9761423187348712E-2</v>
      </c>
      <c r="F79" s="15">
        <f>VLOOKUP($B79,_projections!$A$12:$BT$40,F$21+$A79-1,FALSE)</f>
        <v>0.22691387964100088</v>
      </c>
      <c r="G79" s="15">
        <f>VLOOKUP($B79,_projections!$A$12:$BT$40,G$21+$A79-1,FALSE)</f>
        <v>0</v>
      </c>
      <c r="H79" s="15">
        <f>VLOOKUP($B79,_projections!$A$12:$BT$40,H$21+$A79-1,FALSE)</f>
        <v>2.766753028283496E-2</v>
      </c>
      <c r="I79" s="15">
        <f>VLOOKUP($B79,_projections!$A$12:$BT$40,I$21+$A79-1,FALSE)</f>
        <v>9.0587995965235122E-3</v>
      </c>
      <c r="J79" s="15">
        <f>VLOOKUP($B79,_projections!$A$12:$BT$40,J$21+$A79-1,FALSE)</f>
        <v>0</v>
      </c>
      <c r="K79" s="15">
        <f>VLOOKUP($B79,_projections!$A$12:$BT$40,K$21+$A79-1,FALSE)</f>
        <v>0</v>
      </c>
      <c r="L79" s="15">
        <f>VLOOKUP($B79,_projections!$A$12:$BT$40,L$21+$A79-1,FALSE)</f>
        <v>0.13833765141417478</v>
      </c>
      <c r="M79" s="15">
        <f>VLOOKUP($B79,_projections!$A$12:$BT$40,M$21+$A79-1,FALSE)</f>
        <v>8.3002590848504879E-2</v>
      </c>
      <c r="N79" s="15">
        <f>VLOOKUP($B79,_projections!$A$12:$BT$40,N$21+$A79-1,FALSE)</f>
        <v>1.6600518169700974E-2</v>
      </c>
      <c r="O79" s="15">
        <f>VLOOKUP($B79,_projections!$A$12:$BT$40,O$21+$A79-1,FALSE)</f>
        <v>6.9361622405382517E-2</v>
      </c>
      <c r="P79" s="15">
        <f>VLOOKUP($B79,_projections!$A$12:$BT$40,P$21+$A79-1,FALSE)</f>
        <v>0</v>
      </c>
      <c r="Q79" s="15"/>
      <c r="R79" s="114">
        <f t="shared" si="4"/>
        <v>1.0000000000000002</v>
      </c>
    </row>
    <row r="80" spans="1:18" ht="15.6" thickTop="1" thickBot="1" x14ac:dyDescent="0.35">
      <c r="A80">
        <v>30</v>
      </c>
      <c r="B80" t="s">
        <v>7</v>
      </c>
      <c r="C80">
        <f t="shared" si="5"/>
        <v>2</v>
      </c>
      <c r="D80" s="15">
        <f>VLOOKUP($B80,_projections!$A$12:$BT$40,D$21+$A80-1,FALSE)</f>
        <v>0.23360429562591353</v>
      </c>
      <c r="E80" s="15">
        <f>VLOOKUP($B80,_projections!$A$12:$BT$40,E$21+$A80-1,FALSE)</f>
        <v>0.18501873739325256</v>
      </c>
      <c r="F80" s="15">
        <f>VLOOKUP($B80,_projections!$A$12:$BT$40,F$21+$A80-1,FALSE)</f>
        <v>0.18442813564459337</v>
      </c>
      <c r="G80" s="15">
        <f>VLOOKUP($B80,_projections!$A$12:$BT$40,G$21+$A80-1,FALSE)</f>
        <v>0</v>
      </c>
      <c r="H80" s="15">
        <f>VLOOKUP($B80,_projections!$A$12:$BT$40,H$21+$A80-1,FALSE)</f>
        <v>3.6944687303784599E-2</v>
      </c>
      <c r="I80" s="15">
        <f>VLOOKUP($B80,_projections!$A$12:$BT$40,I$21+$A80-1,FALSE)</f>
        <v>2.0919677755082151E-3</v>
      </c>
      <c r="J80" s="15">
        <f>VLOOKUP($B80,_projections!$A$12:$BT$40,J$21+$A80-1,FALSE)</f>
        <v>1.7980190456100067E-4</v>
      </c>
      <c r="K80" s="15">
        <f>VLOOKUP($B80,_projections!$A$12:$BT$40,K$21+$A80-1,FALSE)</f>
        <v>3.5960380912200128E-4</v>
      </c>
      <c r="L80" s="15">
        <f>VLOOKUP($B80,_projections!$A$12:$BT$40,L$21+$A80-1,FALSE)</f>
        <v>0.20854304695753828</v>
      </c>
      <c r="M80" s="15">
        <f>VLOOKUP($B80,_projections!$A$12:$BT$40,M$21+$A80-1,FALSE)</f>
        <v>0.1108340619113538</v>
      </c>
      <c r="N80" s="15">
        <f>VLOOKUP($B80,_projections!$A$12:$BT$40,N$21+$A80-1,FALSE)</f>
        <v>2.2166812382270754E-2</v>
      </c>
      <c r="O80" s="15">
        <f>VLOOKUP($B80,_projections!$A$12:$BT$40,O$21+$A80-1,FALSE)</f>
        <v>1.5828849292101866E-2</v>
      </c>
      <c r="P80" s="15">
        <f>VLOOKUP($B80,_projections!$A$12:$BT$40,P$21+$A80-1,FALSE)</f>
        <v>0</v>
      </c>
      <c r="Q80" s="15"/>
      <c r="R80" s="114">
        <f t="shared" si="4"/>
        <v>1.0000000000000002</v>
      </c>
    </row>
    <row r="81" spans="1:23" ht="15.6" thickTop="1" thickBot="1" x14ac:dyDescent="0.35">
      <c r="A81">
        <v>30</v>
      </c>
      <c r="B81" t="s">
        <v>9</v>
      </c>
      <c r="C81">
        <f t="shared" si="5"/>
        <v>2</v>
      </c>
      <c r="D81" s="15">
        <f>VLOOKUP($B81,_projections!$A$12:$BT$40,D$21+$A81-1,FALSE)</f>
        <v>0.5954747579263614</v>
      </c>
      <c r="E81" s="15">
        <f>VLOOKUP($B81,_projections!$A$12:$BT$40,E$21+$A81-1,FALSE)</f>
        <v>5.269018952777222E-2</v>
      </c>
      <c r="F81" s="15">
        <f>VLOOKUP($B81,_projections!$A$12:$BT$40,F$21+$A81-1,FALSE)</f>
        <v>0.13404126296868504</v>
      </c>
      <c r="G81" s="15">
        <f>VLOOKUP($B81,_projections!$A$12:$BT$40,G$21+$A81-1,FALSE)</f>
        <v>0</v>
      </c>
      <c r="H81" s="15">
        <f>VLOOKUP($B81,_projections!$A$12:$BT$40,H$21+$A81-1,FALSE)</f>
        <v>1.8673145249645726E-2</v>
      </c>
      <c r="I81" s="15">
        <f>VLOOKUP($B81,_projections!$A$12:$BT$40,I$21+$A81-1,FALSE)</f>
        <v>0</v>
      </c>
      <c r="J81" s="15">
        <f>VLOOKUP($B81,_projections!$A$12:$BT$40,J$21+$A81-1,FALSE)</f>
        <v>0</v>
      </c>
      <c r="K81" s="15">
        <f>VLOOKUP($B81,_projections!$A$12:$BT$40,K$21+$A81-1,FALSE)</f>
        <v>0</v>
      </c>
      <c r="L81" s="15">
        <f>VLOOKUP($B81,_projections!$A$12:$BT$40,L$21+$A81-1,FALSE)</f>
        <v>0.12442806332895265</v>
      </c>
      <c r="M81" s="15">
        <f>VLOOKUP($B81,_projections!$A$12:$BT$40,M$21+$A81-1,FALSE)</f>
        <v>5.6019435748937182E-2</v>
      </c>
      <c r="N81" s="15">
        <f>VLOOKUP($B81,_projections!$A$12:$BT$40,N$21+$A81-1,FALSE)</f>
        <v>1.1203887149787435E-2</v>
      </c>
      <c r="O81" s="15">
        <f>VLOOKUP($B81,_projections!$A$12:$BT$40,O$21+$A81-1,FALSE)</f>
        <v>7.4692580998582912E-3</v>
      </c>
      <c r="P81" s="15">
        <f>VLOOKUP($B81,_projections!$A$12:$BT$40,P$21+$A81-1,FALSE)</f>
        <v>0</v>
      </c>
      <c r="Q81" s="15"/>
      <c r="R81" s="114">
        <f t="shared" si="4"/>
        <v>1</v>
      </c>
    </row>
    <row r="82" spans="1:23" ht="15.6" thickTop="1" thickBot="1" x14ac:dyDescent="0.35">
      <c r="A82">
        <v>30</v>
      </c>
      <c r="B82" t="s">
        <v>14</v>
      </c>
      <c r="C82">
        <f t="shared" si="5"/>
        <v>2</v>
      </c>
      <c r="D82" s="15">
        <f>VLOOKUP($B82,_projections!$A$12:$BT$40,D$21+$A82-1,FALSE)</f>
        <v>0.1512180365810912</v>
      </c>
      <c r="E82" s="15">
        <f>VLOOKUP($B82,_projections!$A$12:$BT$40,E$21+$A82-1,FALSE)</f>
        <v>0.11204905949765297</v>
      </c>
      <c r="F82" s="15">
        <f>VLOOKUP($B82,_projections!$A$12:$BT$40,F$21+$A82-1,FALSE)</f>
        <v>0.27817478160463954</v>
      </c>
      <c r="G82" s="15">
        <f>VLOOKUP($B82,_projections!$A$12:$BT$40,G$21+$A82-1,FALSE)</f>
        <v>1.7557653389353844E-5</v>
      </c>
      <c r="H82" s="15">
        <f>VLOOKUP($B82,_projections!$A$12:$BT$40,H$21+$A82-1,FALSE)</f>
        <v>3.9029407171584991E-2</v>
      </c>
      <c r="I82" s="15">
        <f>VLOOKUP($B82,_projections!$A$12:$BT$40,I$21+$A82-1,FALSE)</f>
        <v>4.390610216779449E-4</v>
      </c>
      <c r="J82" s="15">
        <f>VLOOKUP($B82,_projections!$A$12:$BT$40,J$21+$A82-1,FALSE)</f>
        <v>0</v>
      </c>
      <c r="K82" s="15">
        <f>VLOOKUP($B82,_projections!$A$12:$BT$40,K$21+$A82-1,FALSE)</f>
        <v>0</v>
      </c>
      <c r="L82" s="15">
        <f>VLOOKUP($B82,_projections!$A$12:$BT$40,L$21+$A82-1,FALSE)</f>
        <v>0.26240230688884925</v>
      </c>
      <c r="M82" s="15">
        <f>VLOOKUP($B82,_projections!$A$12:$BT$40,M$21+$A82-1,FALSE)</f>
        <v>0.11708822151475498</v>
      </c>
      <c r="N82" s="15">
        <f>VLOOKUP($B82,_projections!$A$12:$BT$40,N$21+$A82-1,FALSE)</f>
        <v>2.3417644302950995E-2</v>
      </c>
      <c r="O82" s="15">
        <f>VLOOKUP($B82,_projections!$A$12:$BT$40,O$21+$A82-1,FALSE)</f>
        <v>1.5611762868633999E-2</v>
      </c>
      <c r="P82" s="15">
        <f>VLOOKUP($B82,_projections!$A$12:$BT$40,P$21+$A82-1,FALSE)</f>
        <v>5.5216089477486726E-4</v>
      </c>
      <c r="Q82" s="15"/>
      <c r="R82" s="114">
        <f t="shared" si="4"/>
        <v>1</v>
      </c>
    </row>
    <row r="83" spans="1:23" ht="15.6" thickTop="1" thickBot="1" x14ac:dyDescent="0.35">
      <c r="A83">
        <v>30</v>
      </c>
      <c r="B83" t="s">
        <v>4</v>
      </c>
      <c r="C83">
        <f t="shared" si="5"/>
        <v>2</v>
      </c>
      <c r="D83" s="15">
        <f>VLOOKUP($B83,_projections!$A$12:$BT$40,D$21+$A83-1,FALSE)</f>
        <v>0.24318283730126808</v>
      </c>
      <c r="E83" s="15">
        <f>VLOOKUP($B83,_projections!$A$12:$BT$40,E$21+$A83-1,FALSE)</f>
        <v>0.33343285616568569</v>
      </c>
      <c r="F83" s="15">
        <f>VLOOKUP($B83,_projections!$A$12:$BT$40,F$21+$A83-1,FALSE)</f>
        <v>3.5834235383603356E-2</v>
      </c>
      <c r="G83" s="15">
        <f>VLOOKUP($B83,_projections!$A$12:$BT$40,G$21+$A83-1,FALSE)</f>
        <v>4.907927804075334E-4</v>
      </c>
      <c r="H83" s="15">
        <f>VLOOKUP($B83,_projections!$A$12:$BT$40,H$21+$A83-1,FALSE)</f>
        <v>3.7123026267091921E-2</v>
      </c>
      <c r="I83" s="15">
        <f>VLOOKUP($B83,_projections!$A$12:$BT$40,I$21+$A83-1,FALSE)</f>
        <v>5.9176715036464182E-3</v>
      </c>
      <c r="J83" s="15">
        <f>VLOOKUP($B83,_projections!$A$12:$BT$40,J$21+$A83-1,FALSE)</f>
        <v>0</v>
      </c>
      <c r="K83" s="15">
        <f>VLOOKUP($B83,_projections!$A$12:$BT$40,K$21+$A83-1,FALSE)</f>
        <v>0</v>
      </c>
      <c r="L83" s="15">
        <f>VLOOKUP($B83,_projections!$A$12:$BT$40,L$21+$A83-1,FALSE)</f>
        <v>0.18696263359887116</v>
      </c>
      <c r="M83" s="15">
        <f>VLOOKUP($B83,_projections!$A$12:$BT$40,M$21+$A83-1,FALSE)</f>
        <v>0.11418002912470597</v>
      </c>
      <c r="N83" s="15">
        <f>VLOOKUP($B83,_projections!$A$12:$BT$40,N$21+$A83-1,FALSE)</f>
        <v>2.2273815760255149E-2</v>
      </c>
      <c r="O83" s="15">
        <f>VLOOKUP($B83,_projections!$A$12:$BT$40,O$21+$A83-1,FALSE)</f>
        <v>1.4942047757683735E-2</v>
      </c>
      <c r="P83" s="15">
        <f>VLOOKUP($B83,_projections!$A$12:$BT$40,P$21+$A83-1,FALSE)</f>
        <v>5.6600543567808725E-3</v>
      </c>
      <c r="Q83" s="15"/>
      <c r="R83" s="114">
        <f t="shared" si="4"/>
        <v>0.99999999999999967</v>
      </c>
    </row>
    <row r="84" spans="1:23" ht="15.6" thickTop="1" thickBot="1" x14ac:dyDescent="0.35">
      <c r="A84">
        <v>44</v>
      </c>
      <c r="B84" t="s">
        <v>12</v>
      </c>
      <c r="C84">
        <f t="shared" si="5"/>
        <v>3</v>
      </c>
      <c r="D84" s="15">
        <f>VLOOKUP($B84,_projections!$A$12:$BT$40,D$21+$A84-1,FALSE)</f>
        <v>0.2605403788894794</v>
      </c>
      <c r="E84" s="15">
        <f>VLOOKUP($B84,_projections!$A$12:$BT$40,E$21+$A84-1,FALSE)</f>
        <v>0.15827651493167749</v>
      </c>
      <c r="F84" s="15">
        <f>VLOOKUP($B84,_projections!$A$12:$BT$40,F$21+$A84-1,FALSE)</f>
        <v>6.6117881028376263E-2</v>
      </c>
      <c r="G84" s="15">
        <f>VLOOKUP($B84,_projections!$A$12:$BT$40,G$21+$A84-1,FALSE)</f>
        <v>5.4941348945254725E-5</v>
      </c>
      <c r="H84" s="15">
        <f>VLOOKUP($B84,_projections!$A$12:$BT$40,H$21+$A84-1,FALSE)</f>
        <v>5.2153365222575902E-2</v>
      </c>
      <c r="I84" s="15">
        <f>VLOOKUP($B84,_projections!$A$12:$BT$40,I$21+$A84-1,FALSE)</f>
        <v>2.7248802927903638E-3</v>
      </c>
      <c r="J84" s="15">
        <f>VLOOKUP($B84,_projections!$A$12:$BT$40,J$21+$A84-1,FALSE)</f>
        <v>0</v>
      </c>
      <c r="K84" s="15">
        <f>VLOOKUP($B84,_projections!$A$12:$BT$40,K$21+$A84-1,FALSE)</f>
        <v>3.5764613235481833E-4</v>
      </c>
      <c r="L84" s="15">
        <f>VLOOKUP($B84,_projections!$A$12:$BT$40,L$21+$A84-1,FALSE)</f>
        <v>0.20644211276067279</v>
      </c>
      <c r="M84" s="15">
        <f>VLOOKUP($B84,_projections!$A$12:$BT$40,M$21+$A84-1,FALSE)</f>
        <v>0.17848948614344914</v>
      </c>
      <c r="N84" s="15">
        <f>VLOOKUP($B84,_projections!$A$12:$BT$40,N$21+$A84-1,FALSE)</f>
        <v>3.755042296025464E-2</v>
      </c>
      <c r="O84" s="15">
        <f>VLOOKUP($B84,_projections!$A$12:$BT$40,O$21+$A84-1,FALSE)</f>
        <v>3.7292370289423872E-2</v>
      </c>
      <c r="P84" s="15">
        <f>VLOOKUP($B84,_projections!$A$12:$BT$40,P$21+$A84-1,FALSE)</f>
        <v>0</v>
      </c>
      <c r="Q84" s="15"/>
      <c r="R84" s="114">
        <f t="shared" si="4"/>
        <v>1</v>
      </c>
      <c r="T84" s="17"/>
      <c r="U84" s="17"/>
      <c r="V84" s="17"/>
      <c r="W84" s="17"/>
    </row>
    <row r="85" spans="1:23" ht="15.6" thickTop="1" thickBot="1" x14ac:dyDescent="0.35">
      <c r="A85">
        <v>44</v>
      </c>
      <c r="B85" t="s">
        <v>1</v>
      </c>
      <c r="C85">
        <f t="shared" si="5"/>
        <v>3</v>
      </c>
      <c r="D85" s="15">
        <f>VLOOKUP($B85,_projections!$A$12:$BT$40,D$21+$A85-1,FALSE)</f>
        <v>0.22309399506037597</v>
      </c>
      <c r="E85" s="15">
        <f>VLOOKUP($B85,_projections!$A$12:$BT$40,E$21+$A85-1,FALSE)</f>
        <v>0.17856466807038832</v>
      </c>
      <c r="F85" s="15">
        <f>VLOOKUP($B85,_projections!$A$12:$BT$40,F$21+$A85-1,FALSE)</f>
        <v>8.8011364578508638E-2</v>
      </c>
      <c r="G85" s="15">
        <f>VLOOKUP($B85,_projections!$A$12:$BT$40,G$21+$A85-1,FALSE)</f>
        <v>0</v>
      </c>
      <c r="H85" s="15">
        <f>VLOOKUP($B85,_projections!$A$12:$BT$40,H$21+$A85-1,FALSE)</f>
        <v>6.1883721864922511E-2</v>
      </c>
      <c r="I85" s="15">
        <f>VLOOKUP($B85,_projections!$A$12:$BT$40,I$21+$A85-1,FALSE)</f>
        <v>5.5645492903380854E-3</v>
      </c>
      <c r="J85" s="15">
        <f>VLOOKUP($B85,_projections!$A$12:$BT$40,J$21+$A85-1,FALSE)</f>
        <v>0</v>
      </c>
      <c r="K85" s="15">
        <f>VLOOKUP($B85,_projections!$A$12:$BT$40,K$21+$A85-1,FALSE)</f>
        <v>9.9158485910731304E-5</v>
      </c>
      <c r="L85" s="15">
        <f>VLOOKUP($B85,_projections!$A$12:$BT$40,L$21+$A85-1,FALSE)</f>
        <v>0.17937343912702589</v>
      </c>
      <c r="M85" s="15">
        <f>VLOOKUP($B85,_projections!$A$12:$BT$40,M$21+$A85-1,FALSE)</f>
        <v>0.18609796184296459</v>
      </c>
      <c r="N85" s="15">
        <f>VLOOKUP($B85,_projections!$A$12:$BT$40,N$21+$A85-1,FALSE)</f>
        <v>4.4556279742744204E-2</v>
      </c>
      <c r="O85" s="15">
        <f>VLOOKUP($B85,_projections!$A$12:$BT$40,O$21+$A85-1,FALSE)</f>
        <v>2.9704186495162807E-2</v>
      </c>
      <c r="P85" s="15">
        <f>VLOOKUP($B85,_projections!$A$12:$BT$40,P$21+$A85-1,FALSE)</f>
        <v>3.0506754416582326E-3</v>
      </c>
      <c r="Q85" s="15"/>
      <c r="R85" s="114">
        <f t="shared" si="4"/>
        <v>1</v>
      </c>
    </row>
    <row r="86" spans="1:23" ht="15.6" thickTop="1" thickBot="1" x14ac:dyDescent="0.35">
      <c r="A86">
        <v>44</v>
      </c>
      <c r="B86" t="s">
        <v>19</v>
      </c>
      <c r="C86">
        <f t="shared" si="5"/>
        <v>3</v>
      </c>
      <c r="D86" s="15">
        <f>VLOOKUP($B86,_projections!$A$12:$BT$40,D$21+$A86-1,FALSE)</f>
        <v>0.49281952828183601</v>
      </c>
      <c r="E86" s="15">
        <f>VLOOKUP($B86,_projections!$A$12:$BT$40,E$21+$A86-1,FALSE)</f>
        <v>6.2287878713081481E-2</v>
      </c>
      <c r="F86" s="15">
        <f>VLOOKUP($B86,_projections!$A$12:$BT$40,F$21+$A86-1,FALSE)</f>
        <v>1.3083308080639228E-2</v>
      </c>
      <c r="G86" s="15">
        <f>VLOOKUP($B86,_projections!$A$12:$BT$40,G$21+$A86-1,FALSE)</f>
        <v>1.5492377699988307E-3</v>
      </c>
      <c r="H86" s="15">
        <f>VLOOKUP($B86,_projections!$A$12:$BT$40,H$21+$A86-1,FALSE)</f>
        <v>1.9239775139790992E-2</v>
      </c>
      <c r="I86" s="15">
        <f>VLOOKUP($B86,_projections!$A$12:$BT$40,I$21+$A86-1,FALSE)</f>
        <v>6.2501220320457988E-4</v>
      </c>
      <c r="J86" s="15">
        <f>VLOOKUP($B86,_projections!$A$12:$BT$40,J$21+$A86-1,FALSE)</f>
        <v>0</v>
      </c>
      <c r="K86" s="15">
        <f>VLOOKUP($B86,_projections!$A$12:$BT$40,K$21+$A86-1,FALSE)</f>
        <v>0</v>
      </c>
      <c r="L86" s="15">
        <f>VLOOKUP($B86,_projections!$A$12:$BT$40,L$21+$A86-1,FALSE)</f>
        <v>0.13754299195636838</v>
      </c>
      <c r="M86" s="15">
        <f>VLOOKUP($B86,_projections!$A$12:$BT$40,M$21+$A86-1,FALSE)</f>
        <v>0.1413519043695195</v>
      </c>
      <c r="N86" s="15">
        <f>VLOOKUP($B86,_projections!$A$12:$BT$40,N$21+$A86-1,FALSE)</f>
        <v>1.3852638100649513E-2</v>
      </c>
      <c r="O86" s="15">
        <f>VLOOKUP($B86,_projections!$A$12:$BT$40,O$21+$A86-1,FALSE)</f>
        <v>0.11764772538491146</v>
      </c>
      <c r="P86" s="15">
        <f>VLOOKUP($B86,_projections!$A$12:$BT$40,P$21+$A86-1,FALSE)</f>
        <v>0</v>
      </c>
      <c r="Q86" s="15"/>
      <c r="R86" s="114">
        <f t="shared" si="4"/>
        <v>0.99999999999999978</v>
      </c>
    </row>
    <row r="87" spans="1:23" ht="15.6" thickTop="1" thickBot="1" x14ac:dyDescent="0.35">
      <c r="A87">
        <v>44</v>
      </c>
      <c r="B87" t="s">
        <v>22</v>
      </c>
      <c r="C87">
        <f t="shared" si="5"/>
        <v>3</v>
      </c>
      <c r="D87" s="15">
        <f>VLOOKUP($B87,_projections!$A$12:$BT$40,D$21+$A87-1,FALSE)</f>
        <v>0.42670285412490755</v>
      </c>
      <c r="E87" s="15">
        <f>VLOOKUP($B87,_projections!$A$12:$BT$40,E$21+$A87-1,FALSE)</f>
        <v>0.13427757281286393</v>
      </c>
      <c r="F87" s="15">
        <f>VLOOKUP($B87,_projections!$A$12:$BT$40,F$21+$A87-1,FALSE)</f>
        <v>5.1715542640079139E-2</v>
      </c>
      <c r="G87" s="15">
        <f>VLOOKUP($B87,_projections!$A$12:$BT$40,G$21+$A87-1,FALSE)</f>
        <v>1.3272873463429638E-4</v>
      </c>
      <c r="H87" s="15">
        <f>VLOOKUP($B87,_projections!$A$12:$BT$40,H$21+$A87-1,FALSE)</f>
        <v>4.3326293056611079E-2</v>
      </c>
      <c r="I87" s="15">
        <f>VLOOKUP($B87,_projections!$A$12:$BT$40,I$21+$A87-1,FALSE)</f>
        <v>0</v>
      </c>
      <c r="J87" s="15">
        <f>VLOOKUP($B87,_projections!$A$12:$BT$40,J$21+$A87-1,FALSE)</f>
        <v>0</v>
      </c>
      <c r="K87" s="15">
        <f>VLOOKUP($B87,_projections!$A$12:$BT$40,K$21+$A87-1,FALSE)</f>
        <v>0</v>
      </c>
      <c r="L87" s="15">
        <f>VLOOKUP($B87,_projections!$A$12:$BT$40,L$21+$A87-1,FALSE)</f>
        <v>0.13364925649005879</v>
      </c>
      <c r="M87" s="15">
        <f>VLOOKUP($B87,_projections!$A$12:$BT$40,M$21+$A87-1,FALSE)</f>
        <v>0.12997887916983325</v>
      </c>
      <c r="N87" s="15">
        <f>VLOOKUP($B87,_projections!$A$12:$BT$40,N$21+$A87-1,FALSE)</f>
        <v>3.4748980440742996E-2</v>
      </c>
      <c r="O87" s="15">
        <f>VLOOKUP($B87,_projections!$A$12:$BT$40,O$21+$A87-1,FALSE)</f>
        <v>4.546789253026888E-2</v>
      </c>
      <c r="P87" s="15">
        <f>VLOOKUP($B87,_projections!$A$12:$BT$40,P$21+$A87-1,FALSE)</f>
        <v>0</v>
      </c>
      <c r="Q87" s="15"/>
      <c r="R87" s="114">
        <f t="shared" si="4"/>
        <v>0.99999999999999989</v>
      </c>
    </row>
    <row r="88" spans="1:23" ht="15.6" thickTop="1" thickBot="1" x14ac:dyDescent="0.35">
      <c r="A88">
        <v>44</v>
      </c>
      <c r="B88" t="s">
        <v>28</v>
      </c>
      <c r="C88">
        <f t="shared" si="5"/>
        <v>3</v>
      </c>
      <c r="D88" s="15">
        <f>VLOOKUP($B88,_projections!$A$12:$BT$40,D$21+$A88-1,FALSE)</f>
        <v>0.52721553806663557</v>
      </c>
      <c r="E88" s="15">
        <f>VLOOKUP($B88,_projections!$A$12:$BT$40,E$21+$A88-1,FALSE)</f>
        <v>0</v>
      </c>
      <c r="F88" s="15">
        <f>VLOOKUP($B88,_projections!$A$12:$BT$40,F$21+$A88-1,FALSE)</f>
        <v>0.1579051825568755</v>
      </c>
      <c r="G88" s="15">
        <f>VLOOKUP($B88,_projections!$A$12:$BT$40,G$21+$A88-1,FALSE)</f>
        <v>0</v>
      </c>
      <c r="H88" s="15">
        <f>VLOOKUP($B88,_projections!$A$12:$BT$40,H$21+$A88-1,FALSE)</f>
        <v>3.6656560236417529E-2</v>
      </c>
      <c r="I88" s="15">
        <f>VLOOKUP($B88,_projections!$A$12:$BT$40,I$21+$A88-1,FALSE)</f>
        <v>5.8588074652202856E-3</v>
      </c>
      <c r="J88" s="15">
        <f>VLOOKUP($B88,_projections!$A$12:$BT$40,J$21+$A88-1,FALSE)</f>
        <v>0</v>
      </c>
      <c r="K88" s="15">
        <f>VLOOKUP($B88,_projections!$A$12:$BT$40,K$21+$A88-1,FALSE)</f>
        <v>0</v>
      </c>
      <c r="L88" s="15">
        <f>VLOOKUP($B88,_projections!$A$12:$BT$40,L$21+$A88-1,FALSE)</f>
        <v>0.11840635868189753</v>
      </c>
      <c r="M88" s="15">
        <f>VLOOKUP($B88,_projections!$A$12:$BT$40,M$21+$A88-1,FALSE)</f>
        <v>0.10996968070925259</v>
      </c>
      <c r="N88" s="15">
        <f>VLOOKUP($B88,_projections!$A$12:$BT$40,N$21+$A88-1,FALSE)</f>
        <v>2.6392723370220621E-2</v>
      </c>
      <c r="O88" s="15">
        <f>VLOOKUP($B88,_projections!$A$12:$BT$40,O$21+$A88-1,FALSE)</f>
        <v>1.7595148913480414E-2</v>
      </c>
      <c r="P88" s="15">
        <f>VLOOKUP($B88,_projections!$A$12:$BT$40,P$21+$A88-1,FALSE)</f>
        <v>0</v>
      </c>
      <c r="Q88" s="15"/>
      <c r="R88" s="114">
        <f t="shared" si="4"/>
        <v>1</v>
      </c>
    </row>
    <row r="89" spans="1:23" ht="15.6" thickTop="1" thickBot="1" x14ac:dyDescent="0.35">
      <c r="A89">
        <v>44</v>
      </c>
      <c r="B89" t="s">
        <v>13</v>
      </c>
      <c r="C89">
        <f t="shared" si="5"/>
        <v>3</v>
      </c>
      <c r="D89" s="15">
        <f>VLOOKUP($B89,_projections!$A$12:$BT$40,D$21+$A89-1,FALSE)</f>
        <v>0.32641025931937528</v>
      </c>
      <c r="E89" s="15">
        <f>VLOOKUP($B89,_projections!$A$12:$BT$40,E$21+$A89-1,FALSE)</f>
        <v>0.20503787899938275</v>
      </c>
      <c r="F89" s="15">
        <f>VLOOKUP($B89,_projections!$A$12:$BT$40,F$21+$A89-1,FALSE)</f>
        <v>3.4059417890861016E-3</v>
      </c>
      <c r="G89" s="15">
        <f>VLOOKUP($B89,_projections!$A$12:$BT$40,G$21+$A89-1,FALSE)</f>
        <v>2.0861726711899533E-3</v>
      </c>
      <c r="H89" s="15">
        <f>VLOOKUP($B89,_projections!$A$12:$BT$40,H$21+$A89-1,FALSE)</f>
        <v>5.0735688366697534E-2</v>
      </c>
      <c r="I89" s="15">
        <f>VLOOKUP($B89,_projections!$A$12:$BT$40,I$21+$A89-1,FALSE)</f>
        <v>1.2049157356918814E-2</v>
      </c>
      <c r="J89" s="15">
        <f>VLOOKUP($B89,_projections!$A$12:$BT$40,J$21+$A89-1,FALSE)</f>
        <v>0</v>
      </c>
      <c r="K89" s="15">
        <f>VLOOKUP($B89,_projections!$A$12:$BT$40,K$21+$A89-1,FALSE)</f>
        <v>0</v>
      </c>
      <c r="L89" s="15">
        <f>VLOOKUP($B89,_projections!$A$12:$BT$40,L$21+$A89-1,FALSE)</f>
        <v>0.16517426686467379</v>
      </c>
      <c r="M89" s="15">
        <f>VLOOKUP($B89,_projections!$A$12:$BT$40,M$21+$A89-1,FALSE)</f>
        <v>0.15541108812772658</v>
      </c>
      <c r="N89" s="15">
        <f>VLOOKUP($B89,_projections!$A$12:$BT$40,N$21+$A89-1,FALSE)</f>
        <v>3.6529695624022224E-2</v>
      </c>
      <c r="O89" s="15">
        <f>VLOOKUP($B89,_projections!$A$12:$BT$40,O$21+$A89-1,FALSE)</f>
        <v>2.435313041601482E-2</v>
      </c>
      <c r="P89" s="15">
        <f>VLOOKUP($B89,_projections!$A$12:$BT$40,P$21+$A89-1,FALSE)</f>
        <v>1.8806720464912014E-2</v>
      </c>
      <c r="Q89" s="15"/>
      <c r="R89" s="114">
        <f t="shared" si="4"/>
        <v>0.99999999999999989</v>
      </c>
    </row>
    <row r="90" spans="1:23" ht="15.6" thickTop="1" thickBot="1" x14ac:dyDescent="0.35">
      <c r="A90">
        <v>44</v>
      </c>
      <c r="B90" t="s">
        <v>17</v>
      </c>
      <c r="C90">
        <f t="shared" si="5"/>
        <v>3</v>
      </c>
      <c r="D90" s="15">
        <f>VLOOKUP($B90,_projections!$A$12:$BT$40,D$21+$A90-1,FALSE)</f>
        <v>0.2669364780558689</v>
      </c>
      <c r="E90" s="15">
        <f>VLOOKUP($B90,_projections!$A$12:$BT$40,E$21+$A90-1,FALSE)</f>
        <v>0.16881063710174729</v>
      </c>
      <c r="F90" s="15">
        <f>VLOOKUP($B90,_projections!$A$12:$BT$40,F$21+$A90-1,FALSE)</f>
        <v>4.8112437339118595E-2</v>
      </c>
      <c r="G90" s="15">
        <f>VLOOKUP($B90,_projections!$A$12:$BT$40,G$21+$A90-1,FALSE)</f>
        <v>0</v>
      </c>
      <c r="H90" s="15">
        <f>VLOOKUP($B90,_projections!$A$12:$BT$40,H$21+$A90-1,FALSE)</f>
        <v>5.0357142280915299E-2</v>
      </c>
      <c r="I90" s="15">
        <f>VLOOKUP($B90,_projections!$A$12:$BT$40,I$21+$A90-1,FALSE)</f>
        <v>2.6466173178778963E-2</v>
      </c>
      <c r="J90" s="15">
        <f>VLOOKUP($B90,_projections!$A$12:$BT$40,J$21+$A90-1,FALSE)</f>
        <v>0</v>
      </c>
      <c r="K90" s="15">
        <f>VLOOKUP($B90,_projections!$A$12:$BT$40,K$21+$A90-1,FALSE)</f>
        <v>0</v>
      </c>
      <c r="L90" s="15">
        <f>VLOOKUP($B90,_projections!$A$12:$BT$40,L$21+$A90-1,FALSE)</f>
        <v>0.21444266946722948</v>
      </c>
      <c r="M90" s="15">
        <f>VLOOKUP($B90,_projections!$A$12:$BT$40,M$21+$A90-1,FALSE)</f>
        <v>0.15107142684274588</v>
      </c>
      <c r="N90" s="15">
        <f>VLOOKUP($B90,_projections!$A$12:$BT$40,N$21+$A90-1,FALSE)</f>
        <v>3.6257142442259013E-2</v>
      </c>
      <c r="O90" s="15">
        <f>VLOOKUP($B90,_projections!$A$12:$BT$40,O$21+$A90-1,FALSE)</f>
        <v>2.4171428294839342E-2</v>
      </c>
      <c r="P90" s="15">
        <f>VLOOKUP($B90,_projections!$A$12:$BT$40,P$21+$A90-1,FALSE)</f>
        <v>1.337446499649737E-2</v>
      </c>
      <c r="Q90" s="15"/>
      <c r="R90" s="114">
        <f t="shared" si="4"/>
        <v>1</v>
      </c>
    </row>
    <row r="91" spans="1:23" ht="15.6" thickTop="1" thickBot="1" x14ac:dyDescent="0.35">
      <c r="A91">
        <v>44</v>
      </c>
      <c r="B91" t="s">
        <v>25</v>
      </c>
      <c r="C91">
        <f t="shared" si="5"/>
        <v>3</v>
      </c>
      <c r="D91" s="15">
        <f>VLOOKUP($B91,_projections!$A$12:$BT$40,D$21+$A91-1,FALSE)</f>
        <v>0.48835168767782472</v>
      </c>
      <c r="E91" s="15">
        <f>VLOOKUP($B91,_projections!$A$12:$BT$40,E$21+$A91-1,FALSE)</f>
        <v>7.5522941207968639E-2</v>
      </c>
      <c r="F91" s="15">
        <f>VLOOKUP($B91,_projections!$A$12:$BT$40,F$21+$A91-1,FALSE)</f>
        <v>7.2395047421334666E-2</v>
      </c>
      <c r="G91" s="15">
        <f>VLOOKUP($B91,_projections!$A$12:$BT$40,G$21+$A91-1,FALSE)</f>
        <v>1.9297145776230127E-3</v>
      </c>
      <c r="H91" s="15">
        <f>VLOOKUP($B91,_projections!$A$12:$BT$40,H$21+$A91-1,FALSE)</f>
        <v>3.6509033403057022E-2</v>
      </c>
      <c r="I91" s="15">
        <f>VLOOKUP($B91,_projections!$A$12:$BT$40,I$21+$A91-1,FALSE)</f>
        <v>1.0585913733873882E-2</v>
      </c>
      <c r="J91" s="15">
        <f>VLOOKUP($B91,_projections!$A$12:$BT$40,J$21+$A91-1,FALSE)</f>
        <v>0</v>
      </c>
      <c r="K91" s="15">
        <f>VLOOKUP($B91,_projections!$A$12:$BT$40,K$21+$A91-1,FALSE)</f>
        <v>0</v>
      </c>
      <c r="L91" s="15">
        <f>VLOOKUP($B91,_projections!$A$12:$BT$40,L$21+$A91-1,FALSE)</f>
        <v>0.16136772168547858</v>
      </c>
      <c r="M91" s="15">
        <f>VLOOKUP($B91,_projections!$A$12:$BT$40,M$21+$A91-1,FALSE)</f>
        <v>0.10952710020917106</v>
      </c>
      <c r="N91" s="15">
        <f>VLOOKUP($B91,_projections!$A$12:$BT$40,N$21+$A91-1,FALSE)</f>
        <v>2.628650405020105E-2</v>
      </c>
      <c r="O91" s="15">
        <f>VLOOKUP($B91,_projections!$A$12:$BT$40,O$21+$A91-1,FALSE)</f>
        <v>1.7524336033467369E-2</v>
      </c>
      <c r="P91" s="15">
        <f>VLOOKUP($B91,_projections!$A$12:$BT$40,P$21+$A91-1,FALSE)</f>
        <v>0</v>
      </c>
      <c r="Q91" s="15"/>
      <c r="R91" s="114">
        <f t="shared" ref="R91:R141" si="6">SUM(D91:Q91)</f>
        <v>0.99999999999999989</v>
      </c>
    </row>
    <row r="92" spans="1:23" ht="15.6" thickTop="1" thickBot="1" x14ac:dyDescent="0.35">
      <c r="A92">
        <v>44</v>
      </c>
      <c r="B92" t="s">
        <v>11</v>
      </c>
      <c r="C92">
        <f t="shared" si="5"/>
        <v>3</v>
      </c>
      <c r="D92" s="15">
        <f>VLOOKUP($B92,_projections!$A$12:$BT$40,D$21+$A92-1,FALSE)</f>
        <v>0.66282173344397322</v>
      </c>
      <c r="E92" s="15">
        <f>VLOOKUP($B92,_projections!$A$12:$BT$40,E$21+$A92-1,FALSE)</f>
        <v>1.0410499696874199E-2</v>
      </c>
      <c r="F92" s="15">
        <f>VLOOKUP($B92,_projections!$A$12:$BT$40,F$21+$A92-1,FALSE)</f>
        <v>8.0864875462796054E-2</v>
      </c>
      <c r="G92" s="15">
        <f>VLOOKUP($B92,_projections!$A$12:$BT$40,G$21+$A92-1,FALSE)</f>
        <v>2.1996465381889273E-4</v>
      </c>
      <c r="H92" s="15">
        <f>VLOOKUP($B92,_projections!$A$12:$BT$40,H$21+$A92-1,FALSE)</f>
        <v>2.1436386611898277E-2</v>
      </c>
      <c r="I92" s="15">
        <f>VLOOKUP($B92,_projections!$A$12:$BT$40,I$21+$A92-1,FALSE)</f>
        <v>1.2222270625655764E-2</v>
      </c>
      <c r="J92" s="15">
        <f>VLOOKUP($B92,_projections!$A$12:$BT$40,J$21+$A92-1,FALSE)</f>
        <v>5.0155096099359375E-4</v>
      </c>
      <c r="K92" s="15">
        <f>VLOOKUP($B92,_projections!$A$12:$BT$40,K$21+$A92-1,FALSE)</f>
        <v>0</v>
      </c>
      <c r="L92" s="15">
        <f>VLOOKUP($B92,_projections!$A$12:$BT$40,L$21+$A92-1,FALSE)</f>
        <v>0.12148989477401709</v>
      </c>
      <c r="M92" s="15">
        <f>VLOOKUP($B92,_projections!$A$12:$BT$40,M$21+$A92-1,FALSE)</f>
        <v>6.4309159835694824E-2</v>
      </c>
      <c r="N92" s="15">
        <f>VLOOKUP($B92,_projections!$A$12:$BT$40,N$21+$A92-1,FALSE)</f>
        <v>1.5434198360566758E-2</v>
      </c>
      <c r="O92" s="15">
        <f>VLOOKUP($B92,_projections!$A$12:$BT$40,O$21+$A92-1,FALSE)</f>
        <v>1.0289465573711175E-2</v>
      </c>
      <c r="P92" s="15">
        <f>VLOOKUP($B92,_projections!$A$12:$BT$40,P$21+$A92-1,FALSE)</f>
        <v>0</v>
      </c>
      <c r="Q92" s="15"/>
      <c r="R92" s="114">
        <f t="shared" si="6"/>
        <v>0.99999999999999989</v>
      </c>
    </row>
    <row r="93" spans="1:23" ht="15.6" thickTop="1" thickBot="1" x14ac:dyDescent="0.35">
      <c r="A93">
        <v>44</v>
      </c>
      <c r="B93" t="s">
        <v>3</v>
      </c>
      <c r="C93">
        <f t="shared" si="5"/>
        <v>3</v>
      </c>
      <c r="D93" s="15">
        <f>VLOOKUP($B93,_projections!$A$12:$BT$40,D$21+$A93-1,FALSE)</f>
        <v>0.26054386229454896</v>
      </c>
      <c r="E93" s="15">
        <f>VLOOKUP($B93,_projections!$A$12:$BT$40,E$21+$A93-1,FALSE)</f>
        <v>0.18035076181927126</v>
      </c>
      <c r="F93" s="15">
        <f>VLOOKUP($B93,_projections!$A$12:$BT$40,F$21+$A93-1,FALSE)</f>
        <v>6.1833438160293089E-2</v>
      </c>
      <c r="G93" s="15">
        <f>VLOOKUP($B93,_projections!$A$12:$BT$40,G$21+$A93-1,FALSE)</f>
        <v>4.2585438545637209E-4</v>
      </c>
      <c r="H93" s="15">
        <f>VLOOKUP($B93,_projections!$A$12:$BT$40,H$21+$A93-1,FALSE)</f>
        <v>5.6700418321751579E-2</v>
      </c>
      <c r="I93" s="15">
        <f>VLOOKUP($B93,_projections!$A$12:$BT$40,I$21+$A93-1,FALSE)</f>
        <v>4.3152556038726485E-3</v>
      </c>
      <c r="J93" s="15">
        <f>VLOOKUP($B93,_projections!$A$12:$BT$40,J$21+$A93-1,FALSE)</f>
        <v>0</v>
      </c>
      <c r="K93" s="15">
        <f>VLOOKUP($B93,_projections!$A$12:$BT$40,K$21+$A93-1,FALSE)</f>
        <v>0</v>
      </c>
      <c r="L93" s="15">
        <f>VLOOKUP($B93,_projections!$A$12:$BT$40,L$21+$A93-1,FALSE)</f>
        <v>0.18249670474768176</v>
      </c>
      <c r="M93" s="15">
        <f>VLOOKUP($B93,_projections!$A$12:$BT$40,M$21+$A93-1,FALSE)</f>
        <v>0.17579944015598087</v>
      </c>
      <c r="N93" s="15">
        <f>VLOOKUP($B93,_projections!$A$12:$BT$40,N$21+$A93-1,FALSE)</f>
        <v>4.0824301191661132E-2</v>
      </c>
      <c r="O93" s="15">
        <f>VLOOKUP($B93,_projections!$A$12:$BT$40,O$21+$A93-1,FALSE)</f>
        <v>2.7760782423778892E-2</v>
      </c>
      <c r="P93" s="15">
        <f>VLOOKUP($B93,_projections!$A$12:$BT$40,P$21+$A93-1,FALSE)</f>
        <v>8.9491808957032574E-3</v>
      </c>
      <c r="Q93" s="15"/>
      <c r="R93" s="114">
        <f t="shared" si="6"/>
        <v>0.99999999999999989</v>
      </c>
    </row>
    <row r="94" spans="1:23" ht="15.6" thickTop="1" thickBot="1" x14ac:dyDescent="0.35">
      <c r="A94">
        <v>44</v>
      </c>
      <c r="B94" t="s">
        <v>2</v>
      </c>
      <c r="C94">
        <f t="shared" si="5"/>
        <v>3</v>
      </c>
      <c r="D94" s="15">
        <f>VLOOKUP($B94,_projections!$A$12:$BT$40,D$21+$A94-1,FALSE)</f>
        <v>7.8823331780310688E-2</v>
      </c>
      <c r="E94" s="15">
        <f>VLOOKUP($B94,_projections!$A$12:$BT$40,E$21+$A94-1,FALSE)</f>
        <v>0.1731724926401349</v>
      </c>
      <c r="F94" s="15">
        <f>VLOOKUP($B94,_projections!$A$12:$BT$40,F$21+$A94-1,FALSE)</f>
        <v>0.12489096419926572</v>
      </c>
      <c r="G94" s="15">
        <f>VLOOKUP($B94,_projections!$A$12:$BT$40,G$21+$A94-1,FALSE)</f>
        <v>2.6022255738593011E-4</v>
      </c>
      <c r="H94" s="15">
        <f>VLOOKUP($B94,_projections!$A$12:$BT$40,H$21+$A94-1,FALSE)</f>
        <v>6.9486052857634317E-2</v>
      </c>
      <c r="I94" s="15">
        <f>VLOOKUP($B94,_projections!$A$12:$BT$40,I$21+$A94-1,FALSE)</f>
        <v>5.1566739421728444E-2</v>
      </c>
      <c r="J94" s="15">
        <f>VLOOKUP($B94,_projections!$A$12:$BT$40,J$21+$A94-1,FALSE)</f>
        <v>0</v>
      </c>
      <c r="K94" s="15">
        <f>VLOOKUP($B94,_projections!$A$12:$BT$40,K$21+$A94-1,FALSE)</f>
        <v>7.3656624634855341E-3</v>
      </c>
      <c r="L94" s="15">
        <f>VLOOKUP($B94,_projections!$A$12:$BT$40,L$21+$A94-1,FALSE)</f>
        <v>0.19995065029596554</v>
      </c>
      <c r="M94" s="15">
        <f>VLOOKUP($B94,_projections!$A$12:$BT$40,M$21+$A94-1,FALSE)</f>
        <v>0.20845815857290295</v>
      </c>
      <c r="N94" s="15">
        <f>VLOOKUP($B94,_projections!$A$12:$BT$40,N$21+$A94-1,FALSE)</f>
        <v>5.0029958057496708E-2</v>
      </c>
      <c r="O94" s="15">
        <f>VLOOKUP($B94,_projections!$A$12:$BT$40,O$21+$A94-1,FALSE)</f>
        <v>3.5995767153689122E-2</v>
      </c>
      <c r="P94" s="15">
        <f>VLOOKUP($B94,_projections!$A$12:$BT$40,P$21+$A94-1,FALSE)</f>
        <v>0</v>
      </c>
      <c r="Q94" s="15"/>
      <c r="R94" s="114">
        <f t="shared" si="6"/>
        <v>0.99999999999999989</v>
      </c>
    </row>
    <row r="95" spans="1:23" ht="15.6" thickTop="1" thickBot="1" x14ac:dyDescent="0.35">
      <c r="A95">
        <v>44</v>
      </c>
      <c r="B95" t="s">
        <v>16</v>
      </c>
      <c r="C95">
        <f t="shared" si="5"/>
        <v>3</v>
      </c>
      <c r="D95" s="15">
        <f>VLOOKUP($B95,_projections!$A$12:$BT$40,D$21+$A95-1,FALSE)</f>
        <v>0.56340481075551241</v>
      </c>
      <c r="E95" s="15">
        <f>VLOOKUP($B95,_projections!$A$12:$BT$40,E$21+$A95-1,FALSE)</f>
        <v>6.6457215279894066E-2</v>
      </c>
      <c r="F95" s="15">
        <f>VLOOKUP($B95,_projections!$A$12:$BT$40,F$21+$A95-1,FALSE)</f>
        <v>6.8993092765740727E-2</v>
      </c>
      <c r="G95" s="15">
        <f>VLOOKUP($B95,_projections!$A$12:$BT$40,G$21+$A95-1,FALSE)</f>
        <v>0</v>
      </c>
      <c r="H95" s="15">
        <f>VLOOKUP($B95,_projections!$A$12:$BT$40,H$21+$A95-1,FALSE)</f>
        <v>3.1443821510593793E-2</v>
      </c>
      <c r="I95" s="15">
        <f>VLOOKUP($B95,_projections!$A$12:$BT$40,I$21+$A95-1,FALSE)</f>
        <v>1.9374755077480644E-2</v>
      </c>
      <c r="J95" s="15">
        <f>VLOOKUP($B95,_projections!$A$12:$BT$40,J$21+$A95-1,FALSE)</f>
        <v>0</v>
      </c>
      <c r="K95" s="15">
        <f>VLOOKUP($B95,_projections!$A$12:$BT$40,K$21+$A95-1,FALSE)</f>
        <v>5.7329220389561808E-3</v>
      </c>
      <c r="L95" s="15">
        <f>VLOOKUP($B95,_projections!$A$12:$BT$40,L$21+$A95-1,FALSE)</f>
        <v>0.10184749159038224</v>
      </c>
      <c r="M95" s="15">
        <f>VLOOKUP($B95,_projections!$A$12:$BT$40,M$21+$A95-1,FALSE)</f>
        <v>9.4331464531781373E-2</v>
      </c>
      <c r="N95" s="15">
        <f>VLOOKUP($B95,_projections!$A$12:$BT$40,N$21+$A95-1,FALSE)</f>
        <v>2.2639551487627529E-2</v>
      </c>
      <c r="O95" s="15">
        <f>VLOOKUP($B95,_projections!$A$12:$BT$40,O$21+$A95-1,FALSE)</f>
        <v>2.5774874962030989E-2</v>
      </c>
      <c r="P95" s="15">
        <f>VLOOKUP($B95,_projections!$A$12:$BT$40,P$21+$A95-1,FALSE)</f>
        <v>0</v>
      </c>
      <c r="Q95" s="15"/>
      <c r="R95" s="114">
        <f t="shared" si="6"/>
        <v>0.99999999999999989</v>
      </c>
    </row>
    <row r="96" spans="1:23" ht="15.6" thickTop="1" thickBot="1" x14ac:dyDescent="0.35">
      <c r="A96">
        <v>44</v>
      </c>
      <c r="B96" t="s">
        <v>15</v>
      </c>
      <c r="C96">
        <f t="shared" si="5"/>
        <v>3</v>
      </c>
      <c r="D96" s="15">
        <f>VLOOKUP($B96,_projections!$A$12:$BT$40,D$21+$A96-1,FALSE)</f>
        <v>3.3081075893210229E-2</v>
      </c>
      <c r="E96" s="15">
        <f>VLOOKUP($B96,_projections!$A$12:$BT$40,E$21+$A96-1,FALSE)</f>
        <v>0.30247188085863469</v>
      </c>
      <c r="F96" s="15">
        <f>VLOOKUP($B96,_projections!$A$12:$BT$40,F$21+$A96-1,FALSE)</f>
        <v>1.6741019033731409E-3</v>
      </c>
      <c r="G96" s="15">
        <f>VLOOKUP($B96,_projections!$A$12:$BT$40,G$21+$A96-1,FALSE)</f>
        <v>2.004701859081282E-4</v>
      </c>
      <c r="H96" s="15">
        <f>VLOOKUP($B96,_projections!$A$12:$BT$40,H$21+$A96-1,FALSE)</f>
        <v>7.0830846386041327E-2</v>
      </c>
      <c r="I96" s="15">
        <f>VLOOKUP($B96,_projections!$A$12:$BT$40,I$21+$A96-1,FALSE)</f>
        <v>2.9498440148285152E-3</v>
      </c>
      <c r="J96" s="15">
        <f>VLOOKUP($B96,_projections!$A$12:$BT$40,J$21+$A96-1,FALSE)</f>
        <v>0</v>
      </c>
      <c r="K96" s="15">
        <f>VLOOKUP($B96,_projections!$A$12:$BT$40,K$21+$A96-1,FALSE)</f>
        <v>0</v>
      </c>
      <c r="L96" s="15">
        <f>VLOOKUP($B96,_projections!$A$12:$BT$40,L$21+$A96-1,FALSE)</f>
        <v>0.21985453190701146</v>
      </c>
      <c r="M96" s="15">
        <f>VLOOKUP($B96,_projections!$A$12:$BT$40,M$21+$A96-1,FALSE)</f>
        <v>0.21249253915812399</v>
      </c>
      <c r="N96" s="15">
        <f>VLOOKUP($B96,_projections!$A$12:$BT$40,N$21+$A96-1,FALSE)</f>
        <v>5.0998209397949745E-2</v>
      </c>
      <c r="O96" s="15">
        <f>VLOOKUP($B96,_projections!$A$12:$BT$40,O$21+$A96-1,FALSE)</f>
        <v>0.10330367076747134</v>
      </c>
      <c r="P96" s="15">
        <f>VLOOKUP($B96,_projections!$A$12:$BT$40,P$21+$A96-1,FALSE)</f>
        <v>2.1428295274474717E-3</v>
      </c>
      <c r="Q96" s="15"/>
      <c r="R96" s="114">
        <f t="shared" si="6"/>
        <v>1</v>
      </c>
    </row>
    <row r="97" spans="1:18" ht="15.6" thickTop="1" thickBot="1" x14ac:dyDescent="0.35">
      <c r="A97">
        <v>44</v>
      </c>
      <c r="B97" t="s">
        <v>18</v>
      </c>
      <c r="C97">
        <f t="shared" si="5"/>
        <v>3</v>
      </c>
      <c r="D97" s="15">
        <f>VLOOKUP($B97,_projections!$A$12:$BT$40,D$21+$A97-1,FALSE)</f>
        <v>7.6170961613257385E-2</v>
      </c>
      <c r="E97" s="15">
        <f>VLOOKUP($B97,_projections!$A$12:$BT$40,E$21+$A97-1,FALSE)</f>
        <v>0.16965660702727839</v>
      </c>
      <c r="F97" s="15">
        <f>VLOOKUP($B97,_projections!$A$12:$BT$40,F$21+$A97-1,FALSE)</f>
        <v>0.13667532672971802</v>
      </c>
      <c r="G97" s="15">
        <f>VLOOKUP($B97,_projections!$A$12:$BT$40,G$21+$A97-1,FALSE)</f>
        <v>0</v>
      </c>
      <c r="H97" s="15">
        <f>VLOOKUP($B97,_projections!$A$12:$BT$40,H$21+$A97-1,FALSE)</f>
        <v>7.1112770336445613E-2</v>
      </c>
      <c r="I97" s="15">
        <f>VLOOKUP($B97,_projections!$A$12:$BT$40,I$21+$A97-1,FALSE)</f>
        <v>5.2503561740625737E-3</v>
      </c>
      <c r="J97" s="15">
        <f>VLOOKUP($B97,_projections!$A$12:$BT$40,J$21+$A97-1,FALSE)</f>
        <v>0</v>
      </c>
      <c r="K97" s="15">
        <f>VLOOKUP($B97,_projections!$A$12:$BT$40,K$21+$A97-1,FALSE)</f>
        <v>0</v>
      </c>
      <c r="L97" s="15">
        <f>VLOOKUP($B97,_projections!$A$12:$BT$40,L$21+$A97-1,FALSE)</f>
        <v>0.24246034270616651</v>
      </c>
      <c r="M97" s="15">
        <f>VLOOKUP($B97,_projections!$A$12:$BT$40,M$21+$A97-1,FALSE)</f>
        <v>0.21333831100933684</v>
      </c>
      <c r="N97" s="15">
        <f>VLOOKUP($B97,_projections!$A$12:$BT$40,N$21+$A97-1,FALSE)</f>
        <v>5.1201194642240835E-2</v>
      </c>
      <c r="O97" s="15">
        <f>VLOOKUP($B97,_projections!$A$12:$BT$40,O$21+$A97-1,FALSE)</f>
        <v>3.4134129761493895E-2</v>
      </c>
      <c r="P97" s="15">
        <f>VLOOKUP($B97,_projections!$A$12:$BT$40,P$21+$A97-1,FALSE)</f>
        <v>0</v>
      </c>
      <c r="Q97" s="15"/>
      <c r="R97" s="114">
        <f t="shared" si="6"/>
        <v>1.0000000000000002</v>
      </c>
    </row>
    <row r="98" spans="1:18" ht="15.6" thickTop="1" thickBot="1" x14ac:dyDescent="0.35">
      <c r="A98">
        <v>44</v>
      </c>
      <c r="B98" t="s">
        <v>5</v>
      </c>
      <c r="C98">
        <f t="shared" si="5"/>
        <v>3</v>
      </c>
      <c r="D98" s="15">
        <f>VLOOKUP($B98,_projections!$A$12:$BT$40,D$21+$A98-1,FALSE)</f>
        <v>0.16930400611513868</v>
      </c>
      <c r="E98" s="15">
        <f>VLOOKUP($B98,_projections!$A$12:$BT$40,E$21+$A98-1,FALSE)</f>
        <v>0.27810566642124901</v>
      </c>
      <c r="F98" s="15">
        <f>VLOOKUP($B98,_projections!$A$12:$BT$40,F$21+$A98-1,FALSE)</f>
        <v>6.372105988878279E-3</v>
      </c>
      <c r="G98" s="15">
        <f>VLOOKUP($B98,_projections!$A$12:$BT$40,G$21+$A98-1,FALSE)</f>
        <v>0</v>
      </c>
      <c r="H98" s="15">
        <f>VLOOKUP($B98,_projections!$A$12:$BT$40,H$21+$A98-1,FALSE)</f>
        <v>6.6039482880922415E-2</v>
      </c>
      <c r="I98" s="15">
        <f>VLOOKUP($B98,_projections!$A$12:$BT$40,I$21+$A98-1,FALSE)</f>
        <v>2.5765817597964325E-3</v>
      </c>
      <c r="J98" s="15">
        <f>VLOOKUP($B98,_projections!$A$12:$BT$40,J$21+$A98-1,FALSE)</f>
        <v>0</v>
      </c>
      <c r="K98" s="15">
        <f>VLOOKUP($B98,_projections!$A$12:$BT$40,K$21+$A98-1,FALSE)</f>
        <v>0</v>
      </c>
      <c r="L98" s="15">
        <f>VLOOKUP($B98,_projections!$A$12:$BT$40,L$21+$A98-1,FALSE)</f>
        <v>0.18973539295940683</v>
      </c>
      <c r="M98" s="15">
        <f>VLOOKUP($B98,_projections!$A$12:$BT$40,M$21+$A98-1,FALSE)</f>
        <v>0.19811844864276723</v>
      </c>
      <c r="N98" s="15">
        <f>VLOOKUP($B98,_projections!$A$12:$BT$40,N$21+$A98-1,FALSE)</f>
        <v>4.7548427674264128E-2</v>
      </c>
      <c r="O98" s="15">
        <f>VLOOKUP($B98,_projections!$A$12:$BT$40,O$21+$A98-1,FALSE)</f>
        <v>4.2199887557576955E-2</v>
      </c>
      <c r="P98" s="15">
        <f>VLOOKUP($B98,_projections!$A$12:$BT$40,P$21+$A98-1,FALSE)</f>
        <v>0</v>
      </c>
      <c r="Q98" s="15"/>
      <c r="R98" s="114">
        <f t="shared" si="6"/>
        <v>0.99999999999999989</v>
      </c>
    </row>
    <row r="99" spans="1:18" ht="15.6" thickTop="1" thickBot="1" x14ac:dyDescent="0.35">
      <c r="A99">
        <v>44</v>
      </c>
      <c r="B99" t="s">
        <v>23</v>
      </c>
      <c r="C99">
        <f t="shared" si="5"/>
        <v>3</v>
      </c>
      <c r="D99" s="15">
        <f>VLOOKUP($B99,_projections!$A$12:$BT$40,D$21+$A99-1,FALSE)</f>
        <v>0.20712568061864198</v>
      </c>
      <c r="E99" s="15">
        <f>VLOOKUP($B99,_projections!$A$12:$BT$40,E$21+$A99-1,FALSE)</f>
        <v>9.3890929271631077E-2</v>
      </c>
      <c r="F99" s="15">
        <f>VLOOKUP($B99,_projections!$A$12:$BT$40,F$21+$A99-1,FALSE)</f>
        <v>5.1593322501364565E-2</v>
      </c>
      <c r="G99" s="15">
        <f>VLOOKUP($B99,_projections!$A$12:$BT$40,G$21+$A99-1,FALSE)</f>
        <v>4.2351605905553988E-3</v>
      </c>
      <c r="H99" s="15">
        <f>VLOOKUP($B99,_projections!$A$12:$BT$40,H$21+$A99-1,FALSE)</f>
        <v>3.8537685540248813E-2</v>
      </c>
      <c r="I99" s="15">
        <f>VLOOKUP($B99,_projections!$A$12:$BT$40,I$21+$A99-1,FALSE)</f>
        <v>1.0143444453451732E-2</v>
      </c>
      <c r="J99" s="15">
        <f>VLOOKUP($B99,_projections!$A$12:$BT$40,J$21+$A99-1,FALSE)</f>
        <v>0</v>
      </c>
      <c r="K99" s="15">
        <f>VLOOKUP($B99,_projections!$A$12:$BT$40,K$21+$A99-1,FALSE)</f>
        <v>0</v>
      </c>
      <c r="L99" s="15">
        <f>VLOOKUP($B99,_projections!$A$12:$BT$40,L$21+$A99-1,FALSE)</f>
        <v>0.43261549775506142</v>
      </c>
      <c r="M99" s="15">
        <f>VLOOKUP($B99,_projections!$A$12:$BT$40,M$21+$A99-1,FALSE)</f>
        <v>0.11561305662074645</v>
      </c>
      <c r="N99" s="15">
        <f>VLOOKUP($B99,_projections!$A$12:$BT$40,N$21+$A99-1,FALSE)</f>
        <v>2.7747133588979147E-2</v>
      </c>
      <c r="O99" s="15">
        <f>VLOOKUP($B99,_projections!$A$12:$BT$40,O$21+$A99-1,FALSE)</f>
        <v>1.849808905931943E-2</v>
      </c>
      <c r="P99" s="15">
        <f>VLOOKUP($B99,_projections!$A$12:$BT$40,P$21+$A99-1,FALSE)</f>
        <v>0</v>
      </c>
      <c r="Q99" s="15"/>
      <c r="R99" s="114">
        <f t="shared" si="6"/>
        <v>1</v>
      </c>
    </row>
    <row r="100" spans="1:18" ht="15.6" thickTop="1" thickBot="1" x14ac:dyDescent="0.35">
      <c r="A100">
        <v>44</v>
      </c>
      <c r="B100" t="s">
        <v>24</v>
      </c>
      <c r="C100">
        <f t="shared" si="5"/>
        <v>3</v>
      </c>
      <c r="D100" s="15">
        <f>VLOOKUP($B100,_projections!$A$12:$BT$40,D$21+$A100-1,FALSE)</f>
        <v>0.24704067472382535</v>
      </c>
      <c r="E100" s="15">
        <f>VLOOKUP($B100,_projections!$A$12:$BT$40,E$21+$A100-1,FALSE)</f>
        <v>0.10124981985923835</v>
      </c>
      <c r="F100" s="15">
        <f>VLOOKUP($B100,_projections!$A$12:$BT$40,F$21+$A100-1,FALSE)</f>
        <v>5.2089215527282217E-3</v>
      </c>
      <c r="G100" s="15">
        <f>VLOOKUP($B100,_projections!$A$12:$BT$40,G$21+$A100-1,FALSE)</f>
        <v>2.6108265523624347E-2</v>
      </c>
      <c r="H100" s="15">
        <f>VLOOKUP($B100,_projections!$A$12:$BT$40,H$21+$A100-1,FALSE)</f>
        <v>5.4085435113283925E-2</v>
      </c>
      <c r="I100" s="15">
        <f>VLOOKUP($B100,_projections!$A$12:$BT$40,I$21+$A100-1,FALSE)</f>
        <v>9.5442877311527584E-3</v>
      </c>
      <c r="J100" s="15">
        <f>VLOOKUP($B100,_projections!$A$12:$BT$40,J$21+$A100-1,FALSE)</f>
        <v>0</v>
      </c>
      <c r="K100" s="15">
        <f>VLOOKUP($B100,_projections!$A$12:$BT$40,K$21+$A100-1,FALSE)</f>
        <v>0</v>
      </c>
      <c r="L100" s="15">
        <f>VLOOKUP($B100,_projections!$A$12:$BT$40,L$21+$A100-1,FALSE)</f>
        <v>0.32960376802035452</v>
      </c>
      <c r="M100" s="15">
        <f>VLOOKUP($B100,_projections!$A$12:$BT$40,M$21+$A100-1,FALSE)</f>
        <v>0.16225630533985178</v>
      </c>
      <c r="N100" s="15">
        <f>VLOOKUP($B100,_projections!$A$12:$BT$40,N$21+$A100-1,FALSE)</f>
        <v>3.8941513281564429E-2</v>
      </c>
      <c r="O100" s="15">
        <f>VLOOKUP($B100,_projections!$A$12:$BT$40,O$21+$A100-1,FALSE)</f>
        <v>2.5961008854376286E-2</v>
      </c>
      <c r="P100" s="15">
        <f>VLOOKUP($B100,_projections!$A$12:$BT$40,P$21+$A100-1,FALSE)</f>
        <v>0</v>
      </c>
      <c r="Q100" s="15"/>
      <c r="R100" s="114">
        <f t="shared" si="6"/>
        <v>1</v>
      </c>
    </row>
    <row r="101" spans="1:18" ht="15.6" thickTop="1" thickBot="1" x14ac:dyDescent="0.35">
      <c r="A101">
        <v>44</v>
      </c>
      <c r="B101" t="s">
        <v>27</v>
      </c>
      <c r="C101">
        <f t="shared" si="5"/>
        <v>3</v>
      </c>
      <c r="D101" s="15">
        <f>VLOOKUP($B101,_projections!$A$12:$BT$40,D$21+$A101-1,FALSE)</f>
        <v>0.25309523882600493</v>
      </c>
      <c r="E101" s="15">
        <f>VLOOKUP($B101,_projections!$A$12:$BT$40,E$21+$A101-1,FALSE)</f>
        <v>0.18016473766018021</v>
      </c>
      <c r="F101" s="15">
        <f>VLOOKUP($B101,_projections!$A$12:$BT$40,F$21+$A101-1,FALSE)</f>
        <v>7.923349626669822E-2</v>
      </c>
      <c r="G101" s="15">
        <f>VLOOKUP($B101,_projections!$A$12:$BT$40,G$21+$A101-1,FALSE)</f>
        <v>0</v>
      </c>
      <c r="H101" s="15">
        <f>VLOOKUP($B101,_projections!$A$12:$BT$40,H$21+$A101-1,FALSE)</f>
        <v>6.0217447161596785E-2</v>
      </c>
      <c r="I101" s="15">
        <f>VLOOKUP($B101,_projections!$A$12:$BT$40,I$21+$A101-1,FALSE)</f>
        <v>3.6937342677047388E-3</v>
      </c>
      <c r="J101" s="15">
        <f>VLOOKUP($B101,_projections!$A$12:$BT$40,J$21+$A101-1,FALSE)</f>
        <v>0</v>
      </c>
      <c r="K101" s="15">
        <f>VLOOKUP($B101,_projections!$A$12:$BT$40,K$21+$A101-1,FALSE)</f>
        <v>0</v>
      </c>
      <c r="L101" s="15">
        <f>VLOOKUP($B101,_projections!$A$12:$BT$40,L$21+$A101-1,FALSE)</f>
        <v>0.17068206773910846</v>
      </c>
      <c r="M101" s="15">
        <f>VLOOKUP($B101,_projections!$A$12:$BT$40,M$21+$A101-1,FALSE)</f>
        <v>0.18065234148479037</v>
      </c>
      <c r="N101" s="15">
        <f>VLOOKUP($B101,_projections!$A$12:$BT$40,N$21+$A101-1,FALSE)</f>
        <v>4.3356561956349682E-2</v>
      </c>
      <c r="O101" s="15">
        <f>VLOOKUP($B101,_projections!$A$12:$BT$40,O$21+$A101-1,FALSE)</f>
        <v>2.8904374637566455E-2</v>
      </c>
      <c r="P101" s="15">
        <f>VLOOKUP($B101,_projections!$A$12:$BT$40,P$21+$A101-1,FALSE)</f>
        <v>0</v>
      </c>
      <c r="Q101" s="15"/>
      <c r="R101" s="114">
        <f t="shared" si="6"/>
        <v>0.99999999999999989</v>
      </c>
    </row>
    <row r="102" spans="1:18" ht="15.6" thickTop="1" thickBot="1" x14ac:dyDescent="0.35">
      <c r="A102">
        <v>44</v>
      </c>
      <c r="B102" t="s">
        <v>29</v>
      </c>
      <c r="C102">
        <f t="shared" si="5"/>
        <v>3</v>
      </c>
      <c r="D102" s="15">
        <f>VLOOKUP($B102,_projections!$A$12:$BT$40,D$21+$A102-1,FALSE)</f>
        <v>0.48741740100147607</v>
      </c>
      <c r="E102" s="15">
        <f>VLOOKUP($B102,_projections!$A$12:$BT$40,E$21+$A102-1,FALSE)</f>
        <v>2.4602010883282108E-2</v>
      </c>
      <c r="F102" s="15">
        <f>VLOOKUP($B102,_projections!$A$12:$BT$40,F$21+$A102-1,FALSE)</f>
        <v>0.14958239318688227</v>
      </c>
      <c r="G102" s="15">
        <f>VLOOKUP($B102,_projections!$A$12:$BT$40,G$21+$A102-1,FALSE)</f>
        <v>0</v>
      </c>
      <c r="H102" s="15">
        <f>VLOOKUP($B102,_projections!$A$12:$BT$40,H$21+$A102-1,FALSE)</f>
        <v>4.0435665230573875E-2</v>
      </c>
      <c r="I102" s="15">
        <f>VLOOKUP($B102,_projections!$A$12:$BT$40,I$21+$A102-1,FALSE)</f>
        <v>1.4642718307922175E-2</v>
      </c>
      <c r="J102" s="15">
        <f>VLOOKUP($B102,_projections!$A$12:$BT$40,J$21+$A102-1,FALSE)</f>
        <v>0</v>
      </c>
      <c r="K102" s="15">
        <f>VLOOKUP($B102,_projections!$A$12:$BT$40,K$21+$A102-1,FALSE)</f>
        <v>2.7015477584646605E-4</v>
      </c>
      <c r="L102" s="15">
        <f>VLOOKUP($B102,_projections!$A$12:$BT$40,L$21+$A102-1,FALSE)</f>
        <v>0.11321986264560682</v>
      </c>
      <c r="M102" s="15">
        <f>VLOOKUP($B102,_projections!$A$12:$BT$40,M$21+$A102-1,FALSE)</f>
        <v>0.12130699569172163</v>
      </c>
      <c r="N102" s="15">
        <f>VLOOKUP($B102,_projections!$A$12:$BT$40,N$21+$A102-1,FALSE)</f>
        <v>2.9113678966013187E-2</v>
      </c>
      <c r="O102" s="15">
        <f>VLOOKUP($B102,_projections!$A$12:$BT$40,O$21+$A102-1,FALSE)</f>
        <v>1.940911931067546E-2</v>
      </c>
      <c r="P102" s="15">
        <f>VLOOKUP($B102,_projections!$A$12:$BT$40,P$21+$A102-1,FALSE)</f>
        <v>0</v>
      </c>
      <c r="Q102" s="15"/>
      <c r="R102" s="114">
        <f t="shared" si="6"/>
        <v>1</v>
      </c>
    </row>
    <row r="103" spans="1:18" ht="15.6" thickTop="1" thickBot="1" x14ac:dyDescent="0.35">
      <c r="A103">
        <v>44</v>
      </c>
      <c r="B103" t="s">
        <v>8</v>
      </c>
      <c r="C103">
        <f t="shared" si="5"/>
        <v>3</v>
      </c>
      <c r="D103" s="15">
        <f>VLOOKUP($B103,_projections!$A$12:$BT$40,D$21+$A103-1,FALSE)</f>
        <v>0.12484568284986662</v>
      </c>
      <c r="E103" s="15">
        <f>VLOOKUP($B103,_projections!$A$12:$BT$40,E$21+$A103-1,FALSE)</f>
        <v>0.28318196932869977</v>
      </c>
      <c r="F103" s="15">
        <f>VLOOKUP($B103,_projections!$A$12:$BT$40,F$21+$A103-1,FALSE)</f>
        <v>7.5639412380320249E-3</v>
      </c>
      <c r="G103" s="15">
        <f>VLOOKUP($B103,_projections!$A$12:$BT$40,G$21+$A103-1,FALSE)</f>
        <v>2.5902661438945611E-5</v>
      </c>
      <c r="H103" s="15">
        <f>VLOOKUP($B103,_projections!$A$12:$BT$40,H$21+$A103-1,FALSE)</f>
        <v>6.7523726875681561E-2</v>
      </c>
      <c r="I103" s="15">
        <f>VLOOKUP($B103,_projections!$A$12:$BT$40,I$21+$A103-1,FALSE)</f>
        <v>9.085113247525374E-3</v>
      </c>
      <c r="J103" s="15">
        <f>VLOOKUP($B103,_projections!$A$12:$BT$40,J$21+$A103-1,FALSE)</f>
        <v>0</v>
      </c>
      <c r="K103" s="15">
        <f>VLOOKUP($B103,_projections!$A$12:$BT$40,K$21+$A103-1,FALSE)</f>
        <v>0</v>
      </c>
      <c r="L103" s="15">
        <f>VLOOKUP($B103,_projections!$A$12:$BT$40,L$21+$A103-1,FALSE)</f>
        <v>0.20566344574415951</v>
      </c>
      <c r="M103" s="15">
        <f>VLOOKUP($B103,_projections!$A$12:$BT$40,M$21+$A103-1,FALSE)</f>
        <v>0.21001492741906816</v>
      </c>
      <c r="N103" s="15">
        <f>VLOOKUP($B103,_projections!$A$12:$BT$40,N$21+$A103-1,FALSE)</f>
        <v>4.8617083350490718E-2</v>
      </c>
      <c r="O103" s="15">
        <f>VLOOKUP($B103,_projections!$A$12:$BT$40,O$21+$A103-1,FALSE)</f>
        <v>3.2411388900327152E-2</v>
      </c>
      <c r="P103" s="15">
        <f>VLOOKUP($B103,_projections!$A$12:$BT$40,P$21+$A103-1,FALSE)</f>
        <v>1.106681838471015E-2</v>
      </c>
      <c r="Q103" s="15"/>
      <c r="R103" s="114">
        <f t="shared" si="6"/>
        <v>0.99999999999999989</v>
      </c>
    </row>
    <row r="104" spans="1:18" ht="15.6" thickTop="1" thickBot="1" x14ac:dyDescent="0.35">
      <c r="A104">
        <v>44</v>
      </c>
      <c r="B104" t="s">
        <v>6</v>
      </c>
      <c r="C104">
        <f t="shared" si="5"/>
        <v>3</v>
      </c>
      <c r="D104" s="15">
        <f>VLOOKUP($B104,_projections!$A$12:$BT$40,D$21+$A104-1,FALSE)</f>
        <v>0.2712182949375842</v>
      </c>
      <c r="E104" s="15">
        <f>VLOOKUP($B104,_projections!$A$12:$BT$40,E$21+$A104-1,FALSE)</f>
        <v>0.14053931716938725</v>
      </c>
      <c r="F104" s="15">
        <f>VLOOKUP($B104,_projections!$A$12:$BT$40,F$21+$A104-1,FALSE)</f>
        <v>2.8970296542979949E-2</v>
      </c>
      <c r="G104" s="15">
        <f>VLOOKUP($B104,_projections!$A$12:$BT$40,G$21+$A104-1,FALSE)</f>
        <v>1.8585477650600202E-2</v>
      </c>
      <c r="H104" s="15">
        <f>VLOOKUP($B104,_projections!$A$12:$BT$40,H$21+$A104-1,FALSE)</f>
        <v>6.0259108397296195E-2</v>
      </c>
      <c r="I104" s="15">
        <f>VLOOKUP($B104,_projections!$A$12:$BT$40,I$21+$A104-1,FALSE)</f>
        <v>1.1096346864256161E-2</v>
      </c>
      <c r="J104" s="15">
        <f>VLOOKUP($B104,_projections!$A$12:$BT$40,J$21+$A104-1,FALSE)</f>
        <v>0</v>
      </c>
      <c r="K104" s="15">
        <f>VLOOKUP($B104,_projections!$A$12:$BT$40,K$21+$A104-1,FALSE)</f>
        <v>0</v>
      </c>
      <c r="L104" s="15">
        <f>VLOOKUP($B104,_projections!$A$12:$BT$40,L$21+$A104-1,FALSE)</f>
        <v>0.21163160538999692</v>
      </c>
      <c r="M104" s="15">
        <f>VLOOKUP($B104,_projections!$A$12:$BT$40,M$21+$A104-1,FALSE)</f>
        <v>0.1816168267161665</v>
      </c>
      <c r="N104" s="15">
        <f>VLOOKUP($B104,_projections!$A$12:$BT$40,N$21+$A104-1,FALSE)</f>
        <v>4.338655804605325E-2</v>
      </c>
      <c r="O104" s="15">
        <f>VLOOKUP($B104,_projections!$A$12:$BT$40,O$21+$A104-1,FALSE)</f>
        <v>3.0265984423603877E-2</v>
      </c>
      <c r="P104" s="15">
        <f>VLOOKUP($B104,_projections!$A$12:$BT$40,P$21+$A104-1,FALSE)</f>
        <v>2.430183862075449E-3</v>
      </c>
      <c r="Q104" s="15"/>
      <c r="R104" s="114">
        <f t="shared" si="6"/>
        <v>1</v>
      </c>
    </row>
    <row r="105" spans="1:18" ht="15.6" thickTop="1" thickBot="1" x14ac:dyDescent="0.35">
      <c r="A105">
        <v>44</v>
      </c>
      <c r="B105" t="s">
        <v>21</v>
      </c>
      <c r="C105">
        <f t="shared" si="5"/>
        <v>3</v>
      </c>
      <c r="D105" s="15">
        <f>VLOOKUP($B105,_projections!$A$12:$BT$40,D$21+$A105-1,FALSE)</f>
        <v>0.43883237994013946</v>
      </c>
      <c r="E105" s="15">
        <f>VLOOKUP($B105,_projections!$A$12:$BT$40,E$21+$A105-1,FALSE)</f>
        <v>0.13102603111143998</v>
      </c>
      <c r="F105" s="15">
        <f>VLOOKUP($B105,_projections!$A$12:$BT$40,F$21+$A105-1,FALSE)</f>
        <v>5.2483652267526541E-2</v>
      </c>
      <c r="G105" s="15">
        <f>VLOOKUP($B105,_projections!$A$12:$BT$40,G$21+$A105-1,FALSE)</f>
        <v>0</v>
      </c>
      <c r="H105" s="15">
        <f>VLOOKUP($B105,_projections!$A$12:$BT$40,H$21+$A105-1,FALSE)</f>
        <v>4.260046221297438E-2</v>
      </c>
      <c r="I105" s="15">
        <f>VLOOKUP($B105,_projections!$A$12:$BT$40,I$21+$A105-1,FALSE)</f>
        <v>0</v>
      </c>
      <c r="J105" s="15">
        <f>VLOOKUP($B105,_projections!$A$12:$BT$40,J$21+$A105-1,FALSE)</f>
        <v>0</v>
      </c>
      <c r="K105" s="15">
        <f>VLOOKUP($B105,_projections!$A$12:$BT$40,K$21+$A105-1,FALSE)</f>
        <v>3.2790587979612856E-3</v>
      </c>
      <c r="L105" s="15">
        <f>VLOOKUP($B105,_projections!$A$12:$BT$40,L$21+$A105-1,FALSE)</f>
        <v>0.15031654801056185</v>
      </c>
      <c r="M105" s="15">
        <f>VLOOKUP($B105,_projections!$A$12:$BT$40,M$21+$A105-1,FALSE)</f>
        <v>0.12780138663892315</v>
      </c>
      <c r="N105" s="15">
        <f>VLOOKUP($B105,_projections!$A$12:$BT$40,N$21+$A105-1,FALSE)</f>
        <v>3.0672332793341549E-2</v>
      </c>
      <c r="O105" s="15">
        <f>VLOOKUP($B105,_projections!$A$12:$BT$40,O$21+$A105-1,FALSE)</f>
        <v>2.2988148227131674E-2</v>
      </c>
      <c r="P105" s="15">
        <f>VLOOKUP($B105,_projections!$A$12:$BT$40,P$21+$A105-1,FALSE)</f>
        <v>0</v>
      </c>
      <c r="Q105" s="15"/>
      <c r="R105" s="114">
        <f t="shared" si="6"/>
        <v>0.99999999999999989</v>
      </c>
    </row>
    <row r="106" spans="1:18" ht="15.6" thickTop="1" thickBot="1" x14ac:dyDescent="0.35">
      <c r="A106">
        <v>44</v>
      </c>
      <c r="B106" t="s">
        <v>10</v>
      </c>
      <c r="C106">
        <f t="shared" si="5"/>
        <v>3</v>
      </c>
      <c r="D106" s="15">
        <f>VLOOKUP($B106,_projections!$A$12:$BT$40,D$21+$A106-1,FALSE)</f>
        <v>7.1878927482125737E-2</v>
      </c>
      <c r="E106" s="15">
        <f>VLOOKUP($B106,_projections!$A$12:$BT$40,E$21+$A106-1,FALSE)</f>
        <v>0.29484166265547845</v>
      </c>
      <c r="F106" s="15">
        <f>VLOOKUP($B106,_projections!$A$12:$BT$40,F$21+$A106-1,FALSE)</f>
        <v>2.3228627852942815E-2</v>
      </c>
      <c r="G106" s="15">
        <f>VLOOKUP($B106,_projections!$A$12:$BT$40,G$21+$A106-1,FALSE)</f>
        <v>8.3261845025738281E-5</v>
      </c>
      <c r="H106" s="15">
        <f>VLOOKUP($B106,_projections!$A$12:$BT$40,H$21+$A106-1,FALSE)</f>
        <v>7.3931415586537472E-2</v>
      </c>
      <c r="I106" s="15">
        <f>VLOOKUP($B106,_projections!$A$12:$BT$40,I$21+$A106-1,FALSE)</f>
        <v>0</v>
      </c>
      <c r="J106" s="15">
        <f>VLOOKUP($B106,_projections!$A$12:$BT$40,J$21+$A106-1,FALSE)</f>
        <v>0</v>
      </c>
      <c r="K106" s="15">
        <f>VLOOKUP($B106,_projections!$A$12:$BT$40,K$21+$A106-1,FALSE)</f>
        <v>0</v>
      </c>
      <c r="L106" s="15">
        <f>VLOOKUP($B106,_projections!$A$12:$BT$40,L$21+$A106-1,FALSE)</f>
        <v>0.20703426508959946</v>
      </c>
      <c r="M106" s="15">
        <f>VLOOKUP($B106,_projections!$A$12:$BT$40,M$21+$A106-1,FALSE)</f>
        <v>0.2217942467596124</v>
      </c>
      <c r="N106" s="15">
        <f>VLOOKUP($B106,_projections!$A$12:$BT$40,N$21+$A106-1,FALSE)</f>
        <v>5.3230619222306971E-2</v>
      </c>
      <c r="O106" s="15">
        <f>VLOOKUP($B106,_projections!$A$12:$BT$40,O$21+$A106-1,FALSE)</f>
        <v>5.3924370611781583E-2</v>
      </c>
      <c r="P106" s="15">
        <f>VLOOKUP($B106,_projections!$A$12:$BT$40,P$21+$A106-1,FALSE)</f>
        <v>5.2602894589139659E-5</v>
      </c>
      <c r="Q106" s="15"/>
      <c r="R106" s="114">
        <f t="shared" si="6"/>
        <v>0.99999999999999978</v>
      </c>
    </row>
    <row r="107" spans="1:18" ht="15.6" thickTop="1" thickBot="1" x14ac:dyDescent="0.35">
      <c r="A107">
        <v>44</v>
      </c>
      <c r="B107" t="s">
        <v>20</v>
      </c>
      <c r="C107">
        <f t="shared" si="5"/>
        <v>3</v>
      </c>
      <c r="D107" s="15">
        <f>VLOOKUP($B107,_projections!$A$12:$BT$40,D$21+$A107-1,FALSE)</f>
        <v>0.17883650733346348</v>
      </c>
      <c r="E107" s="15">
        <f>VLOOKUP($B107,_projections!$A$12:$BT$40,E$21+$A107-1,FALSE)</f>
        <v>0.23038371084596435</v>
      </c>
      <c r="F107" s="15">
        <f>VLOOKUP($B107,_projections!$A$12:$BT$40,F$21+$A107-1,FALSE)</f>
        <v>3.3465115360409531E-4</v>
      </c>
      <c r="G107" s="15">
        <f>VLOOKUP($B107,_projections!$A$12:$BT$40,G$21+$A107-1,FALSE)</f>
        <v>1.5035241032092618E-2</v>
      </c>
      <c r="H107" s="15">
        <f>VLOOKUP($B107,_projections!$A$12:$BT$40,H$21+$A107-1,FALSE)</f>
        <v>7.0474265911004016E-2</v>
      </c>
      <c r="I107" s="15">
        <f>VLOOKUP($B107,_projections!$A$12:$BT$40,I$21+$A107-1,FALSE)</f>
        <v>2.8118470180111908E-3</v>
      </c>
      <c r="J107" s="15">
        <f>VLOOKUP($B107,_projections!$A$12:$BT$40,J$21+$A107-1,FALSE)</f>
        <v>0</v>
      </c>
      <c r="K107" s="15">
        <f>VLOOKUP($B107,_projections!$A$12:$BT$40,K$21+$A107-1,FALSE)</f>
        <v>0</v>
      </c>
      <c r="L107" s="15">
        <f>VLOOKUP($B107,_projections!$A$12:$BT$40,L$21+$A107-1,FALSE)</f>
        <v>0.20333368894903681</v>
      </c>
      <c r="M107" s="15">
        <f>VLOOKUP($B107,_projections!$A$12:$BT$40,M$21+$A107-1,FALSE)</f>
        <v>0.21142279773301204</v>
      </c>
      <c r="N107" s="15">
        <f>VLOOKUP($B107,_projections!$A$12:$BT$40,N$21+$A107-1,FALSE)</f>
        <v>5.0741471455922893E-2</v>
      </c>
      <c r="O107" s="15">
        <f>VLOOKUP($B107,_projections!$A$12:$BT$40,O$21+$A107-1,FALSE)</f>
        <v>3.4669383839605064E-2</v>
      </c>
      <c r="P107" s="15">
        <f>VLOOKUP($B107,_projections!$A$12:$BT$40,P$21+$A107-1,FALSE)</f>
        <v>1.9564347282834465E-3</v>
      </c>
      <c r="Q107" s="15"/>
      <c r="R107" s="114">
        <f t="shared" si="6"/>
        <v>1</v>
      </c>
    </row>
    <row r="108" spans="1:18" ht="15.6" thickTop="1" thickBot="1" x14ac:dyDescent="0.35">
      <c r="A108">
        <v>44</v>
      </c>
      <c r="B108" t="s">
        <v>26</v>
      </c>
      <c r="C108">
        <f t="shared" si="5"/>
        <v>3</v>
      </c>
      <c r="D108" s="15">
        <f>VLOOKUP($B108,_projections!$A$12:$BT$40,D$21+$A108-1,FALSE)</f>
        <v>0.37929598445452894</v>
      </c>
      <c r="E108" s="15">
        <f>VLOOKUP($B108,_projections!$A$12:$BT$40,E$21+$A108-1,FALSE)</f>
        <v>3.4832996231144095E-2</v>
      </c>
      <c r="F108" s="15">
        <f>VLOOKUP($B108,_projections!$A$12:$BT$40,F$21+$A108-1,FALSE)</f>
        <v>0.15883971574870059</v>
      </c>
      <c r="G108" s="15">
        <f>VLOOKUP($B108,_projections!$A$12:$BT$40,G$21+$A108-1,FALSE)</f>
        <v>0</v>
      </c>
      <c r="H108" s="15">
        <f>VLOOKUP($B108,_projections!$A$12:$BT$40,H$21+$A108-1,FALSE)</f>
        <v>4.4959736709606811E-2</v>
      </c>
      <c r="I108" s="15">
        <f>VLOOKUP($B108,_projections!$A$12:$BT$40,I$21+$A108-1,FALSE)</f>
        <v>9.0587995965235122E-3</v>
      </c>
      <c r="J108" s="15">
        <f>VLOOKUP($B108,_projections!$A$12:$BT$40,J$21+$A108-1,FALSE)</f>
        <v>0</v>
      </c>
      <c r="K108" s="15">
        <f>VLOOKUP($B108,_projections!$A$12:$BT$40,K$21+$A108-1,FALSE)</f>
        <v>0</v>
      </c>
      <c r="L108" s="15">
        <f>VLOOKUP($B108,_projections!$A$12:$BT$40,L$21+$A108-1,FALSE)</f>
        <v>0.12588726278689905</v>
      </c>
      <c r="M108" s="15">
        <f>VLOOKUP($B108,_projections!$A$12:$BT$40,M$21+$A108-1,FALSE)</f>
        <v>0.13487921012882043</v>
      </c>
      <c r="N108" s="15">
        <f>VLOOKUP($B108,_projections!$A$12:$BT$40,N$21+$A108-1,FALSE)</f>
        <v>3.2371010430916898E-2</v>
      </c>
      <c r="O108" s="15">
        <f>VLOOKUP($B108,_projections!$A$12:$BT$40,O$21+$A108-1,FALSE)</f>
        <v>7.9875283912859807E-2</v>
      </c>
      <c r="P108" s="15">
        <f>VLOOKUP($B108,_projections!$A$12:$BT$40,P$21+$A108-1,FALSE)</f>
        <v>0</v>
      </c>
      <c r="Q108" s="15"/>
      <c r="R108" s="114">
        <f t="shared" si="6"/>
        <v>1.0000000000000004</v>
      </c>
    </row>
    <row r="109" spans="1:18" ht="15.6" thickTop="1" thickBot="1" x14ac:dyDescent="0.35">
      <c r="A109">
        <v>44</v>
      </c>
      <c r="B109" t="s">
        <v>7</v>
      </c>
      <c r="C109">
        <f t="shared" si="5"/>
        <v>3</v>
      </c>
      <c r="D109" s="15">
        <f>VLOOKUP($B109,_projections!$A$12:$BT$40,D$21+$A109-1,FALSE)</f>
        <v>0.23360429562591353</v>
      </c>
      <c r="E109" s="15">
        <f>VLOOKUP($B109,_projections!$A$12:$BT$40,E$21+$A109-1,FALSE)</f>
        <v>0.12951311617527678</v>
      </c>
      <c r="F109" s="15">
        <f>VLOOKUP($B109,_projections!$A$12:$BT$40,F$21+$A109-1,FALSE)</f>
        <v>0.12909969495121534</v>
      </c>
      <c r="G109" s="15">
        <f>VLOOKUP($B109,_projections!$A$12:$BT$40,G$21+$A109-1,FALSE)</f>
        <v>0</v>
      </c>
      <c r="H109" s="15">
        <f>VLOOKUP($B109,_projections!$A$12:$BT$40,H$21+$A109-1,FALSE)</f>
        <v>6.0035116868649971E-2</v>
      </c>
      <c r="I109" s="15">
        <f>VLOOKUP($B109,_projections!$A$12:$BT$40,I$21+$A109-1,FALSE)</f>
        <v>2.0919677755082151E-3</v>
      </c>
      <c r="J109" s="15">
        <f>VLOOKUP($B109,_projections!$A$12:$BT$40,J$21+$A109-1,FALSE)</f>
        <v>1.7980190456100067E-4</v>
      </c>
      <c r="K109" s="15">
        <f>VLOOKUP($B109,_projections!$A$12:$BT$40,K$21+$A109-1,FALSE)</f>
        <v>3.5960380912200128E-4</v>
      </c>
      <c r="L109" s="15">
        <f>VLOOKUP($B109,_projections!$A$12:$BT$40,L$21+$A109-1,FALSE)</f>
        <v>0.1919179376708352</v>
      </c>
      <c r="M109" s="15">
        <f>VLOOKUP($B109,_projections!$A$12:$BT$40,M$21+$A109-1,FALSE)</f>
        <v>0.1801053506059499</v>
      </c>
      <c r="N109" s="15">
        <f>VLOOKUP($B109,_projections!$A$12:$BT$40,N$21+$A109-1,FALSE)</f>
        <v>4.3225284145427971E-2</v>
      </c>
      <c r="O109" s="15">
        <f>VLOOKUP($B109,_projections!$A$12:$BT$40,O$21+$A109-1,FALSE)</f>
        <v>2.9867830467540012E-2</v>
      </c>
      <c r="P109" s="15">
        <f>VLOOKUP($B109,_projections!$A$12:$BT$40,P$21+$A109-1,FALSE)</f>
        <v>0</v>
      </c>
      <c r="Q109" s="15"/>
      <c r="R109" s="114">
        <f t="shared" si="6"/>
        <v>0.99999999999999989</v>
      </c>
    </row>
    <row r="110" spans="1:18" ht="15.6" thickTop="1" thickBot="1" x14ac:dyDescent="0.35">
      <c r="A110">
        <v>44</v>
      </c>
      <c r="B110" t="s">
        <v>9</v>
      </c>
      <c r="C110">
        <f t="shared" si="5"/>
        <v>3</v>
      </c>
      <c r="D110" s="15">
        <f>VLOOKUP($B110,_projections!$A$12:$BT$40,D$21+$A110-1,FALSE)</f>
        <v>0.5954747579263614</v>
      </c>
      <c r="E110" s="15">
        <f>VLOOKUP($B110,_projections!$A$12:$BT$40,E$21+$A110-1,FALSE)</f>
        <v>3.6883132669440551E-2</v>
      </c>
      <c r="F110" s="15">
        <f>VLOOKUP($B110,_projections!$A$12:$BT$40,F$21+$A110-1,FALSE)</f>
        <v>9.382888407807953E-2</v>
      </c>
      <c r="G110" s="15">
        <f>VLOOKUP($B110,_projections!$A$12:$BT$40,G$21+$A110-1,FALSE)</f>
        <v>0</v>
      </c>
      <c r="H110" s="15">
        <f>VLOOKUP($B110,_projections!$A$12:$BT$40,H$21+$A110-1,FALSE)</f>
        <v>3.0343861030674307E-2</v>
      </c>
      <c r="I110" s="15">
        <f>VLOOKUP($B110,_projections!$A$12:$BT$40,I$21+$A110-1,FALSE)</f>
        <v>0</v>
      </c>
      <c r="J110" s="15">
        <f>VLOOKUP($B110,_projections!$A$12:$BT$40,J$21+$A110-1,FALSE)</f>
        <v>0</v>
      </c>
      <c r="K110" s="15">
        <f>VLOOKUP($B110,_projections!$A$12:$BT$40,K$21+$A110-1,FALSE)</f>
        <v>0</v>
      </c>
      <c r="L110" s="15">
        <f>VLOOKUP($B110,_projections!$A$12:$BT$40,L$21+$A110-1,FALSE)</f>
        <v>0.11602514796661209</v>
      </c>
      <c r="M110" s="15">
        <f>VLOOKUP($B110,_projections!$A$12:$BT$40,M$21+$A110-1,FALSE)</f>
        <v>9.1031583092022916E-2</v>
      </c>
      <c r="N110" s="15">
        <f>VLOOKUP($B110,_projections!$A$12:$BT$40,N$21+$A110-1,FALSE)</f>
        <v>2.1847579942085499E-2</v>
      </c>
      <c r="O110" s="15">
        <f>VLOOKUP($B110,_projections!$A$12:$BT$40,O$21+$A110-1,FALSE)</f>
        <v>1.4565053294723667E-2</v>
      </c>
      <c r="P110" s="15">
        <f>VLOOKUP($B110,_projections!$A$12:$BT$40,P$21+$A110-1,FALSE)</f>
        <v>0</v>
      </c>
      <c r="Q110" s="15"/>
      <c r="R110" s="114">
        <f t="shared" si="6"/>
        <v>1</v>
      </c>
    </row>
    <row r="111" spans="1:18" ht="15.6" thickTop="1" thickBot="1" x14ac:dyDescent="0.35">
      <c r="A111">
        <v>44</v>
      </c>
      <c r="B111" t="s">
        <v>14</v>
      </c>
      <c r="C111">
        <f t="shared" si="5"/>
        <v>3</v>
      </c>
      <c r="D111" s="15">
        <f>VLOOKUP($B111,_projections!$A$12:$BT$40,D$21+$A111-1,FALSE)</f>
        <v>0.1512180365810912</v>
      </c>
      <c r="E111" s="15">
        <f>VLOOKUP($B111,_projections!$A$12:$BT$40,E$21+$A111-1,FALSE)</f>
        <v>7.8434341648357067E-2</v>
      </c>
      <c r="F111" s="15">
        <f>VLOOKUP($B111,_projections!$A$12:$BT$40,F$21+$A111-1,FALSE)</f>
        <v>0.19472234712324768</v>
      </c>
      <c r="G111" s="15">
        <f>VLOOKUP($B111,_projections!$A$12:$BT$40,G$21+$A111-1,FALSE)</f>
        <v>8.7788266946769218E-6</v>
      </c>
      <c r="H111" s="15">
        <f>VLOOKUP($B111,_projections!$A$12:$BT$40,H$21+$A111-1,FALSE)</f>
        <v>6.3421250359154052E-2</v>
      </c>
      <c r="I111" s="15">
        <f>VLOOKUP($B111,_projections!$A$12:$BT$40,I$21+$A111-1,FALSE)</f>
        <v>4.390610216779449E-4</v>
      </c>
      <c r="J111" s="15">
        <f>VLOOKUP($B111,_projections!$A$12:$BT$40,J$21+$A111-1,FALSE)</f>
        <v>0</v>
      </c>
      <c r="K111" s="15">
        <f>VLOOKUP($B111,_projections!$A$12:$BT$40,K$21+$A111-1,FALSE)</f>
        <v>0</v>
      </c>
      <c r="L111" s="15">
        <f>VLOOKUP($B111,_projections!$A$12:$BT$40,L$21+$A111-1,FALSE)</f>
        <v>0.24483477203655563</v>
      </c>
      <c r="M111" s="15">
        <f>VLOOKUP($B111,_projections!$A$12:$BT$40,M$21+$A111-1,FALSE)</f>
        <v>0.19026375107746216</v>
      </c>
      <c r="N111" s="15">
        <f>VLOOKUP($B111,_projections!$A$12:$BT$40,N$21+$A111-1,FALSE)</f>
        <v>4.566330025859091E-2</v>
      </c>
      <c r="O111" s="15">
        <f>VLOOKUP($B111,_projections!$A$12:$BT$40,O$21+$A111-1,FALSE)</f>
        <v>3.0442200172393942E-2</v>
      </c>
      <c r="P111" s="15">
        <f>VLOOKUP($B111,_projections!$A$12:$BT$40,P$21+$A111-1,FALSE)</f>
        <v>5.5216089477486726E-4</v>
      </c>
      <c r="Q111" s="15"/>
      <c r="R111" s="114">
        <f t="shared" si="6"/>
        <v>1.0000000000000002</v>
      </c>
    </row>
    <row r="112" spans="1:18" ht="15.6" thickTop="1" thickBot="1" x14ac:dyDescent="0.35">
      <c r="A112">
        <v>44</v>
      </c>
      <c r="B112" t="s">
        <v>4</v>
      </c>
      <c r="C112">
        <f t="shared" si="5"/>
        <v>3</v>
      </c>
      <c r="D112" s="15">
        <f>VLOOKUP($B112,_projections!$A$12:$BT$40,D$21+$A112-1,FALSE)</f>
        <v>0.24318283730126808</v>
      </c>
      <c r="E112" s="15">
        <f>VLOOKUP($B112,_projections!$A$12:$BT$40,E$21+$A112-1,FALSE)</f>
        <v>0.23340299931597996</v>
      </c>
      <c r="F112" s="15">
        <f>VLOOKUP($B112,_projections!$A$12:$BT$40,F$21+$A112-1,FALSE)</f>
        <v>2.5083964768522347E-2</v>
      </c>
      <c r="G112" s="15">
        <f>VLOOKUP($B112,_projections!$A$12:$BT$40,G$21+$A112-1,FALSE)</f>
        <v>2.453963902037667E-4</v>
      </c>
      <c r="H112" s="15">
        <f>VLOOKUP($B112,_projections!$A$12:$BT$40,H$21+$A112-1,FALSE)</f>
        <v>6.0281973315738709E-2</v>
      </c>
      <c r="I112" s="15">
        <f>VLOOKUP($B112,_projections!$A$12:$BT$40,I$21+$A112-1,FALSE)</f>
        <v>5.9176715036464182E-3</v>
      </c>
      <c r="J112" s="15">
        <f>VLOOKUP($B112,_projections!$A$12:$BT$40,J$21+$A112-1,FALSE)</f>
        <v>0</v>
      </c>
      <c r="K112" s="15">
        <f>VLOOKUP($B112,_projections!$A$12:$BT$40,K$21+$A112-1,FALSE)</f>
        <v>0</v>
      </c>
      <c r="L112" s="15">
        <f>VLOOKUP($B112,_projections!$A$12:$BT$40,L$21+$A112-1,FALSE)</f>
        <v>0.17013702754747995</v>
      </c>
      <c r="M112" s="15">
        <f>VLOOKUP($B112,_projections!$A$12:$BT$40,M$21+$A112-1,FALSE)</f>
        <v>0.18365687027064634</v>
      </c>
      <c r="N112" s="15">
        <f>VLOOKUP($B112,_projections!$A$12:$BT$40,N$21+$A112-1,FALSE)</f>
        <v>4.3403020787331867E-2</v>
      </c>
      <c r="O112" s="15">
        <f>VLOOKUP($B112,_projections!$A$12:$BT$40,O$21+$A112-1,FALSE)</f>
        <v>2.9028184442401544E-2</v>
      </c>
      <c r="P112" s="15">
        <f>VLOOKUP($B112,_projections!$A$12:$BT$40,P$21+$A112-1,FALSE)</f>
        <v>5.6600543567808725E-3</v>
      </c>
      <c r="Q112" s="15"/>
      <c r="R112" s="114">
        <f t="shared" si="6"/>
        <v>0.99999999999999978</v>
      </c>
    </row>
    <row r="113" spans="1:23" ht="15.6" thickTop="1" thickBot="1" x14ac:dyDescent="0.35">
      <c r="A113">
        <v>58</v>
      </c>
      <c r="B113" t="s">
        <v>12</v>
      </c>
      <c r="C113">
        <f t="shared" si="5"/>
        <v>4</v>
      </c>
      <c r="D113" s="15">
        <f>VLOOKUP($B113,_projections!$A$12:$BT$40,D$21+$A113-1,FALSE)</f>
        <v>0.2605403788894794</v>
      </c>
      <c r="E113" s="15">
        <f>VLOOKUP($B113,_projections!$A$12:$BT$40,E$21+$A113-1,FALSE)</f>
        <v>2.261093070452538E-2</v>
      </c>
      <c r="F113" s="15">
        <f>VLOOKUP($B113,_projections!$A$12:$BT$40,F$21+$A113-1,FALSE)</f>
        <v>9.4454115754823327E-3</v>
      </c>
      <c r="G113" s="15">
        <f>VLOOKUP($B113,_projections!$A$12:$BT$40,G$21+$A113-1,FALSE)</f>
        <v>2.7470674472627393E-5</v>
      </c>
      <c r="H113" s="15">
        <f>VLOOKUP($B113,_projections!$A$12:$BT$40,H$21+$A113-1,FALSE)</f>
        <v>9.1438866920268869E-2</v>
      </c>
      <c r="I113" s="15">
        <f>VLOOKUP($B113,_projections!$A$12:$BT$40,I$21+$A113-1,FALSE)</f>
        <v>2.7248802927903638E-3</v>
      </c>
      <c r="J113" s="15">
        <f>VLOOKUP($B113,_projections!$A$12:$BT$40,J$21+$A113-1,FALSE)</f>
        <v>0</v>
      </c>
      <c r="K113" s="15">
        <f>VLOOKUP($B113,_projections!$A$12:$BT$40,K$21+$A113-1,FALSE)</f>
        <v>3.5764613235481833E-4</v>
      </c>
      <c r="L113" s="15">
        <f>VLOOKUP($B113,_projections!$A$12:$BT$40,L$21+$A113-1,FALSE)</f>
        <v>0.18233117936448548</v>
      </c>
      <c r="M113" s="15">
        <f>VLOOKUP($B113,_projections!$A$12:$BT$40,M$21+$A113-1,FALSE)</f>
        <v>0.29634599123652805</v>
      </c>
      <c r="N113" s="15">
        <f>VLOOKUP($B113,_projections!$A$12:$BT$40,N$21+$A113-1,FALSE)</f>
        <v>7.31510935362151E-2</v>
      </c>
      <c r="O113" s="15">
        <f>VLOOKUP($B113,_projections!$A$12:$BT$40,O$21+$A113-1,FALSE)</f>
        <v>6.1026150673397513E-2</v>
      </c>
      <c r="P113" s="15">
        <f>VLOOKUP($B113,_projections!$A$12:$BT$40,P$21+$A113-1,FALSE)</f>
        <v>0</v>
      </c>
      <c r="Q113" s="15"/>
      <c r="R113" s="114">
        <f t="shared" si="6"/>
        <v>1</v>
      </c>
      <c r="T113" s="17"/>
      <c r="U113" s="17"/>
      <c r="V113" s="17"/>
      <c r="W113" s="17"/>
    </row>
    <row r="114" spans="1:23" ht="15.6" thickTop="1" thickBot="1" x14ac:dyDescent="0.35">
      <c r="A114">
        <v>58</v>
      </c>
      <c r="B114" t="s">
        <v>1</v>
      </c>
      <c r="C114">
        <f t="shared" si="5"/>
        <v>4</v>
      </c>
      <c r="D114" s="15">
        <f>VLOOKUP($B114,_projections!$A$12:$BT$40,D$21+$A114-1,FALSE)</f>
        <v>0.22309399506037597</v>
      </c>
      <c r="E114" s="15">
        <f>VLOOKUP($B114,_projections!$A$12:$BT$40,E$21+$A114-1,FALSE)</f>
        <v>2.5509238295769784E-2</v>
      </c>
      <c r="F114" s="15">
        <f>VLOOKUP($B114,_projections!$A$12:$BT$40,F$21+$A114-1,FALSE)</f>
        <v>1.2573052082644105E-2</v>
      </c>
      <c r="G114" s="15">
        <f>VLOOKUP($B114,_projections!$A$12:$BT$40,G$21+$A114-1,FALSE)</f>
        <v>0</v>
      </c>
      <c r="H114" s="15">
        <f>VLOOKUP($B114,_projections!$A$12:$BT$40,H$21+$A114-1,FALSE)</f>
        <v>0.10853452757847946</v>
      </c>
      <c r="I114" s="15">
        <f>VLOOKUP($B114,_projections!$A$12:$BT$40,I$21+$A114-1,FALSE)</f>
        <v>5.5645492903380854E-3</v>
      </c>
      <c r="J114" s="15">
        <f>VLOOKUP($B114,_projections!$A$12:$BT$40,J$21+$A114-1,FALSE)</f>
        <v>0</v>
      </c>
      <c r="K114" s="15">
        <f>VLOOKUP($B114,_projections!$A$12:$BT$40,K$21+$A114-1,FALSE)</f>
        <v>9.9158485910731304E-5</v>
      </c>
      <c r="L114" s="15">
        <f>VLOOKUP($B114,_projections!$A$12:$BT$40,L$21+$A114-1,FALSE)</f>
        <v>0.15081172134321555</v>
      </c>
      <c r="M114" s="15">
        <f>VLOOKUP($B114,_projections!$A$12:$BT$40,M$21+$A114-1,FALSE)</f>
        <v>0.32605037898363548</v>
      </c>
      <c r="N114" s="15">
        <f>VLOOKUP($B114,_projections!$A$12:$BT$40,N$21+$A114-1,FALSE)</f>
        <v>8.6827622062783577E-2</v>
      </c>
      <c r="O114" s="15">
        <f>VLOOKUP($B114,_projections!$A$12:$BT$40,O$21+$A114-1,FALSE)</f>
        <v>5.7885081375189058E-2</v>
      </c>
      <c r="P114" s="15">
        <f>VLOOKUP($B114,_projections!$A$12:$BT$40,P$21+$A114-1,FALSE)</f>
        <v>3.0506754416582326E-3</v>
      </c>
      <c r="Q114" s="15"/>
      <c r="R114" s="114">
        <f t="shared" si="6"/>
        <v>1</v>
      </c>
    </row>
    <row r="115" spans="1:23" ht="15.6" thickTop="1" thickBot="1" x14ac:dyDescent="0.35">
      <c r="A115">
        <v>58</v>
      </c>
      <c r="B115" t="s">
        <v>19</v>
      </c>
      <c r="C115">
        <f t="shared" si="5"/>
        <v>4</v>
      </c>
      <c r="D115" s="15">
        <f>VLOOKUP($B115,_projections!$A$12:$BT$40,D$21+$A115-1,FALSE)</f>
        <v>0.49281952828183601</v>
      </c>
      <c r="E115" s="15">
        <f>VLOOKUP($B115,_projections!$A$12:$BT$40,E$21+$A115-1,FALSE)</f>
        <v>8.8982683875830776E-3</v>
      </c>
      <c r="F115" s="15">
        <f>VLOOKUP($B115,_projections!$A$12:$BT$40,F$21+$A115-1,FALSE)</f>
        <v>1.8690440115198914E-3</v>
      </c>
      <c r="G115" s="15">
        <f>VLOOKUP($B115,_projections!$A$12:$BT$40,G$21+$A115-1,FALSE)</f>
        <v>7.7461888499941623E-4</v>
      </c>
      <c r="H115" s="15">
        <f>VLOOKUP($B115,_projections!$A$12:$BT$40,H$21+$A115-1,FALSE)</f>
        <v>3.2894504159691765E-2</v>
      </c>
      <c r="I115" s="15">
        <f>VLOOKUP($B115,_projections!$A$12:$BT$40,I$21+$A115-1,FALSE)</f>
        <v>6.2501220320457988E-4</v>
      </c>
      <c r="J115" s="15">
        <f>VLOOKUP($B115,_projections!$A$12:$BT$40,J$21+$A115-1,FALSE)</f>
        <v>0</v>
      </c>
      <c r="K115" s="15">
        <f>VLOOKUP($B115,_projections!$A$12:$BT$40,K$21+$A115-1,FALSE)</f>
        <v>0</v>
      </c>
      <c r="L115" s="15">
        <f>VLOOKUP($B115,_projections!$A$12:$BT$40,L$21+$A115-1,FALSE)</f>
        <v>0.1275309604445426</v>
      </c>
      <c r="M115" s="15">
        <f>VLOOKUP($B115,_projections!$A$12:$BT$40,M$21+$A115-1,FALSE)</f>
        <v>0.18231609142922184</v>
      </c>
      <c r="N115" s="15">
        <f>VLOOKUP($B115,_projections!$A$12:$BT$40,N$21+$A115-1,FALSE)</f>
        <v>2.6315603327753411E-2</v>
      </c>
      <c r="O115" s="15">
        <f>VLOOKUP($B115,_projections!$A$12:$BT$40,O$21+$A115-1,FALSE)</f>
        <v>0.12595636886964739</v>
      </c>
      <c r="P115" s="15">
        <f>VLOOKUP($B115,_projections!$A$12:$BT$40,P$21+$A115-1,FALSE)</f>
        <v>0</v>
      </c>
      <c r="Q115" s="15"/>
      <c r="R115" s="114">
        <f t="shared" si="6"/>
        <v>1</v>
      </c>
    </row>
    <row r="116" spans="1:23" ht="15.6" thickTop="1" thickBot="1" x14ac:dyDescent="0.35">
      <c r="A116">
        <v>58</v>
      </c>
      <c r="B116" t="s">
        <v>22</v>
      </c>
      <c r="C116">
        <f t="shared" si="5"/>
        <v>4</v>
      </c>
      <c r="D116" s="15">
        <f>VLOOKUP($B116,_projections!$A$12:$BT$40,D$21+$A116-1,FALSE)</f>
        <v>0.42670285412490755</v>
      </c>
      <c r="E116" s="15">
        <f>VLOOKUP($B116,_projections!$A$12:$BT$40,E$21+$A116-1,FALSE)</f>
        <v>1.9182510401837723E-2</v>
      </c>
      <c r="F116" s="15">
        <f>VLOOKUP($B116,_projections!$A$12:$BT$40,F$21+$A116-1,FALSE)</f>
        <v>7.387934662868456E-3</v>
      </c>
      <c r="G116" s="15">
        <f>VLOOKUP($B116,_projections!$A$12:$BT$40,G$21+$A116-1,FALSE)</f>
        <v>6.6364367317148272E-5</v>
      </c>
      <c r="H116" s="15">
        <f>VLOOKUP($B116,_projections!$A$12:$BT$40,H$21+$A116-1,FALSE)</f>
        <v>7.5914906881266411E-2</v>
      </c>
      <c r="I116" s="15">
        <f>VLOOKUP($B116,_projections!$A$12:$BT$40,I$21+$A116-1,FALSE)</f>
        <v>0</v>
      </c>
      <c r="J116" s="15">
        <f>VLOOKUP($B116,_projections!$A$12:$BT$40,J$21+$A116-1,FALSE)</f>
        <v>0</v>
      </c>
      <c r="K116" s="15">
        <f>VLOOKUP($B116,_projections!$A$12:$BT$40,K$21+$A116-1,FALSE)</f>
        <v>0</v>
      </c>
      <c r="L116" s="15">
        <f>VLOOKUP($B116,_projections!$A$12:$BT$40,L$21+$A116-1,FALSE)</f>
        <v>0.11355551177323633</v>
      </c>
      <c r="M116" s="15">
        <f>VLOOKUP($B116,_projections!$A$12:$BT$40,M$21+$A116-1,FALSE)</f>
        <v>0.22774472064379925</v>
      </c>
      <c r="N116" s="15">
        <f>VLOOKUP($B116,_projections!$A$12:$BT$40,N$21+$A116-1,FALSE)</f>
        <v>6.4285974944996147E-2</v>
      </c>
      <c r="O116" s="15">
        <f>VLOOKUP($B116,_projections!$A$12:$BT$40,O$21+$A116-1,FALSE)</f>
        <v>6.515922219977098E-2</v>
      </c>
      <c r="P116" s="15">
        <f>VLOOKUP($B116,_projections!$A$12:$BT$40,P$21+$A116-1,FALSE)</f>
        <v>0</v>
      </c>
      <c r="Q116" s="15"/>
      <c r="R116" s="114">
        <f t="shared" si="6"/>
        <v>1</v>
      </c>
    </row>
    <row r="117" spans="1:23" ht="15.6" thickTop="1" thickBot="1" x14ac:dyDescent="0.35">
      <c r="A117">
        <v>58</v>
      </c>
      <c r="B117" t="s">
        <v>28</v>
      </c>
      <c r="C117">
        <f t="shared" si="5"/>
        <v>4</v>
      </c>
      <c r="D117" s="15">
        <f>VLOOKUP($B117,_projections!$A$12:$BT$40,D$21+$A117-1,FALSE)</f>
        <v>0.52721553806663557</v>
      </c>
      <c r="E117" s="15">
        <f>VLOOKUP($B117,_projections!$A$12:$BT$40,E$21+$A117-1,FALSE)</f>
        <v>0</v>
      </c>
      <c r="F117" s="15">
        <f>VLOOKUP($B117,_projections!$A$12:$BT$40,F$21+$A117-1,FALSE)</f>
        <v>2.2557883222410809E-2</v>
      </c>
      <c r="G117" s="15">
        <f>VLOOKUP($B117,_projections!$A$12:$BT$40,G$21+$A117-1,FALSE)</f>
        <v>0</v>
      </c>
      <c r="H117" s="15">
        <f>VLOOKUP($B117,_projections!$A$12:$BT$40,H$21+$A117-1,FALSE)</f>
        <v>6.4289967183870741E-2</v>
      </c>
      <c r="I117" s="15">
        <f>VLOOKUP($B117,_projections!$A$12:$BT$40,I$21+$A117-1,FALSE)</f>
        <v>5.8588074652202856E-3</v>
      </c>
      <c r="J117" s="15">
        <f>VLOOKUP($B117,_projections!$A$12:$BT$40,J$21+$A117-1,FALSE)</f>
        <v>0</v>
      </c>
      <c r="K117" s="15">
        <f>VLOOKUP($B117,_projections!$A$12:$BT$40,K$21+$A117-1,FALSE)</f>
        <v>0</v>
      </c>
      <c r="L117" s="15">
        <f>VLOOKUP($B117,_projections!$A$12:$BT$40,L$21+$A117-1,FALSE)</f>
        <v>0.10148794626508945</v>
      </c>
      <c r="M117" s="15">
        <f>VLOOKUP($B117,_projections!$A$12:$BT$40,M$21+$A117-1,FALSE)</f>
        <v>0.19286990155161221</v>
      </c>
      <c r="N117" s="15">
        <f>VLOOKUP($B117,_projections!$A$12:$BT$40,N$21+$A117-1,FALSE)</f>
        <v>5.1431973747096592E-2</v>
      </c>
      <c r="O117" s="15">
        <f>VLOOKUP($B117,_projections!$A$12:$BT$40,O$21+$A117-1,FALSE)</f>
        <v>3.4287982498064397E-2</v>
      </c>
      <c r="P117" s="15">
        <f>VLOOKUP($B117,_projections!$A$12:$BT$40,P$21+$A117-1,FALSE)</f>
        <v>0</v>
      </c>
      <c r="Q117" s="15"/>
      <c r="R117" s="114">
        <f t="shared" si="6"/>
        <v>1</v>
      </c>
    </row>
    <row r="118" spans="1:23" ht="15.6" thickTop="1" thickBot="1" x14ac:dyDescent="0.35">
      <c r="A118">
        <v>58</v>
      </c>
      <c r="B118" t="s">
        <v>13</v>
      </c>
      <c r="C118">
        <f t="shared" si="5"/>
        <v>4</v>
      </c>
      <c r="D118" s="15">
        <f>VLOOKUP($B118,_projections!$A$12:$BT$40,D$21+$A118-1,FALSE)</f>
        <v>0.32641025931937528</v>
      </c>
      <c r="E118" s="15">
        <f>VLOOKUP($B118,_projections!$A$12:$BT$40,E$21+$A118-1,FALSE)</f>
        <v>2.9291125571340417E-2</v>
      </c>
      <c r="F118" s="15">
        <f>VLOOKUP($B118,_projections!$A$12:$BT$40,F$21+$A118-1,FALSE)</f>
        <v>4.8656311272658639E-4</v>
      </c>
      <c r="G118" s="15">
        <f>VLOOKUP($B118,_projections!$A$12:$BT$40,G$21+$A118-1,FALSE)</f>
        <v>1.0430863355949777E-3</v>
      </c>
      <c r="H118" s="15">
        <f>VLOOKUP($B118,_projections!$A$12:$BT$40,H$21+$A118-1,FALSE)</f>
        <v>8.7839208806036559E-2</v>
      </c>
      <c r="I118" s="15">
        <f>VLOOKUP($B118,_projections!$A$12:$BT$40,I$21+$A118-1,FALSE)</f>
        <v>1.2049157356918814E-2</v>
      </c>
      <c r="J118" s="15">
        <f>VLOOKUP($B118,_projections!$A$12:$BT$40,J$21+$A118-1,FALSE)</f>
        <v>0</v>
      </c>
      <c r="K118" s="15">
        <f>VLOOKUP($B118,_projections!$A$12:$BT$40,K$21+$A118-1,FALSE)</f>
        <v>0</v>
      </c>
      <c r="L118" s="15">
        <f>VLOOKUP($B118,_projections!$A$12:$BT$40,L$21+$A118-1,FALSE)</f>
        <v>0.14023328451263611</v>
      </c>
      <c r="M118" s="15">
        <f>VLOOKUP($B118,_projections!$A$12:$BT$40,M$21+$A118-1,FALSE)</f>
        <v>0.26672164944574361</v>
      </c>
      <c r="N118" s="15">
        <f>VLOOKUP($B118,_projections!$A$12:$BT$40,N$21+$A118-1,FALSE)</f>
        <v>7.0271367044829253E-2</v>
      </c>
      <c r="O118" s="15">
        <f>VLOOKUP($B118,_projections!$A$12:$BT$40,O$21+$A118-1,FALSE)</f>
        <v>4.6847578029886171E-2</v>
      </c>
      <c r="P118" s="15">
        <f>VLOOKUP($B118,_projections!$A$12:$BT$40,P$21+$A118-1,FALSE)</f>
        <v>1.8806720464912014E-2</v>
      </c>
      <c r="Q118" s="15"/>
      <c r="R118" s="114">
        <f t="shared" si="6"/>
        <v>0.99999999999999978</v>
      </c>
    </row>
    <row r="119" spans="1:23" ht="15.6" thickTop="1" thickBot="1" x14ac:dyDescent="0.35">
      <c r="A119">
        <v>58</v>
      </c>
      <c r="B119" t="s">
        <v>17</v>
      </c>
      <c r="C119">
        <f t="shared" si="5"/>
        <v>4</v>
      </c>
      <c r="D119" s="15">
        <f>VLOOKUP($B119,_projections!$A$12:$BT$40,D$21+$A119-1,FALSE)</f>
        <v>0.2669364780558689</v>
      </c>
      <c r="E119" s="15">
        <f>VLOOKUP($B119,_projections!$A$12:$BT$40,E$21+$A119-1,FALSE)</f>
        <v>2.4115805300249635E-2</v>
      </c>
      <c r="F119" s="15">
        <f>VLOOKUP($B119,_projections!$A$12:$BT$40,F$21+$A119-1,FALSE)</f>
        <v>6.873205334159806E-3</v>
      </c>
      <c r="G119" s="15">
        <f>VLOOKUP($B119,_projections!$A$12:$BT$40,G$21+$A119-1,FALSE)</f>
        <v>0</v>
      </c>
      <c r="H119" s="15">
        <f>VLOOKUP($B119,_projections!$A$12:$BT$40,H$21+$A119-1,FALSE)</f>
        <v>8.8318680308066819E-2</v>
      </c>
      <c r="I119" s="15">
        <f>VLOOKUP($B119,_projections!$A$12:$BT$40,I$21+$A119-1,FALSE)</f>
        <v>2.6466173178778963E-2</v>
      </c>
      <c r="J119" s="15">
        <f>VLOOKUP($B119,_projections!$A$12:$BT$40,J$21+$A119-1,FALSE)</f>
        <v>0</v>
      </c>
      <c r="K119" s="15">
        <f>VLOOKUP($B119,_projections!$A$12:$BT$40,K$21+$A119-1,FALSE)</f>
        <v>0</v>
      </c>
      <c r="L119" s="15">
        <f>VLOOKUP($B119,_projections!$A$12:$BT$40,L$21+$A119-1,FALSE)</f>
        <v>0.19120091149142243</v>
      </c>
      <c r="M119" s="15">
        <f>VLOOKUP($B119,_projections!$A$12:$BT$40,M$21+$A119-1,FALSE)</f>
        <v>0.26495604092420044</v>
      </c>
      <c r="N119" s="15">
        <f>VLOOKUP($B119,_projections!$A$12:$BT$40,N$21+$A119-1,FALSE)</f>
        <v>7.0654944246453452E-2</v>
      </c>
      <c r="O119" s="15">
        <f>VLOOKUP($B119,_projections!$A$12:$BT$40,O$21+$A119-1,FALSE)</f>
        <v>4.7103296164302304E-2</v>
      </c>
      <c r="P119" s="15">
        <f>VLOOKUP($B119,_projections!$A$12:$BT$40,P$21+$A119-1,FALSE)</f>
        <v>1.337446499649737E-2</v>
      </c>
      <c r="Q119" s="15"/>
      <c r="R119" s="114">
        <f t="shared" si="6"/>
        <v>1.0000000000000002</v>
      </c>
    </row>
    <row r="120" spans="1:23" ht="15.6" thickTop="1" thickBot="1" x14ac:dyDescent="0.35">
      <c r="A120">
        <v>58</v>
      </c>
      <c r="B120" t="s">
        <v>25</v>
      </c>
      <c r="C120">
        <f t="shared" ref="C120:C141" si="7">C91+1</f>
        <v>4</v>
      </c>
      <c r="D120" s="15">
        <f>VLOOKUP($B120,_projections!$A$12:$BT$40,D$21+$A120-1,FALSE)</f>
        <v>0.48835168767782472</v>
      </c>
      <c r="E120" s="15">
        <f>VLOOKUP($B120,_projections!$A$12:$BT$40,E$21+$A120-1,FALSE)</f>
        <v>1.0788991601138387E-2</v>
      </c>
      <c r="F120" s="15">
        <f>VLOOKUP($B120,_projections!$A$12:$BT$40,F$21+$A120-1,FALSE)</f>
        <v>1.0342149631619248E-2</v>
      </c>
      <c r="G120" s="15">
        <f>VLOOKUP($B120,_projections!$A$12:$BT$40,G$21+$A120-1,FALSE)</f>
        <v>9.6485728881150743E-4</v>
      </c>
      <c r="H120" s="15">
        <f>VLOOKUP($B120,_projections!$A$12:$BT$40,H$21+$A120-1,FALSE)</f>
        <v>6.2973595786471992E-2</v>
      </c>
      <c r="I120" s="15">
        <f>VLOOKUP($B120,_projections!$A$12:$BT$40,I$21+$A120-1,FALSE)</f>
        <v>1.0585913733873882E-2</v>
      </c>
      <c r="J120" s="15">
        <f>VLOOKUP($B120,_projections!$A$12:$BT$40,J$21+$A120-1,FALSE)</f>
        <v>0</v>
      </c>
      <c r="K120" s="15">
        <f>VLOOKUP($B120,_projections!$A$12:$BT$40,K$21+$A120-1,FALSE)</f>
        <v>0</v>
      </c>
      <c r="L120" s="15">
        <f>VLOOKUP($B120,_projections!$A$12:$BT$40,L$21+$A120-1,FALSE)</f>
        <v>0.14310722253888158</v>
      </c>
      <c r="M120" s="15">
        <f>VLOOKUP($B120,_projections!$A$12:$BT$40,M$21+$A120-1,FALSE)</f>
        <v>0.18892078735941598</v>
      </c>
      <c r="N120" s="15">
        <f>VLOOKUP($B120,_projections!$A$12:$BT$40,N$21+$A120-1,FALSE)</f>
        <v>5.0378876629177595E-2</v>
      </c>
      <c r="O120" s="15">
        <f>VLOOKUP($B120,_projections!$A$12:$BT$40,O$21+$A120-1,FALSE)</f>
        <v>3.358591775278507E-2</v>
      </c>
      <c r="P120" s="15">
        <f>VLOOKUP($B120,_projections!$A$12:$BT$40,P$21+$A120-1,FALSE)</f>
        <v>0</v>
      </c>
      <c r="Q120" s="15"/>
      <c r="R120" s="114">
        <f t="shared" si="6"/>
        <v>1</v>
      </c>
    </row>
    <row r="121" spans="1:23" ht="15.6" thickTop="1" thickBot="1" x14ac:dyDescent="0.35">
      <c r="A121">
        <v>58</v>
      </c>
      <c r="B121" t="s">
        <v>11</v>
      </c>
      <c r="C121">
        <f t="shared" si="7"/>
        <v>4</v>
      </c>
      <c r="D121" s="15">
        <f>VLOOKUP($B121,_projections!$A$12:$BT$40,D$21+$A121-1,FALSE)</f>
        <v>0.66282173344397322</v>
      </c>
      <c r="E121" s="15">
        <f>VLOOKUP($B121,_projections!$A$12:$BT$40,E$21+$A121-1,FALSE)</f>
        <v>1.4872142424106013E-3</v>
      </c>
      <c r="F121" s="15">
        <f>VLOOKUP($B121,_projections!$A$12:$BT$40,F$21+$A121-1,FALSE)</f>
        <v>1.1552125066113732E-2</v>
      </c>
      <c r="G121" s="15">
        <f>VLOOKUP($B121,_projections!$A$12:$BT$40,G$21+$A121-1,FALSE)</f>
        <v>1.0998232690944649E-4</v>
      </c>
      <c r="H121" s="15">
        <f>VLOOKUP($B121,_projections!$A$12:$BT$40,H$21+$A121-1,FALSE)</f>
        <v>3.7475566660986233E-2</v>
      </c>
      <c r="I121" s="15">
        <f>VLOOKUP($B121,_projections!$A$12:$BT$40,I$21+$A121-1,FALSE)</f>
        <v>1.2222270625655764E-2</v>
      </c>
      <c r="J121" s="15">
        <f>VLOOKUP($B121,_projections!$A$12:$BT$40,J$21+$A121-1,FALSE)</f>
        <v>5.0155096099359375E-4</v>
      </c>
      <c r="K121" s="15">
        <f>VLOOKUP($B121,_projections!$A$12:$BT$40,K$21+$A121-1,FALSE)</f>
        <v>0</v>
      </c>
      <c r="L121" s="15">
        <f>VLOOKUP($B121,_projections!$A$12:$BT$40,L$21+$A121-1,FALSE)</f>
        <v>0.11143543447535025</v>
      </c>
      <c r="M121" s="15">
        <f>VLOOKUP($B121,_projections!$A$12:$BT$40,M$21+$A121-1,FALSE)</f>
        <v>0.11242669998295871</v>
      </c>
      <c r="N121" s="15">
        <f>VLOOKUP($B121,_projections!$A$12:$BT$40,N$21+$A121-1,FALSE)</f>
        <v>2.9980453328788993E-2</v>
      </c>
      <c r="O121" s="15">
        <f>VLOOKUP($B121,_projections!$A$12:$BT$40,O$21+$A121-1,FALSE)</f>
        <v>1.9986968885859324E-2</v>
      </c>
      <c r="P121" s="15">
        <f>VLOOKUP($B121,_projections!$A$12:$BT$40,P$21+$A121-1,FALSE)</f>
        <v>0</v>
      </c>
      <c r="Q121" s="15"/>
      <c r="R121" s="114">
        <f t="shared" si="6"/>
        <v>0.99999999999999978</v>
      </c>
    </row>
    <row r="122" spans="1:23" ht="15.6" thickTop="1" thickBot="1" x14ac:dyDescent="0.35">
      <c r="A122">
        <v>58</v>
      </c>
      <c r="B122" t="s">
        <v>3</v>
      </c>
      <c r="C122">
        <f t="shared" si="7"/>
        <v>4</v>
      </c>
      <c r="D122" s="15">
        <f>VLOOKUP($B122,_projections!$A$12:$BT$40,D$21+$A122-1,FALSE)</f>
        <v>0.26054386229454896</v>
      </c>
      <c r="E122" s="15">
        <f>VLOOKUP($B122,_projections!$A$12:$BT$40,E$21+$A122-1,FALSE)</f>
        <v>2.5764394545610202E-2</v>
      </c>
      <c r="F122" s="15">
        <f>VLOOKUP($B122,_projections!$A$12:$BT$40,F$21+$A122-1,FALSE)</f>
        <v>8.8333483086133081E-3</v>
      </c>
      <c r="G122" s="15">
        <f>VLOOKUP($B122,_projections!$A$12:$BT$40,G$21+$A122-1,FALSE)</f>
        <v>2.1292719272818629E-4</v>
      </c>
      <c r="H122" s="15">
        <f>VLOOKUP($B122,_projections!$A$12:$BT$40,H$21+$A122-1,FALSE)</f>
        <v>9.9210409633812238E-2</v>
      </c>
      <c r="I122" s="15">
        <f>VLOOKUP($B122,_projections!$A$12:$BT$40,I$21+$A122-1,FALSE)</f>
        <v>4.3152556038726485E-3</v>
      </c>
      <c r="J122" s="15">
        <f>VLOOKUP($B122,_projections!$A$12:$BT$40,J$21+$A122-1,FALSE)</f>
        <v>0</v>
      </c>
      <c r="K122" s="15">
        <f>VLOOKUP($B122,_projections!$A$12:$BT$40,K$21+$A122-1,FALSE)</f>
        <v>0</v>
      </c>
      <c r="L122" s="15">
        <f>VLOOKUP($B122,_projections!$A$12:$BT$40,L$21+$A122-1,FALSE)</f>
        <v>0.1560160796251937</v>
      </c>
      <c r="M122" s="15">
        <f>VLOOKUP($B122,_projections!$A$12:$BT$40,M$21+$A122-1,FALSE)</f>
        <v>0.30332941409216285</v>
      </c>
      <c r="N122" s="15">
        <f>VLOOKUP($B122,_projections!$A$12:$BT$40,N$21+$A122-1,FALSE)</f>
        <v>7.9368327707049796E-2</v>
      </c>
      <c r="O122" s="15">
        <f>VLOOKUP($B122,_projections!$A$12:$BT$40,O$21+$A122-1,FALSE)</f>
        <v>5.3456800100704673E-2</v>
      </c>
      <c r="P122" s="15">
        <f>VLOOKUP($B122,_projections!$A$12:$BT$40,P$21+$A122-1,FALSE)</f>
        <v>8.9491808957032574E-3</v>
      </c>
      <c r="Q122" s="15"/>
      <c r="R122" s="114">
        <f t="shared" si="6"/>
        <v>0.99999999999999989</v>
      </c>
    </row>
    <row r="123" spans="1:23" ht="15.6" thickTop="1" thickBot="1" x14ac:dyDescent="0.35">
      <c r="A123">
        <v>58</v>
      </c>
      <c r="B123" t="s">
        <v>2</v>
      </c>
      <c r="C123">
        <f t="shared" si="7"/>
        <v>4</v>
      </c>
      <c r="D123" s="15">
        <f>VLOOKUP($B123,_projections!$A$12:$BT$40,D$21+$A123-1,FALSE)</f>
        <v>7.8823331780310688E-2</v>
      </c>
      <c r="E123" s="15">
        <f>VLOOKUP($B123,_projections!$A$12:$BT$40,E$21+$A123-1,FALSE)</f>
        <v>2.4738927520019296E-2</v>
      </c>
      <c r="F123" s="15">
        <f>VLOOKUP($B123,_projections!$A$12:$BT$40,F$21+$A123-1,FALSE)</f>
        <v>1.7841566314180834E-2</v>
      </c>
      <c r="G123" s="15">
        <f>VLOOKUP($B123,_projections!$A$12:$BT$40,G$21+$A123-1,FALSE)</f>
        <v>1.3011127869296519E-4</v>
      </c>
      <c r="H123" s="15">
        <f>VLOOKUP($B123,_projections!$A$12:$BT$40,H$21+$A123-1,FALSE)</f>
        <v>0.1217252245717452</v>
      </c>
      <c r="I123" s="15">
        <f>VLOOKUP($B123,_projections!$A$12:$BT$40,I$21+$A123-1,FALSE)</f>
        <v>5.1566739421728444E-2</v>
      </c>
      <c r="J123" s="15">
        <f>VLOOKUP($B123,_projections!$A$12:$BT$40,J$21+$A123-1,FALSE)</f>
        <v>0</v>
      </c>
      <c r="K123" s="15">
        <f>VLOOKUP($B123,_projections!$A$12:$BT$40,K$21+$A123-1,FALSE)</f>
        <v>7.3656624634855341E-3</v>
      </c>
      <c r="L123" s="15">
        <f>VLOOKUP($B123,_projections!$A$12:$BT$40,L$21+$A123-1,FALSE)</f>
        <v>0.16769000172358306</v>
      </c>
      <c r="M123" s="15">
        <f>VLOOKUP($B123,_projections!$A$12:$BT$40,M$21+$A123-1,FALSE)</f>
        <v>0.36517567371523563</v>
      </c>
      <c r="N123" s="15">
        <f>VLOOKUP($B123,_projections!$A$12:$BT$40,N$21+$A123-1,FALSE)</f>
        <v>9.7380179657396163E-2</v>
      </c>
      <c r="O123" s="15">
        <f>VLOOKUP($B123,_projections!$A$12:$BT$40,O$21+$A123-1,FALSE)</f>
        <v>6.7562581553622089E-2</v>
      </c>
      <c r="P123" s="15">
        <f>VLOOKUP($B123,_projections!$A$12:$BT$40,P$21+$A123-1,FALSE)</f>
        <v>0</v>
      </c>
      <c r="Q123" s="15"/>
      <c r="R123" s="114">
        <f t="shared" si="6"/>
        <v>0.99999999999999989</v>
      </c>
    </row>
    <row r="124" spans="1:23" ht="15.6" thickTop="1" thickBot="1" x14ac:dyDescent="0.35">
      <c r="A124">
        <v>58</v>
      </c>
      <c r="B124" t="s">
        <v>16</v>
      </c>
      <c r="C124">
        <f t="shared" si="7"/>
        <v>4</v>
      </c>
      <c r="D124" s="15">
        <f>VLOOKUP($B124,_projections!$A$12:$BT$40,D$21+$A124-1,FALSE)</f>
        <v>0.56340481075551241</v>
      </c>
      <c r="E124" s="15">
        <f>VLOOKUP($B124,_projections!$A$12:$BT$40,E$21+$A124-1,FALSE)</f>
        <v>9.4938878971277327E-3</v>
      </c>
      <c r="F124" s="15">
        <f>VLOOKUP($B124,_projections!$A$12:$BT$40,F$21+$A124-1,FALSE)</f>
        <v>9.8561561093915406E-3</v>
      </c>
      <c r="G124" s="15">
        <f>VLOOKUP($B124,_projections!$A$12:$BT$40,G$21+$A124-1,FALSE)</f>
        <v>0</v>
      </c>
      <c r="H124" s="15">
        <f>VLOOKUP($B124,_projections!$A$12:$BT$40,H$21+$A124-1,FALSE)</f>
        <v>5.5147625418579878E-2</v>
      </c>
      <c r="I124" s="15">
        <f>VLOOKUP($B124,_projections!$A$12:$BT$40,I$21+$A124-1,FALSE)</f>
        <v>1.9374755077480644E-2</v>
      </c>
      <c r="J124" s="15">
        <f>VLOOKUP($B124,_projections!$A$12:$BT$40,J$21+$A124-1,FALSE)</f>
        <v>0</v>
      </c>
      <c r="K124" s="15">
        <f>VLOOKUP($B124,_projections!$A$12:$BT$40,K$21+$A124-1,FALSE)</f>
        <v>5.7329220389561808E-3</v>
      </c>
      <c r="L124" s="15">
        <f>VLOOKUP($B124,_projections!$A$12:$BT$40,L$21+$A124-1,FALSE)</f>
        <v>8.7334958585492811E-2</v>
      </c>
      <c r="M124" s="15">
        <f>VLOOKUP($B124,_projections!$A$12:$BT$40,M$21+$A124-1,FALSE)</f>
        <v>0.16544287625573964</v>
      </c>
      <c r="N124" s="15">
        <f>VLOOKUP($B124,_projections!$A$12:$BT$40,N$21+$A124-1,FALSE)</f>
        <v>4.4118100334863908E-2</v>
      </c>
      <c r="O124" s="15">
        <f>VLOOKUP($B124,_projections!$A$12:$BT$40,O$21+$A124-1,FALSE)</f>
        <v>4.0093907526855238E-2</v>
      </c>
      <c r="P124" s="15">
        <f>VLOOKUP($B124,_projections!$A$12:$BT$40,P$21+$A124-1,FALSE)</f>
        <v>0</v>
      </c>
      <c r="Q124" s="15"/>
      <c r="R124" s="114">
        <f t="shared" si="6"/>
        <v>0.99999999999999989</v>
      </c>
    </row>
    <row r="125" spans="1:23" ht="15.6" thickTop="1" thickBot="1" x14ac:dyDescent="0.35">
      <c r="A125">
        <v>58</v>
      </c>
      <c r="B125" t="s">
        <v>15</v>
      </c>
      <c r="C125">
        <f t="shared" si="7"/>
        <v>4</v>
      </c>
      <c r="D125" s="15">
        <f>VLOOKUP($B125,_projections!$A$12:$BT$40,D$21+$A125-1,FALSE)</f>
        <v>3.3081075893210229E-2</v>
      </c>
      <c r="E125" s="15">
        <f>VLOOKUP($B125,_projections!$A$12:$BT$40,E$21+$A125-1,FALSE)</f>
        <v>4.3210268694090712E-2</v>
      </c>
      <c r="F125" s="15">
        <f>VLOOKUP($B125,_projections!$A$12:$BT$40,F$21+$A125-1,FALSE)</f>
        <v>2.3915741476759179E-4</v>
      </c>
      <c r="G125" s="15">
        <f>VLOOKUP($B125,_projections!$A$12:$BT$40,G$21+$A125-1,FALSE)</f>
        <v>1.0023509295406421E-4</v>
      </c>
      <c r="H125" s="15">
        <f>VLOOKUP($B125,_projections!$A$12:$BT$40,H$21+$A125-1,FALSE)</f>
        <v>0.12411653442516511</v>
      </c>
      <c r="I125" s="15">
        <f>VLOOKUP($B125,_projections!$A$12:$BT$40,I$21+$A125-1,FALSE)</f>
        <v>2.9498440148285152E-3</v>
      </c>
      <c r="J125" s="15">
        <f>VLOOKUP($B125,_projections!$A$12:$BT$40,J$21+$A125-1,FALSE)</f>
        <v>0</v>
      </c>
      <c r="K125" s="15">
        <f>VLOOKUP($B125,_projections!$A$12:$BT$40,K$21+$A125-1,FALSE)</f>
        <v>0</v>
      </c>
      <c r="L125" s="15">
        <f>VLOOKUP($B125,_projections!$A$12:$BT$40,L$21+$A125-1,FALSE)</f>
        <v>0.18701687459298263</v>
      </c>
      <c r="M125" s="15">
        <f>VLOOKUP($B125,_projections!$A$12:$BT$40,M$21+$A125-1,FALSE)</f>
        <v>0.37234960327549532</v>
      </c>
      <c r="N125" s="15">
        <f>VLOOKUP($B125,_projections!$A$12:$BT$40,N$21+$A125-1,FALSE)</f>
        <v>9.929322754013209E-2</v>
      </c>
      <c r="O125" s="15">
        <f>VLOOKUP($B125,_projections!$A$12:$BT$40,O$21+$A125-1,FALSE)</f>
        <v>0.13550034952892626</v>
      </c>
      <c r="P125" s="15">
        <f>VLOOKUP($B125,_projections!$A$12:$BT$40,P$21+$A125-1,FALSE)</f>
        <v>2.1428295274474717E-3</v>
      </c>
      <c r="Q125" s="15"/>
      <c r="R125" s="114">
        <f t="shared" si="6"/>
        <v>1</v>
      </c>
    </row>
    <row r="126" spans="1:23" ht="15.6" thickTop="1" thickBot="1" x14ac:dyDescent="0.35">
      <c r="A126">
        <v>58</v>
      </c>
      <c r="B126" t="s">
        <v>18</v>
      </c>
      <c r="C126">
        <f t="shared" si="7"/>
        <v>4</v>
      </c>
      <c r="D126" s="15">
        <f>VLOOKUP($B126,_projections!$A$12:$BT$40,D$21+$A126-1,FALSE)</f>
        <v>7.6170961613257385E-2</v>
      </c>
      <c r="E126" s="15">
        <f>VLOOKUP($B126,_projections!$A$12:$BT$40,E$21+$A126-1,FALSE)</f>
        <v>2.4236658146754079E-2</v>
      </c>
      <c r="F126" s="15">
        <f>VLOOKUP($B126,_projections!$A$12:$BT$40,F$21+$A126-1,FALSE)</f>
        <v>1.9525046675674021E-2</v>
      </c>
      <c r="G126" s="15">
        <f>VLOOKUP($B126,_projections!$A$12:$BT$40,G$21+$A126-1,FALSE)</f>
        <v>0</v>
      </c>
      <c r="H126" s="15">
        <f>VLOOKUP($B126,_projections!$A$12:$BT$40,H$21+$A126-1,FALSE)</f>
        <v>0.12472085874391997</v>
      </c>
      <c r="I126" s="15">
        <f>VLOOKUP($B126,_projections!$A$12:$BT$40,I$21+$A126-1,FALSE)</f>
        <v>5.2503561740625737E-3</v>
      </c>
      <c r="J126" s="15">
        <f>VLOOKUP($B126,_projections!$A$12:$BT$40,J$21+$A126-1,FALSE)</f>
        <v>0</v>
      </c>
      <c r="K126" s="15">
        <f>VLOOKUP($B126,_projections!$A$12:$BT$40,K$21+$A126-1,FALSE)</f>
        <v>0</v>
      </c>
      <c r="L126" s="15">
        <f>VLOOKUP($B126,_projections!$A$12:$BT$40,L$21+$A126-1,FALSE)</f>
        <v>0.20963906408934546</v>
      </c>
      <c r="M126" s="15">
        <f>VLOOKUP($B126,_projections!$A$12:$BT$40,M$21+$A126-1,FALSE)</f>
        <v>0.37416257623175991</v>
      </c>
      <c r="N126" s="15">
        <f>VLOOKUP($B126,_projections!$A$12:$BT$40,N$21+$A126-1,FALSE)</f>
        <v>9.9776686995135977E-2</v>
      </c>
      <c r="O126" s="15">
        <f>VLOOKUP($B126,_projections!$A$12:$BT$40,O$21+$A126-1,FALSE)</f>
        <v>6.6517791330090656E-2</v>
      </c>
      <c r="P126" s="15">
        <f>VLOOKUP($B126,_projections!$A$12:$BT$40,P$21+$A126-1,FALSE)</f>
        <v>0</v>
      </c>
      <c r="Q126" s="15"/>
      <c r="R126" s="114">
        <f t="shared" si="6"/>
        <v>1</v>
      </c>
    </row>
    <row r="127" spans="1:23" ht="15.6" thickTop="1" thickBot="1" x14ac:dyDescent="0.35">
      <c r="A127">
        <v>58</v>
      </c>
      <c r="B127" t="s">
        <v>5</v>
      </c>
      <c r="C127">
        <f t="shared" si="7"/>
        <v>4</v>
      </c>
      <c r="D127" s="15">
        <f>VLOOKUP($B127,_projections!$A$12:$BT$40,D$21+$A127-1,FALSE)</f>
        <v>0.16930400611513868</v>
      </c>
      <c r="E127" s="15">
        <f>VLOOKUP($B127,_projections!$A$12:$BT$40,E$21+$A127-1,FALSE)</f>
        <v>3.9729380917321325E-2</v>
      </c>
      <c r="F127" s="15">
        <f>VLOOKUP($B127,_projections!$A$12:$BT$40,F$21+$A127-1,FALSE)</f>
        <v>9.1030085555404076E-4</v>
      </c>
      <c r="G127" s="15">
        <f>VLOOKUP($B127,_projections!$A$12:$BT$40,G$21+$A127-1,FALSE)</f>
        <v>0</v>
      </c>
      <c r="H127" s="15">
        <f>VLOOKUP($B127,_projections!$A$12:$BT$40,H$21+$A127-1,FALSE)</f>
        <v>0.11582309305269468</v>
      </c>
      <c r="I127" s="15">
        <f>VLOOKUP($B127,_projections!$A$12:$BT$40,I$21+$A127-1,FALSE)</f>
        <v>2.5765817597964325E-3</v>
      </c>
      <c r="J127" s="15">
        <f>VLOOKUP($B127,_projections!$A$12:$BT$40,J$21+$A127-1,FALSE)</f>
        <v>0</v>
      </c>
      <c r="K127" s="15">
        <f>VLOOKUP($B127,_projections!$A$12:$BT$40,K$21+$A127-1,FALSE)</f>
        <v>0</v>
      </c>
      <c r="L127" s="15">
        <f>VLOOKUP($B127,_projections!$A$12:$BT$40,L$21+$A127-1,FALSE)</f>
        <v>0.15925563162975037</v>
      </c>
      <c r="M127" s="15">
        <f>VLOOKUP($B127,_projections!$A$12:$BT$40,M$21+$A127-1,FALSE)</f>
        <v>0.34746927915808407</v>
      </c>
      <c r="N127" s="15">
        <f>VLOOKUP($B127,_projections!$A$12:$BT$40,N$21+$A127-1,FALSE)</f>
        <v>9.2658474442155747E-2</v>
      </c>
      <c r="O127" s="15">
        <f>VLOOKUP($B127,_projections!$A$12:$BT$40,O$21+$A127-1,FALSE)</f>
        <v>7.227325206950469E-2</v>
      </c>
      <c r="P127" s="15">
        <f>VLOOKUP($B127,_projections!$A$12:$BT$40,P$21+$A127-1,FALSE)</f>
        <v>0</v>
      </c>
      <c r="Q127" s="15"/>
      <c r="R127" s="114">
        <f t="shared" si="6"/>
        <v>1</v>
      </c>
    </row>
    <row r="128" spans="1:23" ht="15.6" thickTop="1" thickBot="1" x14ac:dyDescent="0.35">
      <c r="A128">
        <v>58</v>
      </c>
      <c r="B128" t="s">
        <v>23</v>
      </c>
      <c r="C128">
        <f t="shared" si="7"/>
        <v>4</v>
      </c>
      <c r="D128" s="15">
        <f>VLOOKUP($B128,_projections!$A$12:$BT$40,D$21+$A128-1,FALSE)</f>
        <v>0.20712568061864198</v>
      </c>
      <c r="E128" s="15">
        <f>VLOOKUP($B128,_projections!$A$12:$BT$40,E$21+$A128-1,FALSE)</f>
        <v>1.341298989594731E-2</v>
      </c>
      <c r="F128" s="15">
        <f>VLOOKUP($B128,_projections!$A$12:$BT$40,F$21+$A128-1,FALSE)</f>
        <v>7.3704746430520883E-3</v>
      </c>
      <c r="G128" s="15">
        <f>VLOOKUP($B128,_projections!$A$12:$BT$40,G$21+$A128-1,FALSE)</f>
        <v>2.1175802952777016E-3</v>
      </c>
      <c r="H128" s="15">
        <f>VLOOKUP($B128,_projections!$A$12:$BT$40,H$21+$A128-1,FALSE)</f>
        <v>6.5267977777689667E-2</v>
      </c>
      <c r="I128" s="15">
        <f>VLOOKUP($B128,_projections!$A$12:$BT$40,I$21+$A128-1,FALSE)</f>
        <v>1.0143444453451732E-2</v>
      </c>
      <c r="J128" s="15">
        <f>VLOOKUP($B128,_projections!$A$12:$BT$40,J$21+$A128-1,FALSE)</f>
        <v>0</v>
      </c>
      <c r="K128" s="15">
        <f>VLOOKUP($B128,_projections!$A$12:$BT$40,K$21+$A128-1,FALSE)</f>
        <v>0</v>
      </c>
      <c r="L128" s="15">
        <f>VLOOKUP($B128,_projections!$A$12:$BT$40,L$21+$A128-1,FALSE)</f>
        <v>0.41173394861261764</v>
      </c>
      <c r="M128" s="15">
        <f>VLOOKUP($B128,_projections!$A$12:$BT$40,M$21+$A128-1,FALSE)</f>
        <v>0.195803933333069</v>
      </c>
      <c r="N128" s="15">
        <f>VLOOKUP($B128,_projections!$A$12:$BT$40,N$21+$A128-1,FALSE)</f>
        <v>5.2214382222151731E-2</v>
      </c>
      <c r="O128" s="15">
        <f>VLOOKUP($B128,_projections!$A$12:$BT$40,O$21+$A128-1,FALSE)</f>
        <v>3.4809588148101159E-2</v>
      </c>
      <c r="P128" s="15">
        <f>VLOOKUP($B128,_projections!$A$12:$BT$40,P$21+$A128-1,FALSE)</f>
        <v>0</v>
      </c>
      <c r="Q128" s="15"/>
      <c r="R128" s="114">
        <f t="shared" si="6"/>
        <v>1</v>
      </c>
    </row>
    <row r="129" spans="1:18" ht="15.6" thickTop="1" thickBot="1" x14ac:dyDescent="0.35">
      <c r="A129">
        <v>58</v>
      </c>
      <c r="B129" t="s">
        <v>24</v>
      </c>
      <c r="C129">
        <f t="shared" si="7"/>
        <v>4</v>
      </c>
      <c r="D129" s="15">
        <f>VLOOKUP($B129,_projections!$A$12:$BT$40,D$21+$A129-1,FALSE)</f>
        <v>0.24704067472382535</v>
      </c>
      <c r="E129" s="15">
        <f>VLOOKUP($B129,_projections!$A$12:$BT$40,E$21+$A129-1,FALSE)</f>
        <v>1.4464259979891208E-2</v>
      </c>
      <c r="F129" s="15">
        <f>VLOOKUP($B129,_projections!$A$12:$BT$40,F$21+$A129-1,FALSE)</f>
        <v>7.4413165038974671E-4</v>
      </c>
      <c r="G129" s="15">
        <f>VLOOKUP($B129,_projections!$A$12:$BT$40,G$21+$A129-1,FALSE)</f>
        <v>1.3054132761812188E-2</v>
      </c>
      <c r="H129" s="15">
        <f>VLOOKUP($B129,_projections!$A$12:$BT$40,H$21+$A129-1,FALSE)</f>
        <v>8.0548194517465366E-2</v>
      </c>
      <c r="I129" s="15">
        <f>VLOOKUP($B129,_projections!$A$12:$BT$40,I$21+$A129-1,FALSE)</f>
        <v>9.5442877311527584E-3</v>
      </c>
      <c r="J129" s="15">
        <f>VLOOKUP($B129,_projections!$A$12:$BT$40,J$21+$A129-1,FALSE)</f>
        <v>0</v>
      </c>
      <c r="K129" s="15">
        <f>VLOOKUP($B129,_projections!$A$12:$BT$40,K$21+$A129-1,FALSE)</f>
        <v>0</v>
      </c>
      <c r="L129" s="15">
        <f>VLOOKUP($B129,_projections!$A$12:$BT$40,L$21+$A129-1,FALSE)</f>
        <v>0.28556214239311339</v>
      </c>
      <c r="M129" s="15">
        <f>VLOOKUP($B129,_projections!$A$12:$BT$40,M$21+$A129-1,FALSE)</f>
        <v>0.2416445835523961</v>
      </c>
      <c r="N129" s="15">
        <f>VLOOKUP($B129,_projections!$A$12:$BT$40,N$21+$A129-1,FALSE)</f>
        <v>6.4438555613972298E-2</v>
      </c>
      <c r="O129" s="15">
        <f>VLOOKUP($B129,_projections!$A$12:$BT$40,O$21+$A129-1,FALSE)</f>
        <v>4.2959037075981532E-2</v>
      </c>
      <c r="P129" s="15">
        <f>VLOOKUP($B129,_projections!$A$12:$BT$40,P$21+$A129-1,FALSE)</f>
        <v>0</v>
      </c>
      <c r="Q129" s="15"/>
      <c r="R129" s="114">
        <f t="shared" si="6"/>
        <v>0.99999999999999978</v>
      </c>
    </row>
    <row r="130" spans="1:18" ht="15.6" thickTop="1" thickBot="1" x14ac:dyDescent="0.35">
      <c r="A130">
        <v>58</v>
      </c>
      <c r="B130" t="s">
        <v>27</v>
      </c>
      <c r="C130">
        <f t="shared" si="7"/>
        <v>4</v>
      </c>
      <c r="D130" s="15">
        <f>VLOOKUP($B130,_projections!$A$12:$BT$40,D$21+$A130-1,FALSE)</f>
        <v>0.25309523882600493</v>
      </c>
      <c r="E130" s="15">
        <f>VLOOKUP($B130,_projections!$A$12:$BT$40,E$21+$A130-1,FALSE)</f>
        <v>2.5737819665740052E-2</v>
      </c>
      <c r="F130" s="15">
        <f>VLOOKUP($B130,_projections!$A$12:$BT$40,F$21+$A130-1,FALSE)</f>
        <v>1.1319070895242615E-2</v>
      </c>
      <c r="G130" s="15">
        <f>VLOOKUP($B130,_projections!$A$12:$BT$40,G$21+$A130-1,FALSE)</f>
        <v>0</v>
      </c>
      <c r="H130" s="15">
        <f>VLOOKUP($B130,_projections!$A$12:$BT$40,H$21+$A130-1,FALSE)</f>
        <v>0.10561213809880049</v>
      </c>
      <c r="I130" s="15">
        <f>VLOOKUP($B130,_projections!$A$12:$BT$40,I$21+$A130-1,FALSE)</f>
        <v>3.6937342677047388E-3</v>
      </c>
      <c r="J130" s="15">
        <f>VLOOKUP($B130,_projections!$A$12:$BT$40,J$21+$A130-1,FALSE)</f>
        <v>0</v>
      </c>
      <c r="K130" s="15">
        <f>VLOOKUP($B130,_projections!$A$12:$BT$40,K$21+$A130-1,FALSE)</f>
        <v>0</v>
      </c>
      <c r="L130" s="15">
        <f>VLOOKUP($B130,_projections!$A$12:$BT$40,L$21+$A130-1,FALSE)</f>
        <v>0.14288939981837151</v>
      </c>
      <c r="M130" s="15">
        <f>VLOOKUP($B130,_projections!$A$12:$BT$40,M$21+$A130-1,FALSE)</f>
        <v>0.31683641429640147</v>
      </c>
      <c r="N130" s="15">
        <f>VLOOKUP($B130,_projections!$A$12:$BT$40,N$21+$A130-1,FALSE)</f>
        <v>8.44897104790404E-2</v>
      </c>
      <c r="O130" s="15">
        <f>VLOOKUP($B130,_projections!$A$12:$BT$40,O$21+$A130-1,FALSE)</f>
        <v>5.6326473652693602E-2</v>
      </c>
      <c r="P130" s="15">
        <f>VLOOKUP($B130,_projections!$A$12:$BT$40,P$21+$A130-1,FALSE)</f>
        <v>0</v>
      </c>
      <c r="Q130" s="15"/>
      <c r="R130" s="114">
        <f t="shared" si="6"/>
        <v>0.99999999999999989</v>
      </c>
    </row>
    <row r="131" spans="1:18" ht="15.6" thickTop="1" thickBot="1" x14ac:dyDescent="0.35">
      <c r="A131">
        <v>58</v>
      </c>
      <c r="B131" t="s">
        <v>29</v>
      </c>
      <c r="C131">
        <f t="shared" si="7"/>
        <v>4</v>
      </c>
      <c r="D131" s="15">
        <f>VLOOKUP($B131,_projections!$A$12:$BT$40,D$21+$A131-1,FALSE)</f>
        <v>0.48741740100147607</v>
      </c>
      <c r="E131" s="15">
        <f>VLOOKUP($B131,_projections!$A$12:$BT$40,E$21+$A131-1,FALSE)</f>
        <v>3.5145729833260188E-3</v>
      </c>
      <c r="F131" s="15">
        <f>VLOOKUP($B131,_projections!$A$12:$BT$40,F$21+$A131-1,FALSE)</f>
        <v>2.136891331241177E-2</v>
      </c>
      <c r="G131" s="15">
        <f>VLOOKUP($B131,_projections!$A$12:$BT$40,G$21+$A131-1,FALSE)</f>
        <v>0</v>
      </c>
      <c r="H131" s="15">
        <f>VLOOKUP($B131,_projections!$A$12:$BT$40,H$21+$A131-1,FALSE)</f>
        <v>7.0917935942852631E-2</v>
      </c>
      <c r="I131" s="15">
        <f>VLOOKUP($B131,_projections!$A$12:$BT$40,I$21+$A131-1,FALSE)</f>
        <v>1.4642718307922175E-2</v>
      </c>
      <c r="J131" s="15">
        <f>VLOOKUP($B131,_projections!$A$12:$BT$40,J$21+$A131-1,FALSE)</f>
        <v>0</v>
      </c>
      <c r="K131" s="15">
        <f>VLOOKUP($B131,_projections!$A$12:$BT$40,K$21+$A131-1,FALSE)</f>
        <v>2.7015477584646605E-4</v>
      </c>
      <c r="L131" s="15">
        <f>VLOOKUP($B131,_projections!$A$12:$BT$40,L$21+$A131-1,FALSE)</f>
        <v>9.4557247923803517E-2</v>
      </c>
      <c r="M131" s="15">
        <f>VLOOKUP($B131,_projections!$A$12:$BT$40,M$21+$A131-1,FALSE)</f>
        <v>0.21275380782855791</v>
      </c>
      <c r="N131" s="15">
        <f>VLOOKUP($B131,_projections!$A$12:$BT$40,N$21+$A131-1,FALSE)</f>
        <v>5.6734348754282106E-2</v>
      </c>
      <c r="O131" s="15">
        <f>VLOOKUP($B131,_projections!$A$12:$BT$40,O$21+$A131-1,FALSE)</f>
        <v>3.7822899169521404E-2</v>
      </c>
      <c r="P131" s="15">
        <f>VLOOKUP($B131,_projections!$A$12:$BT$40,P$21+$A131-1,FALSE)</f>
        <v>0</v>
      </c>
      <c r="Q131" s="15"/>
      <c r="R131" s="114">
        <f t="shared" si="6"/>
        <v>1</v>
      </c>
    </row>
    <row r="132" spans="1:18" ht="15.6" thickTop="1" thickBot="1" x14ac:dyDescent="0.35">
      <c r="A132">
        <v>58</v>
      </c>
      <c r="B132" t="s">
        <v>8</v>
      </c>
      <c r="C132">
        <f t="shared" si="7"/>
        <v>4</v>
      </c>
      <c r="D132" s="15">
        <f>VLOOKUP($B132,_projections!$A$12:$BT$40,D$21+$A132-1,FALSE)</f>
        <v>0.12484568284986662</v>
      </c>
      <c r="E132" s="15">
        <f>VLOOKUP($B132,_projections!$A$12:$BT$40,E$21+$A132-1,FALSE)</f>
        <v>4.045456704695715E-2</v>
      </c>
      <c r="F132" s="15">
        <f>VLOOKUP($B132,_projections!$A$12:$BT$40,F$21+$A132-1,FALSE)</f>
        <v>1.0805630340045759E-3</v>
      </c>
      <c r="G132" s="15">
        <f>VLOOKUP($B132,_projections!$A$12:$BT$40,G$21+$A132-1,FALSE)</f>
        <v>1.2951330719472821E-5</v>
      </c>
      <c r="H132" s="15">
        <f>VLOOKUP($B132,_projections!$A$12:$BT$40,H$21+$A132-1,FALSE)</f>
        <v>0.1184120320232913</v>
      </c>
      <c r="I132" s="15">
        <f>VLOOKUP($B132,_projections!$A$12:$BT$40,I$21+$A132-1,FALSE)</f>
        <v>9.085113247525374E-3</v>
      </c>
      <c r="J132" s="15">
        <f>VLOOKUP($B132,_projections!$A$12:$BT$40,J$21+$A132-1,FALSE)</f>
        <v>0</v>
      </c>
      <c r="K132" s="15">
        <f>VLOOKUP($B132,_projections!$A$12:$BT$40,K$21+$A132-1,FALSE)</f>
        <v>0</v>
      </c>
      <c r="L132" s="15">
        <f>VLOOKUP($B132,_projections!$A$12:$BT$40,L$21+$A132-1,FALSE)</f>
        <v>0.17447971985663957</v>
      </c>
      <c r="M132" s="15">
        <f>VLOOKUP($B132,_projections!$A$12:$BT$40,M$21+$A132-1,FALSE)</f>
        <v>0.36267984286189736</v>
      </c>
      <c r="N132" s="15">
        <f>VLOOKUP($B132,_projections!$A$12:$BT$40,N$21+$A132-1,FALSE)</f>
        <v>9.4729625618633032E-2</v>
      </c>
      <c r="O132" s="15">
        <f>VLOOKUP($B132,_projections!$A$12:$BT$40,O$21+$A132-1,FALSE)</f>
        <v>6.3153083745755359E-2</v>
      </c>
      <c r="P132" s="15">
        <f>VLOOKUP($B132,_projections!$A$12:$BT$40,P$21+$A132-1,FALSE)</f>
        <v>1.106681838471015E-2</v>
      </c>
      <c r="Q132" s="15"/>
      <c r="R132" s="114">
        <f t="shared" si="6"/>
        <v>0.99999999999999989</v>
      </c>
    </row>
    <row r="133" spans="1:18" ht="15.6" thickTop="1" thickBot="1" x14ac:dyDescent="0.35">
      <c r="A133">
        <v>58</v>
      </c>
      <c r="B133" t="s">
        <v>6</v>
      </c>
      <c r="C133">
        <f t="shared" si="7"/>
        <v>4</v>
      </c>
      <c r="D133" s="15">
        <f>VLOOKUP($B133,_projections!$A$12:$BT$40,D$21+$A133-1,FALSE)</f>
        <v>0.2712182949375842</v>
      </c>
      <c r="E133" s="15">
        <f>VLOOKUP($B133,_projections!$A$12:$BT$40,E$21+$A133-1,FALSE)</f>
        <v>2.0077045309912483E-2</v>
      </c>
      <c r="F133" s="15">
        <f>VLOOKUP($B133,_projections!$A$12:$BT$40,F$21+$A133-1,FALSE)</f>
        <v>4.138613791854282E-3</v>
      </c>
      <c r="G133" s="15">
        <f>VLOOKUP($B133,_projections!$A$12:$BT$40,G$21+$A133-1,FALSE)</f>
        <v>9.2927388253001113E-3</v>
      </c>
      <c r="H133" s="15">
        <f>VLOOKUP($B133,_projections!$A$12:$BT$40,H$21+$A133-1,FALSE)</f>
        <v>9.5498934092140497E-2</v>
      </c>
      <c r="I133" s="15">
        <f>VLOOKUP($B133,_projections!$A$12:$BT$40,I$21+$A133-1,FALSE)</f>
        <v>1.1096346864256161E-2</v>
      </c>
      <c r="J133" s="15">
        <f>VLOOKUP($B133,_projections!$A$12:$BT$40,J$21+$A133-1,FALSE)</f>
        <v>0</v>
      </c>
      <c r="K133" s="15">
        <f>VLOOKUP($B133,_projections!$A$12:$BT$40,K$21+$A133-1,FALSE)</f>
        <v>0</v>
      </c>
      <c r="L133" s="15">
        <f>VLOOKUP($B133,_projections!$A$12:$BT$40,L$21+$A133-1,FALSE)</f>
        <v>0.17023801400042166</v>
      </c>
      <c r="M133" s="15">
        <f>VLOOKUP($B133,_projections!$A$12:$BT$40,M$21+$A133-1,FALSE)</f>
        <v>0.28733630380069941</v>
      </c>
      <c r="N133" s="15">
        <f>VLOOKUP($B133,_projections!$A$12:$BT$40,N$21+$A133-1,FALSE)</f>
        <v>7.6399147273712401E-2</v>
      </c>
      <c r="O133" s="15">
        <f>VLOOKUP($B133,_projections!$A$12:$BT$40,O$21+$A133-1,FALSE)</f>
        <v>5.2274377242043306E-2</v>
      </c>
      <c r="P133" s="15">
        <f>VLOOKUP($B133,_projections!$A$12:$BT$40,P$21+$A133-1,FALSE)</f>
        <v>2.430183862075449E-3</v>
      </c>
      <c r="Q133" s="15"/>
      <c r="R133" s="114">
        <f t="shared" si="6"/>
        <v>1</v>
      </c>
    </row>
    <row r="134" spans="1:18" ht="15.6" thickTop="1" thickBot="1" x14ac:dyDescent="0.35">
      <c r="A134">
        <v>58</v>
      </c>
      <c r="B134" t="s">
        <v>21</v>
      </c>
      <c r="C134">
        <f t="shared" si="7"/>
        <v>4</v>
      </c>
      <c r="D134" s="15">
        <f>VLOOKUP($B134,_projections!$A$12:$BT$40,D$21+$A134-1,FALSE)</f>
        <v>0.43883237994013946</v>
      </c>
      <c r="E134" s="15">
        <f>VLOOKUP($B134,_projections!$A$12:$BT$40,E$21+$A134-1,FALSE)</f>
        <v>1.8718004444491447E-2</v>
      </c>
      <c r="F134" s="15">
        <f>VLOOKUP($B134,_projections!$A$12:$BT$40,F$21+$A134-1,FALSE)</f>
        <v>7.4976646096466563E-3</v>
      </c>
      <c r="G134" s="15">
        <f>VLOOKUP($B134,_projections!$A$12:$BT$40,G$21+$A134-1,FALSE)</f>
        <v>0</v>
      </c>
      <c r="H134" s="15">
        <f>VLOOKUP($B134,_projections!$A$12:$BT$40,H$21+$A134-1,FALSE)</f>
        <v>7.4714656804293511E-2</v>
      </c>
      <c r="I134" s="15">
        <f>VLOOKUP($B134,_projections!$A$12:$BT$40,I$21+$A134-1,FALSE)</f>
        <v>0</v>
      </c>
      <c r="J134" s="15">
        <f>VLOOKUP($B134,_projections!$A$12:$BT$40,J$21+$A134-1,FALSE)</f>
        <v>0</v>
      </c>
      <c r="K134" s="15">
        <f>VLOOKUP($B134,_projections!$A$12:$BT$40,K$21+$A134-1,FALSE)</f>
        <v>3.2790587979612856E-3</v>
      </c>
      <c r="L134" s="15">
        <f>VLOOKUP($B134,_projections!$A$12:$BT$40,L$21+$A134-1,FALSE)</f>
        <v>0.13065479621995832</v>
      </c>
      <c r="M134" s="15">
        <f>VLOOKUP($B134,_projections!$A$12:$BT$40,M$21+$A134-1,FALSE)</f>
        <v>0.22414397041288053</v>
      </c>
      <c r="N134" s="15">
        <f>VLOOKUP($B134,_projections!$A$12:$BT$40,N$21+$A134-1,FALSE)</f>
        <v>5.9771725443434814E-2</v>
      </c>
      <c r="O134" s="15">
        <f>VLOOKUP($B134,_projections!$A$12:$BT$40,O$21+$A134-1,FALSE)</f>
        <v>4.2387743327193854E-2</v>
      </c>
      <c r="P134" s="15">
        <f>VLOOKUP($B134,_projections!$A$12:$BT$40,P$21+$A134-1,FALSE)</f>
        <v>0</v>
      </c>
      <c r="Q134" s="15"/>
      <c r="R134" s="114">
        <f>SUM(D134:Q134)</f>
        <v>1</v>
      </c>
    </row>
    <row r="135" spans="1:18" ht="15.6" thickTop="1" thickBot="1" x14ac:dyDescent="0.35">
      <c r="A135">
        <v>58</v>
      </c>
      <c r="B135" t="s">
        <v>10</v>
      </c>
      <c r="C135">
        <f t="shared" si="7"/>
        <v>4</v>
      </c>
      <c r="D135" s="15">
        <f>VLOOKUP($B135,_projections!$A$12:$BT$40,D$21+$A135-1,FALSE)</f>
        <v>7.1878927482125737E-2</v>
      </c>
      <c r="E135" s="15">
        <f>VLOOKUP($B135,_projections!$A$12:$BT$40,E$21+$A135-1,FALSE)</f>
        <v>4.2120237522211244E-2</v>
      </c>
      <c r="F135" s="15">
        <f>VLOOKUP($B135,_projections!$A$12:$BT$40,F$21+$A135-1,FALSE)</f>
        <v>3.3183754075632624E-3</v>
      </c>
      <c r="G135" s="15">
        <f>VLOOKUP($B135,_projections!$A$12:$BT$40,G$21+$A135-1,FALSE)</f>
        <v>4.1630922512869188E-5</v>
      </c>
      <c r="H135" s="15">
        <f>VLOOKUP($B135,_projections!$A$12:$BT$40,H$21+$A135-1,FALSE)</f>
        <v>0.1296186949790189</v>
      </c>
      <c r="I135" s="15">
        <f>VLOOKUP($B135,_projections!$A$12:$BT$40,I$21+$A135-1,FALSE)</f>
        <v>0</v>
      </c>
      <c r="J135" s="15">
        <f>VLOOKUP($B135,_projections!$A$12:$BT$40,J$21+$A135-1,FALSE)</f>
        <v>0</v>
      </c>
      <c r="K135" s="15">
        <f>VLOOKUP($B135,_projections!$A$12:$BT$40,K$21+$A135-1,FALSE)</f>
        <v>0</v>
      </c>
      <c r="L135" s="15">
        <f>VLOOKUP($B135,_projections!$A$12:$BT$40,L$21+$A135-1,FALSE)</f>
        <v>0.17285122808598644</v>
      </c>
      <c r="M135" s="15">
        <f>VLOOKUP($B135,_projections!$A$12:$BT$40,M$21+$A135-1,FALSE)</f>
        <v>0.3888560849370567</v>
      </c>
      <c r="N135" s="15">
        <f>VLOOKUP($B135,_projections!$A$12:$BT$40,N$21+$A135-1,FALSE)</f>
        <v>0.10369495598321511</v>
      </c>
      <c r="O135" s="15">
        <f>VLOOKUP($B135,_projections!$A$12:$BT$40,O$21+$A135-1,FALSE)</f>
        <v>8.7567261785720329E-2</v>
      </c>
      <c r="P135" s="15">
        <f>VLOOKUP($B135,_projections!$A$12:$BT$40,P$21+$A135-1,FALSE)</f>
        <v>5.2602894589139659E-5</v>
      </c>
      <c r="Q135" s="15"/>
      <c r="R135" s="114">
        <f t="shared" si="6"/>
        <v>0.99999999999999967</v>
      </c>
    </row>
    <row r="136" spans="1:18" ht="15.6" thickTop="1" thickBot="1" x14ac:dyDescent="0.35">
      <c r="A136">
        <v>58</v>
      </c>
      <c r="B136" t="s">
        <v>20</v>
      </c>
      <c r="C136">
        <f t="shared" si="7"/>
        <v>4</v>
      </c>
      <c r="D136" s="15">
        <f>VLOOKUP($B136,_projections!$A$12:$BT$40,D$21+$A136-1,FALSE)</f>
        <v>0.17883650733346348</v>
      </c>
      <c r="E136" s="15">
        <f>VLOOKUP($B136,_projections!$A$12:$BT$40,E$21+$A136-1,FALSE)</f>
        <v>3.2911958692280655E-2</v>
      </c>
      <c r="F136" s="15">
        <f>VLOOKUP($B136,_projections!$A$12:$BT$40,F$21+$A136-1,FALSE)</f>
        <v>4.7807307657727946E-5</v>
      </c>
      <c r="G136" s="15">
        <f>VLOOKUP($B136,_projections!$A$12:$BT$40,G$21+$A136-1,FALSE)</f>
        <v>7.5176205160463177E-3</v>
      </c>
      <c r="H136" s="15">
        <f>VLOOKUP($B136,_projections!$A$12:$BT$40,H$21+$A136-1,FALSE)</f>
        <v>0.11536055157055627</v>
      </c>
      <c r="I136" s="15">
        <f>VLOOKUP($B136,_projections!$A$12:$BT$40,I$21+$A136-1,FALSE)</f>
        <v>2.8118470180111908E-3</v>
      </c>
      <c r="J136" s="15">
        <f>VLOOKUP($B136,_projections!$A$12:$BT$40,J$21+$A136-1,FALSE)</f>
        <v>0</v>
      </c>
      <c r="K136" s="15">
        <f>VLOOKUP($B136,_projections!$A$12:$BT$40,K$21+$A136-1,FALSE)</f>
        <v>0</v>
      </c>
      <c r="L136" s="15">
        <f>VLOOKUP($B136,_projections!$A$12:$BT$40,L$21+$A136-1,FALSE)</f>
        <v>0.15981981315896726</v>
      </c>
      <c r="M136" s="15">
        <f>VLOOKUP($B136,_projections!$A$12:$BT$40,M$21+$A136-1,FALSE)</f>
        <v>0.34608165471166885</v>
      </c>
      <c r="N136" s="15">
        <f>VLOOKUP($B136,_projections!$A$12:$BT$40,N$21+$A136-1,FALSE)</f>
        <v>9.2288441256445031E-2</v>
      </c>
      <c r="O136" s="15">
        <f>VLOOKUP($B136,_projections!$A$12:$BT$40,O$21+$A136-1,FALSE)</f>
        <v>6.2367363706619827E-2</v>
      </c>
      <c r="P136" s="15">
        <f>VLOOKUP($B136,_projections!$A$12:$BT$40,P$21+$A136-1,FALSE)</f>
        <v>1.9564347282834465E-3</v>
      </c>
      <c r="Q136" s="15"/>
      <c r="R136" s="114">
        <f t="shared" si="6"/>
        <v>1</v>
      </c>
    </row>
    <row r="137" spans="1:18" ht="15.6" thickTop="1" thickBot="1" x14ac:dyDescent="0.35">
      <c r="A137">
        <v>58</v>
      </c>
      <c r="B137" t="s">
        <v>26</v>
      </c>
      <c r="C137">
        <f t="shared" si="7"/>
        <v>4</v>
      </c>
      <c r="D137" s="15">
        <f>VLOOKUP($B137,_projections!$A$12:$BT$40,D$21+$A137-1,FALSE)</f>
        <v>0.37929598445452894</v>
      </c>
      <c r="E137" s="15">
        <f>VLOOKUP($B137,_projections!$A$12:$BT$40,E$21+$A137-1,FALSE)</f>
        <v>4.9761423187348755E-3</v>
      </c>
      <c r="F137" s="15">
        <f>VLOOKUP($B137,_projections!$A$12:$BT$40,F$21+$A137-1,FALSE)</f>
        <v>2.2691387964100109E-2</v>
      </c>
      <c r="G137" s="15">
        <f>VLOOKUP($B137,_projections!$A$12:$BT$40,G$21+$A137-1,FALSE)</f>
        <v>0</v>
      </c>
      <c r="H137" s="15">
        <f>VLOOKUP($B137,_projections!$A$12:$BT$40,H$21+$A137-1,FALSE)</f>
        <v>7.8852461306079619E-2</v>
      </c>
      <c r="I137" s="15">
        <f>VLOOKUP($B137,_projections!$A$12:$BT$40,I$21+$A137-1,FALSE)</f>
        <v>9.0587995965235122E-3</v>
      </c>
      <c r="J137" s="15">
        <f>VLOOKUP($B137,_projections!$A$12:$BT$40,J$21+$A137-1,FALSE)</f>
        <v>0</v>
      </c>
      <c r="K137" s="15">
        <f>VLOOKUP($B137,_projections!$A$12:$BT$40,K$21+$A137-1,FALSE)</f>
        <v>0</v>
      </c>
      <c r="L137" s="15">
        <f>VLOOKUP($B137,_projections!$A$12:$BT$40,L$21+$A137-1,FALSE)</f>
        <v>0.10513661507477284</v>
      </c>
      <c r="M137" s="15">
        <f>VLOOKUP($B137,_projections!$A$12:$BT$40,M$21+$A137-1,FALSE)</f>
        <v>0.23655738391823886</v>
      </c>
      <c r="N137" s="15">
        <f>VLOOKUP($B137,_projections!$A$12:$BT$40,N$21+$A137-1,FALSE)</f>
        <v>6.3081969044863698E-2</v>
      </c>
      <c r="O137" s="15">
        <f>VLOOKUP($B137,_projections!$A$12:$BT$40,O$21+$A137-1,FALSE)</f>
        <v>0.10034925632215766</v>
      </c>
      <c r="P137" s="15">
        <f>VLOOKUP($B137,_projections!$A$12:$BT$40,P$21+$A137-1,FALSE)</f>
        <v>0</v>
      </c>
      <c r="Q137" s="15"/>
      <c r="R137" s="114">
        <f t="shared" si="6"/>
        <v>1.0000000000000002</v>
      </c>
    </row>
    <row r="138" spans="1:18" ht="15.6" thickTop="1" thickBot="1" x14ac:dyDescent="0.35">
      <c r="A138">
        <v>58</v>
      </c>
      <c r="B138" t="s">
        <v>7</v>
      </c>
      <c r="C138">
        <f t="shared" si="7"/>
        <v>4</v>
      </c>
      <c r="D138" s="15">
        <f>VLOOKUP($B138,_projections!$A$12:$BT$40,D$21+$A138-1,FALSE)</f>
        <v>0.23360429562591353</v>
      </c>
      <c r="E138" s="15">
        <f>VLOOKUP($B138,_projections!$A$12:$BT$40,E$21+$A138-1,FALSE)</f>
        <v>1.8501873739325273E-2</v>
      </c>
      <c r="F138" s="15">
        <f>VLOOKUP($B138,_projections!$A$12:$BT$40,F$21+$A138-1,FALSE)</f>
        <v>1.8442813564459353E-2</v>
      </c>
      <c r="G138" s="15">
        <f>VLOOKUP($B138,_projections!$A$12:$BT$40,G$21+$A138-1,FALSE)</f>
        <v>0</v>
      </c>
      <c r="H138" s="15">
        <f>VLOOKUP($B138,_projections!$A$12:$BT$40,H$21+$A138-1,FALSE)</f>
        <v>0.10529235881578608</v>
      </c>
      <c r="I138" s="15">
        <f>VLOOKUP($B138,_projections!$A$12:$BT$40,I$21+$A138-1,FALSE)</f>
        <v>2.0919677755082151E-3</v>
      </c>
      <c r="J138" s="15">
        <f>VLOOKUP($B138,_projections!$A$12:$BT$40,J$21+$A138-1,FALSE)</f>
        <v>1.7980190456100067E-4</v>
      </c>
      <c r="K138" s="15">
        <f>VLOOKUP($B138,_projections!$A$12:$BT$40,K$21+$A138-1,FALSE)</f>
        <v>3.5960380912200128E-4</v>
      </c>
      <c r="L138" s="15">
        <f>VLOOKUP($B138,_projections!$A$12:$BT$40,L$21+$A138-1,FALSE)</f>
        <v>0.16420942219299675</v>
      </c>
      <c r="M138" s="15">
        <f>VLOOKUP($B138,_projections!$A$12:$BT$40,M$21+$A138-1,FALSE)</f>
        <v>0.31587707644735824</v>
      </c>
      <c r="N138" s="15">
        <f>VLOOKUP($B138,_projections!$A$12:$BT$40,N$21+$A138-1,FALSE)</f>
        <v>8.4233887052628867E-2</v>
      </c>
      <c r="O138" s="15">
        <f>VLOOKUP($B138,_projections!$A$12:$BT$40,O$21+$A138-1,FALSE)</f>
        <v>5.7206899072340611E-2</v>
      </c>
      <c r="P138" s="15">
        <f>VLOOKUP($B138,_projections!$A$12:$BT$40,P$21+$A138-1,FALSE)</f>
        <v>0</v>
      </c>
      <c r="Q138" s="15"/>
      <c r="R138" s="114">
        <f t="shared" si="6"/>
        <v>1</v>
      </c>
    </row>
    <row r="139" spans="1:18" ht="15.6" thickTop="1" thickBot="1" x14ac:dyDescent="0.35">
      <c r="A139">
        <v>58</v>
      </c>
      <c r="B139" t="s">
        <v>9</v>
      </c>
      <c r="C139">
        <f t="shared" si="7"/>
        <v>4</v>
      </c>
      <c r="D139" s="15">
        <f>VLOOKUP($B139,_projections!$A$12:$BT$40,D$21+$A139-1,FALSE)</f>
        <v>0.5954747579263614</v>
      </c>
      <c r="E139" s="15">
        <f>VLOOKUP($B139,_projections!$A$12:$BT$40,E$21+$A139-1,FALSE)</f>
        <v>5.2690189527772264E-3</v>
      </c>
      <c r="F139" s="15">
        <f>VLOOKUP($B139,_projections!$A$12:$BT$40,F$21+$A139-1,FALSE)</f>
        <v>1.3404126296868516E-2</v>
      </c>
      <c r="G139" s="15">
        <f>VLOOKUP($B139,_projections!$A$12:$BT$40,G$21+$A139-1,FALSE)</f>
        <v>0</v>
      </c>
      <c r="H139" s="15">
        <f>VLOOKUP($B139,_projections!$A$12:$BT$40,H$21+$A139-1,FALSE)</f>
        <v>5.3218463961490312E-2</v>
      </c>
      <c r="I139" s="15">
        <f>VLOOKUP($B139,_projections!$A$12:$BT$40,I$21+$A139-1,FALSE)</f>
        <v>0</v>
      </c>
      <c r="J139" s="15">
        <f>VLOOKUP($B139,_projections!$A$12:$BT$40,J$21+$A139-1,FALSE)</f>
        <v>0</v>
      </c>
      <c r="K139" s="15">
        <f>VLOOKUP($B139,_projections!$A$12:$BT$40,K$21+$A139-1,FALSE)</f>
        <v>0</v>
      </c>
      <c r="L139" s="15">
        <f>VLOOKUP($B139,_projections!$A$12:$BT$40,L$21+$A139-1,FALSE)</f>
        <v>0.10202028902937779</v>
      </c>
      <c r="M139" s="15">
        <f>VLOOKUP($B139,_projections!$A$12:$BT$40,M$21+$A139-1,FALSE)</f>
        <v>0.15965539188447092</v>
      </c>
      <c r="N139" s="15">
        <f>VLOOKUP($B139,_projections!$A$12:$BT$40,N$21+$A139-1,FALSE)</f>
        <v>4.2574771169192255E-2</v>
      </c>
      <c r="O139" s="15">
        <f>VLOOKUP($B139,_projections!$A$12:$BT$40,O$21+$A139-1,FALSE)</f>
        <v>2.8383180779461503E-2</v>
      </c>
      <c r="P139" s="15">
        <f>VLOOKUP($B139,_projections!$A$12:$BT$40,P$21+$A139-1,FALSE)</f>
        <v>0</v>
      </c>
      <c r="Q139" s="15"/>
      <c r="R139" s="114">
        <f t="shared" si="6"/>
        <v>1</v>
      </c>
    </row>
    <row r="140" spans="1:18" ht="15.6" thickTop="1" thickBot="1" x14ac:dyDescent="0.35">
      <c r="A140">
        <v>58</v>
      </c>
      <c r="B140" t="s">
        <v>14</v>
      </c>
      <c r="C140">
        <f t="shared" si="7"/>
        <v>4</v>
      </c>
      <c r="D140" s="15">
        <f>VLOOKUP($B140,_projections!$A$12:$BT$40,D$21+$A140-1,FALSE)</f>
        <v>0.1512180365810912</v>
      </c>
      <c r="E140" s="15">
        <f>VLOOKUP($B140,_projections!$A$12:$BT$40,E$21+$A140-1,FALSE)</f>
        <v>1.1204905949765307E-2</v>
      </c>
      <c r="F140" s="15">
        <f>VLOOKUP($B140,_projections!$A$12:$BT$40,F$21+$A140-1,FALSE)</f>
        <v>2.7817478160463979E-2</v>
      </c>
      <c r="G140" s="15">
        <f>VLOOKUP($B140,_projections!$A$12:$BT$40,G$21+$A140-1,FALSE)</f>
        <v>4.389413347338466E-6</v>
      </c>
      <c r="H140" s="15">
        <f>VLOOKUP($B140,_projections!$A$12:$BT$40,H$21+$A140-1,FALSE)</f>
        <v>0.11122630454219326</v>
      </c>
      <c r="I140" s="15">
        <f>VLOOKUP($B140,_projections!$A$12:$BT$40,I$21+$A140-1,FALSE)</f>
        <v>4.390610216779449E-4</v>
      </c>
      <c r="J140" s="15">
        <f>VLOOKUP($B140,_projections!$A$12:$BT$40,J$21+$A140-1,FALSE)</f>
        <v>0</v>
      </c>
      <c r="K140" s="15">
        <f>VLOOKUP($B140,_projections!$A$12:$BT$40,K$21+$A140-1,FALSE)</f>
        <v>0</v>
      </c>
      <c r="L140" s="15">
        <f>VLOOKUP($B140,_projections!$A$12:$BT$40,L$21+$A140-1,FALSE)</f>
        <v>0.21555701042051534</v>
      </c>
      <c r="M140" s="15">
        <f>VLOOKUP($B140,_projections!$A$12:$BT$40,M$21+$A140-1,FALSE)</f>
        <v>0.33367891362657975</v>
      </c>
      <c r="N140" s="15">
        <f>VLOOKUP($B140,_projections!$A$12:$BT$40,N$21+$A140-1,FALSE)</f>
        <v>8.8981043633754614E-2</v>
      </c>
      <c r="O140" s="15">
        <f>VLOOKUP($B140,_projections!$A$12:$BT$40,O$21+$A140-1,FALSE)</f>
        <v>5.9320695755836407E-2</v>
      </c>
      <c r="P140" s="15">
        <f>VLOOKUP($B140,_projections!$A$12:$BT$40,P$21+$A140-1,FALSE)</f>
        <v>5.5216089477486726E-4</v>
      </c>
      <c r="Q140" s="15"/>
      <c r="R140" s="114">
        <f t="shared" si="6"/>
        <v>1</v>
      </c>
    </row>
    <row r="141" spans="1:18" ht="15.6" thickTop="1" thickBot="1" x14ac:dyDescent="0.35">
      <c r="A141">
        <v>58</v>
      </c>
      <c r="B141" t="s">
        <v>4</v>
      </c>
      <c r="C141">
        <f t="shared" si="7"/>
        <v>4</v>
      </c>
      <c r="D141" s="15">
        <f>VLOOKUP($B141,_projections!$A$12:$BT$40,D$21+$A141-1,FALSE)</f>
        <v>0.24318283730126808</v>
      </c>
      <c r="E141" s="15">
        <f>VLOOKUP($B141,_projections!$A$12:$BT$40,E$21+$A141-1,FALSE)</f>
        <v>3.3343285616568595E-2</v>
      </c>
      <c r="F141" s="15">
        <f>VLOOKUP($B141,_projections!$A$12:$BT$40,F$21+$A141-1,FALSE)</f>
        <v>3.583423538360339E-3</v>
      </c>
      <c r="G141" s="15">
        <f>VLOOKUP($B141,_projections!$A$12:$BT$40,G$21+$A141-1,FALSE)</f>
        <v>1.2269819510188348E-4</v>
      </c>
      <c r="H141" s="15">
        <f>VLOOKUP($B141,_projections!$A$12:$BT$40,H$21+$A141-1,FALSE)</f>
        <v>0.10559081094758772</v>
      </c>
      <c r="I141" s="15">
        <f>VLOOKUP($B141,_projections!$A$12:$BT$40,I$21+$A141-1,FALSE)</f>
        <v>5.9176715036464182E-3</v>
      </c>
      <c r="J141" s="15">
        <f>VLOOKUP($B141,_projections!$A$12:$BT$40,J$21+$A141-1,FALSE)</f>
        <v>0</v>
      </c>
      <c r="K141" s="15">
        <f>VLOOKUP($B141,_projections!$A$12:$BT$40,K$21+$A141-1,FALSE)</f>
        <v>0</v>
      </c>
      <c r="L141" s="15">
        <f>VLOOKUP($B141,_projections!$A$12:$BT$40,L$21+$A141-1,FALSE)</f>
        <v>0.14213525019352855</v>
      </c>
      <c r="M141" s="15">
        <f>VLOOKUP($B141,_projections!$A$12:$BT$40,M$21+$A141-1,FALSE)</f>
        <v>0.31958338316619339</v>
      </c>
      <c r="N141" s="15">
        <f>VLOOKUP($B141,_projections!$A$12:$BT$40,N$21+$A141-1,FALSE)</f>
        <v>8.4472648758070187E-2</v>
      </c>
      <c r="O141" s="15">
        <f>VLOOKUP($B141,_projections!$A$12:$BT$40,O$21+$A141-1,FALSE)</f>
        <v>5.640793642289376E-2</v>
      </c>
      <c r="P141" s="15">
        <f>VLOOKUP($B141,_projections!$A$12:$BT$40,P$21+$A141-1,FALSE)</f>
        <v>5.6600543567808725E-3</v>
      </c>
      <c r="Q141" s="15"/>
      <c r="R141" s="114">
        <f t="shared" si="6"/>
        <v>0.99999999999999967</v>
      </c>
    </row>
    <row r="142" spans="1:18" ht="15" thickTop="1" x14ac:dyDescent="0.3"/>
    <row r="144" spans="1:18" s="10" customFormat="1" x14ac:dyDescent="0.3">
      <c r="B144" s="11" t="s">
        <v>42</v>
      </c>
      <c r="C144" s="11"/>
    </row>
    <row r="145" spans="2:19" s="10" customFormat="1" ht="14.4" customHeight="1" x14ac:dyDescent="0.3">
      <c r="B145" s="11"/>
      <c r="C145" s="11">
        <v>8</v>
      </c>
      <c r="E145" s="12" t="s">
        <v>50</v>
      </c>
      <c r="F145" s="10" t="s">
        <v>51</v>
      </c>
      <c r="G145" s="12" t="s">
        <v>52</v>
      </c>
      <c r="I145" s="118"/>
      <c r="J145" s="118" t="s">
        <v>53</v>
      </c>
      <c r="K145" s="118"/>
      <c r="L145" s="118"/>
      <c r="M145" s="12"/>
      <c r="N145" s="12" t="s">
        <v>43</v>
      </c>
      <c r="O145" s="12"/>
    </row>
    <row r="146" spans="2:19" s="10" customFormat="1" ht="43.8" thickBot="1" x14ac:dyDescent="0.35">
      <c r="B146" s="14" t="s">
        <v>0</v>
      </c>
      <c r="C146" s="14" t="s">
        <v>55</v>
      </c>
      <c r="D146" s="10" t="s">
        <v>35</v>
      </c>
      <c r="E146" s="13" t="s">
        <v>33</v>
      </c>
      <c r="F146" s="13" t="s">
        <v>34</v>
      </c>
      <c r="G146" s="10" t="s">
        <v>39</v>
      </c>
      <c r="H146" s="10" t="s">
        <v>36</v>
      </c>
      <c r="I146" s="10" t="s">
        <v>66</v>
      </c>
      <c r="J146" s="118" t="s">
        <v>141</v>
      </c>
      <c r="K146" s="118" t="s">
        <v>140</v>
      </c>
      <c r="L146" s="10" t="s">
        <v>75</v>
      </c>
      <c r="M146" s="10" t="s">
        <v>37</v>
      </c>
      <c r="N146" s="10" t="s">
        <v>38</v>
      </c>
      <c r="O146" s="10" t="s">
        <v>40</v>
      </c>
      <c r="P146" s="10" t="s">
        <v>76</v>
      </c>
    </row>
    <row r="147" spans="2:19" ht="15.6" thickTop="1" thickBot="1" x14ac:dyDescent="0.35">
      <c r="B147" t="s">
        <v>12</v>
      </c>
      <c r="C147">
        <v>1</v>
      </c>
      <c r="D147" s="18">
        <f t="array" aca="1" ref="D147" ca="1">INDEX(OFFSET(INDIRECT("'"&amp;D$146&amp;"'!A1"),0,$C$145,200,1),MATCH(1,(_summary!$B147=INDIRECT("'"&amp;D$146&amp;"'!A1:A300"))*(_summary!$C147=INDIRECT("'"&amp;D$146&amp;"'!B1:B300")),0))</f>
        <v>0.2605403788894794</v>
      </c>
      <c r="E147" s="18">
        <f t="array" aca="1" ref="E147" ca="1">INDEX(OFFSET(INDIRECT("'"&amp;E$146&amp;"'!A1"),0,$C$145,200,1),MATCH(1,(_summary!$B147=INDIRECT("'"&amp;E$146&amp;"'!A1:A300"))*(_summary!$C147=INDIRECT("'"&amp;E$146&amp;"'!B1:B300")),0))</f>
        <v>0.44468163718899872</v>
      </c>
      <c r="F147" s="18">
        <f t="array" aca="1" ref="F147" ca="1">INDEX(OFFSET(INDIRECT("'"&amp;F$146&amp;"'!A1"),0,$C$145,200,1),MATCH(1,(_summary!$B147=INDIRECT("'"&amp;F$146&amp;"'!A1:A300"))*(_summary!$C147=INDIRECT("'"&amp;F$146&amp;"'!B1:B300")),0))</f>
        <v>0.18261129045932495</v>
      </c>
      <c r="G147" s="18">
        <f t="array" aca="1" ref="G147" ca="1">INDEX(OFFSET(INDIRECT("'"&amp;G$146&amp;"'!A1"),0,$C$145,200,1),MATCH(1,(_summary!$B147=INDIRECT("'"&amp;G$146&amp;"'!A1:A300"))*(_summary!$C147=INDIRECT("'"&amp;G$146&amp;"'!B1:B300")),0))</f>
        <v>4.9447214050729257E-4</v>
      </c>
      <c r="H147" s="18">
        <f t="array" aca="1" ref="H147" ca="1">INDEX(OFFSET(INDIRECT("'"&amp;H$146&amp;"'!A1"),0,$C$145,200,1),MATCH(1,(_summary!$B147=INDIRECT("'"&amp;H$146&amp;"'!A1:A300"))*(_summary!$C147=INDIRECT("'"&amp;H$146&amp;"'!B1:B300")),0))</f>
        <v>1.0416644475581441E-3</v>
      </c>
      <c r="I147" s="18">
        <f t="array" aca="1" ref="I147" ca="1">INDEX(OFFSET(INDIRECT("'"&amp;I$146&amp;"'!A1"),0,$C$145,200,1),MATCH(1,(_summary!$B147=INDIRECT("'"&amp;I$146&amp;"'!A1:A300"))*(_summary!$C147=INDIRECT("'"&amp;I$146&amp;"'!B1:B300")),0))</f>
        <v>2.7943245892942401E-3</v>
      </c>
      <c r="J147" s="18">
        <f t="array" aca="1" ref="J147" ca="1">INDEX(OFFSET(INDIRECT("'"&amp;J$146&amp;"'!A1"),0,$C$145,200,1),MATCH(1,(_summary!$B147=INDIRECT("'"&amp;J$146&amp;"'!A1:A300"))*(_summary!$C147=INDIRECT("'"&amp;J$146&amp;"'!B1:B300")),0))</f>
        <v>0</v>
      </c>
      <c r="K147" s="18">
        <f t="array" aca="1" ref="K147" ca="1">INDEX(OFFSET(INDIRECT("'"&amp;K$146&amp;"'!A1"),0,$C$145,200,1),MATCH(1,(_summary!$B147=INDIRECT("'"&amp;K$146&amp;"'!A1:A300"))*(_summary!$C147=INDIRECT("'"&amp;K$146&amp;"'!B1:B300")),0))</f>
        <v>3.5764613235481833E-4</v>
      </c>
      <c r="L147" s="18">
        <f t="array" aca="1" ref="L147" ca="1">INDEX(OFFSET(INDIRECT("'"&amp;L$146&amp;"'!A1"),0,$C$145,200,1),MATCH(1,(_summary!$B147=INDIRECT("'"&amp;L$146&amp;"'!A1:A300"))*(_summary!$C147=INDIRECT("'"&amp;L$146&amp;"'!B1:B300")),0))</f>
        <v>6.9440448682964201E-2</v>
      </c>
      <c r="M147" s="18">
        <f t="array" aca="1" ref="M147" ca="1">INDEX(OFFSET(INDIRECT("'"&amp;M$146&amp;"'!A1"),0,$C$145,200,1),MATCH(1,(_summary!$B147=INDIRECT("'"&amp;M$146&amp;"'!A1:A300"))*(_summary!$C147=INDIRECT("'"&amp;M$146&amp;"'!B1:B300")),0))</f>
        <v>2.5154383818395864E-2</v>
      </c>
      <c r="N147" s="18">
        <f t="array" aca="1" ref="N147" ca="1">INDEX(OFFSET(INDIRECT("'"&amp;N$146&amp;"'!A1"),0,$C$145,200,1),MATCH(1,(_summary!$B147=INDIRECT("'"&amp;N$146&amp;"'!A1:A300"))*(_summary!$C147=INDIRECT("'"&amp;N$146&amp;"'!B1:B300")),0))</f>
        <v>4.1666577902325767E-4</v>
      </c>
      <c r="O147" s="18">
        <f t="array" aca="1" ref="O147" ca="1">INDEX(OFFSET(INDIRECT("'"&amp;O$146&amp;"'!A1"),0,$C$145,200,1),MATCH(1,(_summary!$B147=INDIRECT("'"&amp;O$146&amp;"'!A1:A300"))*(_summary!$C147=INDIRECT("'"&amp;O$146&amp;"'!B1:B300")),0))</f>
        <v>1.2397643575595189E-2</v>
      </c>
      <c r="P147" s="18">
        <f t="array" aca="1" ref="P147" ca="1">INDEX(OFFSET(INDIRECT("'"&amp;P$146&amp;"'!A1"),0,$C$145,200,1),MATCH(1,(_summary!$B147=INDIRECT("'"&amp;P$146&amp;"'!A1:A300"))*(_summary!$C147=INDIRECT("'"&amp;P$146&amp;"'!B1:B300")),0))</f>
        <v>0</v>
      </c>
      <c r="Q147" s="18"/>
      <c r="R147" s="16">
        <f t="shared" ref="R147:R210" ca="1" si="8">SUM(D147:Q147)</f>
        <v>0.99993055570349587</v>
      </c>
      <c r="S147" s="45"/>
    </row>
    <row r="148" spans="2:19" ht="15.6" thickTop="1" thickBot="1" x14ac:dyDescent="0.35">
      <c r="B148" t="s">
        <v>1</v>
      </c>
      <c r="C148">
        <v>1</v>
      </c>
      <c r="D148" s="18">
        <f t="array" aca="1" ref="D148" ca="1">INDEX(OFFSET(INDIRECT("'"&amp;D$146&amp;"'!A1"),0,$C$145,200,1),MATCH(1,(_summary!$B148=INDIRECT("'"&amp;D$146&amp;"'!A1:A300"))*(_summary!$C148=INDIRECT("'"&amp;D$146&amp;"'!B1:B300")),0))</f>
        <v>0.22309399506037597</v>
      </c>
      <c r="E148" s="18">
        <f t="array" aca="1" ref="E148" ca="1">INDEX(OFFSET(INDIRECT("'"&amp;E$146&amp;"'!A1"),0,$C$145,200,1),MATCH(1,(_summary!$B148=INDIRECT("'"&amp;E$146&amp;"'!A1:A300"))*(_summary!$C148=INDIRECT("'"&amp;E$146&amp;"'!B1:B300")),0))</f>
        <v>0.501681686483472</v>
      </c>
      <c r="F148" s="18">
        <f t="array" aca="1" ref="F148" ca="1">INDEX(OFFSET(INDIRECT("'"&amp;F$146&amp;"'!A1"),0,$C$145,200,1),MATCH(1,(_summary!$B148=INDIRECT("'"&amp;F$146&amp;"'!A1:A300"))*(_summary!$C148=INDIRECT("'"&amp;F$146&amp;"'!B1:B300")),0))</f>
        <v>0.24307900693111911</v>
      </c>
      <c r="G148" s="18">
        <f t="array" aca="1" ref="G148" ca="1">INDEX(OFFSET(INDIRECT("'"&amp;G$146&amp;"'!A1"),0,$C$145,200,1),MATCH(1,(_summary!$B148=INDIRECT("'"&amp;G$146&amp;"'!A1:A300"))*(_summary!$C148=INDIRECT("'"&amp;G$146&amp;"'!B1:B300")),0))</f>
        <v>0</v>
      </c>
      <c r="H148" s="18">
        <f t="array" aca="1" ref="H148" ca="1">INDEX(OFFSET(INDIRECT("'"&amp;H$146&amp;"'!A1"),0,$C$145,200,1),MATCH(1,(_summary!$B148=INDIRECT("'"&amp;H$146&amp;"'!A1:A300"))*(_summary!$C148=INDIRECT("'"&amp;H$146&amp;"'!B1:B300")),0))</f>
        <v>1.2663835615264484E-3</v>
      </c>
      <c r="I148" s="18">
        <f t="array" aca="1" ref="I148" ca="1">INDEX(OFFSET(INDIRECT("'"&amp;I$146&amp;"'!A1"),0,$C$145,200,1),MATCH(1,(_summary!$B148=INDIRECT("'"&amp;I$146&amp;"'!A1:A300"))*(_summary!$C148=INDIRECT("'"&amp;I$146&amp;"'!B1:B300")),0))</f>
        <v>5.6489748611065153E-3</v>
      </c>
      <c r="J148" s="18">
        <f t="array" aca="1" ref="J148" ca="1">INDEX(OFFSET(INDIRECT("'"&amp;J$146&amp;"'!A1"),0,$C$145,200,1),MATCH(1,(_summary!$B148=INDIRECT("'"&amp;J$146&amp;"'!A1:A300"))*(_summary!$C148=INDIRECT("'"&amp;J$146&amp;"'!B1:B300")),0))</f>
        <v>0</v>
      </c>
      <c r="K148" s="18">
        <f t="array" aca="1" ref="K148" ca="1">INDEX(OFFSET(INDIRECT("'"&amp;K$146&amp;"'!A1"),0,$C$145,200,1),MATCH(1,(_summary!$B148=INDIRECT("'"&amp;K$146&amp;"'!A1:A300"))*(_summary!$C148=INDIRECT("'"&amp;K$146&amp;"'!B1:B300")),0))</f>
        <v>9.9158485910731304E-5</v>
      </c>
      <c r="L148" s="18">
        <f t="array" aca="1" ref="L148" ca="1">INDEX(OFFSET(INDIRECT("'"&amp;L$146&amp;"'!A1"),0,$C$145,200,1),MATCH(1,(_summary!$B148=INDIRECT("'"&amp;L$146&amp;"'!A1:A300"))*(_summary!$C148=INDIRECT("'"&amp;L$146&amp;"'!B1:B300")),0))</f>
        <v>1.7074342105138786E-2</v>
      </c>
      <c r="M148" s="18">
        <f t="array" aca="1" ref="M148" ca="1">INDEX(OFFSET(INDIRECT("'"&amp;M$146&amp;"'!A1"),0,$C$145,200,1),MATCH(1,(_summary!$B148=INDIRECT("'"&amp;M$146&amp;"'!A1:A300"))*(_summary!$C148=INDIRECT("'"&amp;M$146&amp;"'!B1:B300")),0))</f>
        <v>4.2459469327764234E-3</v>
      </c>
      <c r="N148" s="18">
        <f t="array" aca="1" ref="N148" ca="1">INDEX(OFFSET(INDIRECT("'"&amp;N$146&amp;"'!A1"),0,$C$145,200,1),MATCH(1,(_summary!$B148=INDIRECT("'"&amp;N$146&amp;"'!A1:A300"))*(_summary!$C148=INDIRECT("'"&amp;N$146&amp;"'!B1:B300")),0))</f>
        <v>5.0655342461057953E-4</v>
      </c>
      <c r="O148" s="18">
        <f t="array" aca="1" ref="O148" ca="1">INDEX(OFFSET(INDIRECT("'"&amp;O$146&amp;"'!A1"),0,$C$145,200,1),MATCH(1,(_summary!$B148=INDIRECT("'"&amp;O$146&amp;"'!A1:A300"))*(_summary!$C148=INDIRECT("'"&amp;O$146&amp;"'!B1:B300")),0))</f>
        <v>1.6885114153685979E-4</v>
      </c>
      <c r="P148" s="18">
        <f t="array" aca="1" ref="P148" ca="1">INDEX(OFFSET(INDIRECT("'"&amp;P$146&amp;"'!A1"),0,$C$145,200,1),MATCH(1,(_summary!$B148=INDIRECT("'"&amp;P$146&amp;"'!A1:A300"))*(_summary!$C148=INDIRECT("'"&amp;P$146&amp;"'!B1:B300")),0))</f>
        <v>3.0506754416582326E-3</v>
      </c>
      <c r="Q148" s="18"/>
      <c r="R148" s="16">
        <f t="shared" ca="1" si="8"/>
        <v>0.99991557442923162</v>
      </c>
    </row>
    <row r="149" spans="2:19" ht="15.6" thickTop="1" thickBot="1" x14ac:dyDescent="0.35">
      <c r="B149" t="s">
        <v>19</v>
      </c>
      <c r="C149">
        <v>1</v>
      </c>
      <c r="D149" s="18">
        <f t="array" aca="1" ref="D149" ca="1">INDEX(OFFSET(INDIRECT("'"&amp;D$146&amp;"'!A1"),0,$C$145,200,1),MATCH(1,(_summary!$B149=INDIRECT("'"&amp;D$146&amp;"'!A1:A300"))*(_summary!$C149=INDIRECT("'"&amp;D$146&amp;"'!B1:B300")),0))</f>
        <v>0.49281952828183601</v>
      </c>
      <c r="E149" s="18">
        <f t="array" aca="1" ref="E149" ca="1">INDEX(OFFSET(INDIRECT("'"&amp;E$146&amp;"'!A1"),0,$C$145,200,1),MATCH(1,(_summary!$B149=INDIRECT("'"&amp;E$146&amp;"'!A1:A300"))*(_summary!$C149=INDIRECT("'"&amp;E$146&amp;"'!B1:B300")),0))</f>
        <v>0.1749992782891337</v>
      </c>
      <c r="F149" s="18">
        <f t="array" aca="1" ref="F149" ca="1">INDEX(OFFSET(INDIRECT("'"&amp;F$146&amp;"'!A1"),0,$C$145,200,1),MATCH(1,(_summary!$B149=INDIRECT("'"&amp;F$146&amp;"'!A1:A300"))*(_summary!$C149=INDIRECT("'"&amp;F$146&amp;"'!B1:B300")),0))</f>
        <v>3.6134850889384541E-2</v>
      </c>
      <c r="G149" s="18">
        <f t="array" aca="1" ref="G149" ca="1">INDEX(OFFSET(INDIRECT("'"&amp;G$146&amp;"'!A1"),0,$C$145,200,1),MATCH(1,(_summary!$B149=INDIRECT("'"&amp;G$146&amp;"'!A1:A300"))*(_summary!$C149=INDIRECT("'"&amp;G$146&amp;"'!B1:B300")),0))</f>
        <v>1.394313992998948E-2</v>
      </c>
      <c r="H149" s="18">
        <f t="array" aca="1" ref="H149" ca="1">INDEX(OFFSET(INDIRECT("'"&amp;H$146&amp;"'!A1"),0,$C$145,200,1),MATCH(1,(_summary!$B149=INDIRECT("'"&amp;H$146&amp;"'!A1:A300"))*(_summary!$C149=INDIRECT("'"&amp;H$146&amp;"'!B1:B300")),0))</f>
        <v>4.3210174301548351E-4</v>
      </c>
      <c r="I149" s="18">
        <f t="array" aca="1" ref="I149" ca="1">INDEX(OFFSET(INDIRECT("'"&amp;I$146&amp;"'!A1"),0,$C$145,200,1),MATCH(1,(_summary!$B149=INDIRECT("'"&amp;I$146&amp;"'!A1:A300"))*(_summary!$C149=INDIRECT("'"&amp;I$146&amp;"'!B1:B300")),0))</f>
        <v>6.5381898607227886E-4</v>
      </c>
      <c r="J149" s="18">
        <f t="array" aca="1" ref="J149" ca="1">INDEX(OFFSET(INDIRECT("'"&amp;J$146&amp;"'!A1"),0,$C$145,200,1),MATCH(1,(_summary!$B149=INDIRECT("'"&amp;J$146&amp;"'!A1:A300"))*(_summary!$C149=INDIRECT("'"&amp;J$146&amp;"'!B1:B300")),0))</f>
        <v>0</v>
      </c>
      <c r="K149" s="18">
        <f t="array" aca="1" ref="K149" ca="1">INDEX(OFFSET(INDIRECT("'"&amp;K$146&amp;"'!A1"),0,$C$145,200,1),MATCH(1,(_summary!$B149=INDIRECT("'"&amp;K$146&amp;"'!A1:A300"))*(_summary!$C149=INDIRECT("'"&amp;K$146&amp;"'!B1:B300")),0))</f>
        <v>0</v>
      </c>
      <c r="L149" s="18">
        <f t="array" aca="1" ref="L149" ca="1">INDEX(OFFSET(INDIRECT("'"&amp;L$146&amp;"'!A1"),0,$C$145,200,1),MATCH(1,(_summary!$B149=INDIRECT("'"&amp;L$146&amp;"'!A1:A300"))*(_summary!$C149=INDIRECT("'"&amp;L$146&amp;"'!B1:B300")),0))</f>
        <v>8.7416503337754442E-2</v>
      </c>
      <c r="M149" s="18">
        <f t="array" aca="1" ref="M149" ca="1">INDEX(OFFSET(INDIRECT("'"&amp;M$146&amp;"'!A1"),0,$C$145,200,1),MATCH(1,(_summary!$B149=INDIRECT("'"&amp;M$146&amp;"'!A1:A300"))*(_summary!$C149=INDIRECT("'"&amp;M$146&amp;"'!B1:B300")),0))</f>
        <v>8.4928884179192976E-2</v>
      </c>
      <c r="N149" s="18">
        <f t="array" aca="1" ref="N149" ca="1">INDEX(OFFSET(INDIRECT("'"&amp;N$146&amp;"'!A1"),0,$C$145,200,1),MATCH(1,(_summary!$B149=INDIRECT("'"&amp;N$146&amp;"'!A1:A300"))*(_summary!$C149=INDIRECT("'"&amp;N$146&amp;"'!B1:B300")),0))</f>
        <v>1.7284069720619342E-4</v>
      </c>
      <c r="O149" s="18">
        <f t="array" aca="1" ref="O149" ca="1">INDEX(OFFSET(INDIRECT("'"&amp;O$146&amp;"'!A1"),0,$C$145,200,1),MATCH(1,(_summary!$B149=INDIRECT("'"&amp;O$146&amp;"'!A1:A300"))*(_summary!$C149=INDIRECT("'"&amp;O$146&amp;"'!B1:B300")),0))</f>
        <v>0.10847024688354717</v>
      </c>
      <c r="P149" s="18">
        <f t="array" aca="1" ref="P149" ca="1">INDEX(OFFSET(INDIRECT("'"&amp;P$146&amp;"'!A1"),0,$C$145,200,1),MATCH(1,(_summary!$B149=INDIRECT("'"&amp;P$146&amp;"'!A1:A300"))*(_summary!$C149=INDIRECT("'"&amp;P$146&amp;"'!B1:B300")),0))</f>
        <v>0</v>
      </c>
      <c r="Q149" s="18"/>
      <c r="R149" s="16">
        <f t="shared" ca="1" si="8"/>
        <v>0.99997119321713224</v>
      </c>
    </row>
    <row r="150" spans="2:19" ht="15.6" thickTop="1" thickBot="1" x14ac:dyDescent="0.35">
      <c r="B150" t="s">
        <v>22</v>
      </c>
      <c r="C150">
        <v>1</v>
      </c>
      <c r="D150" s="18">
        <f t="array" aca="1" ref="D150" ca="1">INDEX(OFFSET(INDIRECT("'"&amp;D$146&amp;"'!A1"),0,$C$145,200,1),MATCH(1,(_summary!$B150=INDIRECT("'"&amp;D$146&amp;"'!A1:A300"))*(_summary!$C150=INDIRECT("'"&amp;D$146&amp;"'!B1:B300")),0))</f>
        <v>0.42670285412490755</v>
      </c>
      <c r="E150" s="18">
        <f t="array" aca="1" ref="E150" ca="1">INDEX(OFFSET(INDIRECT("'"&amp;E$146&amp;"'!A1"),0,$C$145,200,1),MATCH(1,(_summary!$B150=INDIRECT("'"&amp;E$146&amp;"'!A1:A300"))*(_summary!$C150=INDIRECT("'"&amp;E$146&amp;"'!B1:B300")),0))</f>
        <v>0.37725603790280815</v>
      </c>
      <c r="F150" s="18">
        <f t="array" aca="1" ref="F150" ca="1">INDEX(OFFSET(INDIRECT("'"&amp;F$146&amp;"'!A1"),0,$C$145,200,1),MATCH(1,(_summary!$B150=INDIRECT("'"&amp;F$146&amp;"'!A1:A300"))*(_summary!$C150=INDIRECT("'"&amp;F$146&amp;"'!B1:B300")),0))</f>
        <v>0.14283340348212334</v>
      </c>
      <c r="G150" s="18">
        <f t="array" aca="1" ref="G150" ca="1">INDEX(OFFSET(INDIRECT("'"&amp;G$146&amp;"'!A1"),0,$C$145,200,1),MATCH(1,(_summary!$B150=INDIRECT("'"&amp;G$146&amp;"'!A1:A300"))*(_summary!$C150=INDIRECT("'"&amp;G$146&amp;"'!B1:B300")),0))</f>
        <v>1.1945586117086677E-3</v>
      </c>
      <c r="H150" s="18">
        <f t="array" aca="1" ref="H150" ca="1">INDEX(OFFSET(INDIRECT("'"&amp;H$146&amp;"'!A1"),0,$C$145,200,1),MATCH(1,(_summary!$B150=INDIRECT("'"&amp;H$146&amp;"'!A1:A300"))*(_summary!$C150=INDIRECT("'"&amp;H$146&amp;"'!B1:B300")),0))</f>
        <v>8.5891414828693721E-4</v>
      </c>
      <c r="I150" s="18">
        <f t="array" aca="1" ref="I150" ca="1">INDEX(OFFSET(INDIRECT("'"&amp;I$146&amp;"'!A1"),0,$C$145,200,1),MATCH(1,(_summary!$B150=INDIRECT("'"&amp;I$146&amp;"'!A1:A300"))*(_summary!$C150=INDIRECT("'"&amp;I$146&amp;"'!B1:B300")),0))</f>
        <v>5.7260943219129148E-5</v>
      </c>
      <c r="J150" s="18">
        <f t="array" aca="1" ref="J150" ca="1">INDEX(OFFSET(INDIRECT("'"&amp;J$146&amp;"'!A1"),0,$C$145,200,1),MATCH(1,(_summary!$B150=INDIRECT("'"&amp;J$146&amp;"'!A1:A300"))*(_summary!$C150=INDIRECT("'"&amp;J$146&amp;"'!B1:B300")),0))</f>
        <v>0</v>
      </c>
      <c r="K150" s="18">
        <f t="array" aca="1" ref="K150" ca="1">INDEX(OFFSET(INDIRECT("'"&amp;K$146&amp;"'!A1"),0,$C$145,200,1),MATCH(1,(_summary!$B150=INDIRECT("'"&amp;K$146&amp;"'!A1:A300"))*(_summary!$C150=INDIRECT("'"&amp;K$146&amp;"'!B1:B300")),0))</f>
        <v>0</v>
      </c>
      <c r="L150" s="18">
        <f t="array" aca="1" ref="L150" ca="1">INDEX(OFFSET(INDIRECT("'"&amp;L$146&amp;"'!A1"),0,$C$145,200,1),MATCH(1,(_summary!$B150=INDIRECT("'"&amp;L$146&amp;"'!A1:A300"))*(_summary!$C150=INDIRECT("'"&amp;L$146&amp;"'!B1:B300")),0))</f>
        <v>1.9779558550034573E-2</v>
      </c>
      <c r="M150" s="18">
        <f t="array" aca="1" ref="M150" ca="1">INDEX(OFFSET(INDIRECT("'"&amp;M$146&amp;"'!A1"),0,$C$145,200,1),MATCH(1,(_summary!$B150=INDIRECT("'"&amp;M$146&amp;"'!A1:A300"))*(_summary!$C150=INDIRECT("'"&amp;M$146&amp;"'!B1:B300")),0))</f>
        <v>2.5767424448608122E-3</v>
      </c>
      <c r="N150" s="18">
        <f t="array" aca="1" ref="N150" ca="1">INDEX(OFFSET(INDIRECT("'"&amp;N$146&amp;"'!A1"),0,$C$145,200,1),MATCH(1,(_summary!$B150=INDIRECT("'"&amp;N$146&amp;"'!A1:A300"))*(_summary!$C150=INDIRECT("'"&amp;N$146&amp;"'!B1:B300")),0))</f>
        <v>3.8976150992977941E-3</v>
      </c>
      <c r="O150" s="18">
        <f t="array" aca="1" ref="O150" ca="1">INDEX(OFFSET(INDIRECT("'"&amp;O$146&amp;"'!A1"),0,$C$145,200,1),MATCH(1,(_summary!$B150=INDIRECT("'"&amp;O$146&amp;"'!A1:A300"))*(_summary!$C150=INDIRECT("'"&amp;O$146&amp;"'!B1:B300")),0))</f>
        <v>2.4785793749533821E-2</v>
      </c>
      <c r="P150" s="18">
        <f t="array" aca="1" ref="P150" ca="1">INDEX(OFFSET(INDIRECT("'"&amp;P$146&amp;"'!A1"),0,$C$145,200,1),MATCH(1,(_summary!$B150=INDIRECT("'"&amp;P$146&amp;"'!A1:A300"))*(_summary!$C150=INDIRECT("'"&amp;P$146&amp;"'!B1:B300")),0))</f>
        <v>0</v>
      </c>
      <c r="Q150" s="18"/>
      <c r="R150" s="16">
        <f t="shared" ca="1" si="8"/>
        <v>0.99994273905678077</v>
      </c>
    </row>
    <row r="151" spans="2:19" ht="15.6" thickTop="1" thickBot="1" x14ac:dyDescent="0.35">
      <c r="B151" t="s">
        <v>28</v>
      </c>
      <c r="C151">
        <v>1</v>
      </c>
      <c r="D151" s="18">
        <f t="array" aca="1" ref="D151" ca="1">INDEX(OFFSET(INDIRECT("'"&amp;D$146&amp;"'!A1"),0,$C$145,200,1),MATCH(1,(_summary!$B151=INDIRECT("'"&amp;D$146&amp;"'!A1:A300"))*(_summary!$C151=INDIRECT("'"&amp;D$146&amp;"'!B1:B300")),0))</f>
        <v>0.52721553806663557</v>
      </c>
      <c r="E151" s="18">
        <f t="array" aca="1" ref="E151" ca="1">INDEX(OFFSET(INDIRECT("'"&amp;E$146&amp;"'!A1"),0,$C$145,200,1),MATCH(1,(_summary!$B151=INDIRECT("'"&amp;E$146&amp;"'!A1:A300"))*(_summary!$C151=INDIRECT("'"&amp;E$146&amp;"'!B1:B300")),0))</f>
        <v>0</v>
      </c>
      <c r="F151" s="18">
        <f t="array" aca="1" ref="F151" ca="1">INDEX(OFFSET(INDIRECT("'"&amp;F$146&amp;"'!A1"),0,$C$145,200,1),MATCH(1,(_summary!$B151=INDIRECT("'"&amp;F$146&amp;"'!A1:A300"))*(_summary!$C151=INDIRECT("'"&amp;F$146&amp;"'!B1:B300")),0))</f>
        <v>0.43611907563327523</v>
      </c>
      <c r="G151" s="18">
        <f t="array" aca="1" ref="G151" ca="1">INDEX(OFFSET(INDIRECT("'"&amp;G$146&amp;"'!A1"),0,$C$145,200,1),MATCH(1,(_summary!$B151=INDIRECT("'"&amp;G$146&amp;"'!A1:A300"))*(_summary!$C151=INDIRECT("'"&amp;G$146&amp;"'!B1:B300")),0))</f>
        <v>0</v>
      </c>
      <c r="H151" s="18">
        <f t="array" aca="1" ref="H151" ca="1">INDEX(OFFSET(INDIRECT("'"&amp;H$146&amp;"'!A1"),0,$C$145,200,1),MATCH(1,(_summary!$B151=INDIRECT("'"&amp;H$146&amp;"'!A1:A300"))*(_summary!$C151=INDIRECT("'"&amp;H$146&amp;"'!B1:B300")),0))</f>
        <v>1.1278941611205392E-3</v>
      </c>
      <c r="I151" s="18">
        <f t="array" aca="1" ref="I151" ca="1">INDEX(OFFSET(INDIRECT("'"&amp;I$146&amp;"'!A1"),0,$C$145,200,1),MATCH(1,(_summary!$B151=INDIRECT("'"&amp;I$146&amp;"'!A1:A300"))*(_summary!$C151=INDIRECT("'"&amp;I$146&amp;"'!B1:B300")),0))</f>
        <v>5.9340004092949877E-3</v>
      </c>
      <c r="J151" s="18">
        <f t="array" aca="1" ref="J151" ca="1">INDEX(OFFSET(INDIRECT("'"&amp;J$146&amp;"'!A1"),0,$C$145,200,1),MATCH(1,(_summary!$B151=INDIRECT("'"&amp;J$146&amp;"'!A1:A300"))*(_summary!$C151=INDIRECT("'"&amp;J$146&amp;"'!B1:B300")),0))</f>
        <v>0</v>
      </c>
      <c r="K151" s="18">
        <f t="array" aca="1" ref="K151" ca="1">INDEX(OFFSET(INDIRECT("'"&amp;K$146&amp;"'!A1"),0,$C$145,200,1),MATCH(1,(_summary!$B151=INDIRECT("'"&amp;K$146&amp;"'!A1:A300"))*(_summary!$C151=INDIRECT("'"&amp;K$146&amp;"'!B1:B300")),0))</f>
        <v>0</v>
      </c>
      <c r="L151" s="18">
        <f t="array" aca="1" ref="L151" ca="1">INDEX(OFFSET(INDIRECT("'"&amp;L$146&amp;"'!A1"),0,$C$145,200,1),MATCH(1,(_summary!$B151=INDIRECT("'"&amp;L$146&amp;"'!A1:A300"))*(_summary!$C151=INDIRECT("'"&amp;L$146&amp;"'!B1:B300")),0))</f>
        <v>2.5543072749639798E-2</v>
      </c>
      <c r="M151" s="18">
        <f t="array" aca="1" ref="M151" ca="1">INDEX(OFFSET(INDIRECT("'"&amp;M$146&amp;"'!A1"),0,$C$145,200,1),MATCH(1,(_summary!$B151=INDIRECT("'"&amp;M$146&amp;"'!A1:A300"))*(_summary!$C151=INDIRECT("'"&amp;M$146&amp;"'!B1:B300")),0))</f>
        <v>3.3836824833616188E-3</v>
      </c>
      <c r="N151" s="18">
        <f t="array" aca="1" ref="N151" ca="1">INDEX(OFFSET(INDIRECT("'"&amp;N$146&amp;"'!A1"),0,$C$145,200,1),MATCH(1,(_summary!$B151=INDIRECT("'"&amp;N$146&amp;"'!A1:A300"))*(_summary!$C151=INDIRECT("'"&amp;N$146&amp;"'!B1:B300")),0))</f>
        <v>4.5115766444821579E-4</v>
      </c>
      <c r="O151" s="18">
        <f t="array" aca="1" ref="O151" ca="1">INDEX(OFFSET(INDIRECT("'"&amp;O$146&amp;"'!A1"),0,$C$145,200,1),MATCH(1,(_summary!$B151=INDIRECT("'"&amp;O$146&amp;"'!A1:A300"))*(_summary!$C151=INDIRECT("'"&amp;O$146&amp;"'!B1:B300")),0))</f>
        <v>1.5038588814940526E-4</v>
      </c>
      <c r="P151" s="18">
        <f t="array" aca="1" ref="P151" ca="1">INDEX(OFFSET(INDIRECT("'"&amp;P$146&amp;"'!A1"),0,$C$145,200,1),MATCH(1,(_summary!$B151=INDIRECT("'"&amp;P$146&amp;"'!A1:A300"))*(_summary!$C151=INDIRECT("'"&amp;P$146&amp;"'!B1:B300")),0))</f>
        <v>0</v>
      </c>
      <c r="Q151" s="18"/>
      <c r="R151" s="16">
        <f t="shared" ca="1" si="8"/>
        <v>0.99992480705592557</v>
      </c>
    </row>
    <row r="152" spans="2:19" ht="15.6" thickTop="1" thickBot="1" x14ac:dyDescent="0.35">
      <c r="B152" t="s">
        <v>13</v>
      </c>
      <c r="C152">
        <v>1</v>
      </c>
      <c r="D152" s="18">
        <f t="array" aca="1" ref="D152" ca="1">INDEX(OFFSET(INDIRECT("'"&amp;D$146&amp;"'!A1"),0,$C$145,200,1),MATCH(1,(_summary!$B152=INDIRECT("'"&amp;D$146&amp;"'!A1:A300"))*(_summary!$C152=INDIRECT("'"&amp;D$146&amp;"'!B1:B300")),0))</f>
        <v>0.32641025931937528</v>
      </c>
      <c r="E152" s="18">
        <f t="array" aca="1" ref="E152" ca="1">INDEX(OFFSET(INDIRECT("'"&amp;E$146&amp;"'!A1"),0,$C$145,200,1),MATCH(1,(_summary!$B152=INDIRECT("'"&amp;E$146&amp;"'!A1:A300"))*(_summary!$C152=INDIRECT("'"&amp;E$146&amp;"'!B1:B300")),0))</f>
        <v>0.5760588029030278</v>
      </c>
      <c r="F152" s="18">
        <f t="array" aca="1" ref="F152" ca="1">INDEX(OFFSET(INDIRECT("'"&amp;F$146&amp;"'!A1"),0,$C$145,200,1),MATCH(1,(_summary!$B152=INDIRECT("'"&amp;F$146&amp;"'!A1:A300"))*(_summary!$C152=INDIRECT("'"&amp;F$146&amp;"'!B1:B300")),0))</f>
        <v>9.4068868460473291E-3</v>
      </c>
      <c r="G152" s="18">
        <f t="array" aca="1" ref="G152" ca="1">INDEX(OFFSET(INDIRECT("'"&amp;G$146&amp;"'!A1"),0,$C$145,200,1),MATCH(1,(_summary!$B152=INDIRECT("'"&amp;G$146&amp;"'!A1:A300"))*(_summary!$C152=INDIRECT("'"&amp;G$146&amp;"'!B1:B300")),0))</f>
        <v>1.8775554040709581E-2</v>
      </c>
      <c r="H152" s="18">
        <f t="array" aca="1" ref="H152" ca="1">INDEX(OFFSET(INDIRECT("'"&amp;H$146&amp;"'!A1"),0,$C$145,200,1),MATCH(1,(_summary!$B152=INDIRECT("'"&amp;H$146&amp;"'!A1:A300"))*(_summary!$C152=INDIRECT("'"&amp;H$146&amp;"'!B1:B300")),0))</f>
        <v>9.1306924525908569E-4</v>
      </c>
      <c r="I152" s="18">
        <f t="array" aca="1" ref="I152" ca="1">INDEX(OFFSET(INDIRECT("'"&amp;I$146&amp;"'!A1"),0,$C$145,200,1),MATCH(1,(_summary!$B152=INDIRECT("'"&amp;I$146&amp;"'!A1:A300"))*(_summary!$C152=INDIRECT("'"&amp;I$146&amp;"'!B1:B300")),0))</f>
        <v>1.2110028639936087E-2</v>
      </c>
      <c r="J152" s="18">
        <f t="array" aca="1" ref="J152" ca="1">INDEX(OFFSET(INDIRECT("'"&amp;J$146&amp;"'!A1"),0,$C$145,200,1),MATCH(1,(_summary!$B152=INDIRECT("'"&amp;J$146&amp;"'!A1:A300"))*(_summary!$C152=INDIRECT("'"&amp;J$146&amp;"'!B1:B300")),0))</f>
        <v>0</v>
      </c>
      <c r="K152" s="18">
        <f t="array" aca="1" ref="K152" ca="1">INDEX(OFFSET(INDIRECT("'"&amp;K$146&amp;"'!A1"),0,$C$145,200,1),MATCH(1,(_summary!$B152=INDIRECT("'"&amp;K$146&amp;"'!A1:A300"))*(_summary!$C152=INDIRECT("'"&amp;K$146&amp;"'!B1:B300")),0))</f>
        <v>0</v>
      </c>
      <c r="L152" s="18">
        <f t="array" aca="1" ref="L152" ca="1">INDEX(OFFSET(INDIRECT("'"&amp;L$146&amp;"'!A1"),0,$C$145,200,1),MATCH(1,(_summary!$B152=INDIRECT("'"&amp;L$146&amp;"'!A1:A300"))*(_summary!$C152=INDIRECT("'"&amp;L$146&amp;"'!B1:B300")),0))</f>
        <v>3.1027606230166101E-2</v>
      </c>
      <c r="M152" s="18">
        <f t="array" aca="1" ref="M152" ca="1">INDEX(OFFSET(INDIRECT("'"&amp;M$146&amp;"'!A1"),0,$C$145,200,1),MATCH(1,(_summary!$B152=INDIRECT("'"&amp;M$146&amp;"'!A1:A300"))*(_summary!$C152=INDIRECT("'"&amp;M$146&amp;"'!B1:B300")),0))</f>
        <v>5.9432307634112351E-3</v>
      </c>
      <c r="N152" s="18">
        <f t="array" aca="1" ref="N152" ca="1">INDEX(OFFSET(INDIRECT("'"&amp;N$146&amp;"'!A1"),0,$C$145,200,1),MATCH(1,(_summary!$B152=INDIRECT("'"&amp;N$146&amp;"'!A1:A300"))*(_summary!$C152=INDIRECT("'"&amp;N$146&amp;"'!B1:B300")),0))</f>
        <v>3.6522769810363434E-4</v>
      </c>
      <c r="O152" s="18">
        <f t="array" aca="1" ref="O152" ca="1">INDEX(OFFSET(INDIRECT("'"&amp;O$146&amp;"'!A1"),0,$C$145,200,1),MATCH(1,(_summary!$B152=INDIRECT("'"&amp;O$146&amp;"'!A1:A300"))*(_summary!$C152=INDIRECT("'"&amp;O$146&amp;"'!B1:B300")),0))</f>
        <v>1.2174256603454474E-4</v>
      </c>
      <c r="P152" s="18">
        <f t="array" aca="1" ref="P152" ca="1">INDEX(OFFSET(INDIRECT("'"&amp;P$146&amp;"'!A1"),0,$C$145,200,1),MATCH(1,(_summary!$B152=INDIRECT("'"&amp;P$146&amp;"'!A1:A300"))*(_summary!$C152=INDIRECT("'"&amp;P$146&amp;"'!B1:B300")),0))</f>
        <v>1.8806720464912014E-2</v>
      </c>
      <c r="Q152" s="18"/>
      <c r="R152" s="16">
        <f t="shared" ca="1" si="8"/>
        <v>0.99993912871698276</v>
      </c>
    </row>
    <row r="153" spans="2:19" ht="15.6" thickTop="1" thickBot="1" x14ac:dyDescent="0.35">
      <c r="B153" t="s">
        <v>17</v>
      </c>
      <c r="C153">
        <v>1</v>
      </c>
      <c r="D153" s="18">
        <f t="array" aca="1" ref="D153" ca="1">INDEX(OFFSET(INDIRECT("'"&amp;D$146&amp;"'!A1"),0,$C$145,200,1),MATCH(1,(_summary!$B153=INDIRECT("'"&amp;D$146&amp;"'!A1:A300"))*(_summary!$C153=INDIRECT("'"&amp;D$146&amp;"'!B1:B300")),0))</f>
        <v>0.2669364780558689</v>
      </c>
      <c r="E153" s="18">
        <f t="array" aca="1" ref="E153" ca="1">INDEX(OFFSET(INDIRECT("'"&amp;E$146&amp;"'!A1"),0,$C$145,200,1),MATCH(1,(_summary!$B153=INDIRECT("'"&amp;E$146&amp;"'!A1:A300"))*(_summary!$C153=INDIRECT("'"&amp;E$146&amp;"'!B1:B300")),0))</f>
        <v>0.47427750423824239</v>
      </c>
      <c r="F153" s="18">
        <f t="array" aca="1" ref="F153" ca="1">INDEX(OFFSET(INDIRECT("'"&amp;F$146&amp;"'!A1"),0,$C$145,200,1),MATCH(1,(_summary!$B153=INDIRECT("'"&amp;F$146&amp;"'!A1:A300"))*(_summary!$C153=INDIRECT("'"&amp;F$146&amp;"'!B1:B300")),0))</f>
        <v>0.13288196979375613</v>
      </c>
      <c r="G153" s="18">
        <f t="array" aca="1" ref="G153" ca="1">INDEX(OFFSET(INDIRECT("'"&amp;G$146&amp;"'!A1"),0,$C$145,200,1),MATCH(1,(_summary!$B153=INDIRECT("'"&amp;G$146&amp;"'!A1:A300"))*(_summary!$C153=INDIRECT("'"&amp;G$146&amp;"'!B1:B300")),0))</f>
        <v>0</v>
      </c>
      <c r="H153" s="18">
        <f t="array" aca="1" ref="H153" ca="1">INDEX(OFFSET(INDIRECT("'"&amp;H$146&amp;"'!A1"),0,$C$145,200,1),MATCH(1,(_summary!$B153=INDIRECT("'"&amp;H$146&amp;"'!A1:A300"))*(_summary!$C153=INDIRECT("'"&amp;H$146&amp;"'!B1:B300")),0))</f>
        <v>9.4655539921423022E-4</v>
      </c>
      <c r="I153" s="18">
        <f t="array" aca="1" ref="I153" ca="1">INDEX(OFFSET(INDIRECT("'"&amp;I$146&amp;"'!A1"),0,$C$145,200,1),MATCH(1,(_summary!$B153=INDIRECT("'"&amp;I$146&amp;"'!A1:A300"))*(_summary!$C153=INDIRECT("'"&amp;I$146&amp;"'!B1:B300")),0))</f>
        <v>2.6529276872059911E-2</v>
      </c>
      <c r="J153" s="18">
        <f t="array" aca="1" ref="J153" ca="1">INDEX(OFFSET(INDIRECT("'"&amp;J$146&amp;"'!A1"),0,$C$145,200,1),MATCH(1,(_summary!$B153=INDIRECT("'"&amp;J$146&amp;"'!A1:A300"))*(_summary!$C153=INDIRECT("'"&amp;J$146&amp;"'!B1:B300")),0))</f>
        <v>0</v>
      </c>
      <c r="K153" s="18">
        <f t="array" aca="1" ref="K153" ca="1">INDEX(OFFSET(INDIRECT("'"&amp;K$146&amp;"'!A1"),0,$C$145,200,1),MATCH(1,(_summary!$B153=INDIRECT("'"&amp;K$146&amp;"'!A1:A300"))*(_summary!$C153=INDIRECT("'"&amp;K$146&amp;"'!B1:B300")),0))</f>
        <v>0</v>
      </c>
      <c r="L153" s="18">
        <f t="array" aca="1" ref="L153" ca="1">INDEX(OFFSET(INDIRECT("'"&amp;L$146&amp;"'!A1"),0,$C$145,200,1),MATCH(1,(_summary!$B153=INDIRECT("'"&amp;L$146&amp;"'!A1:A300"))*(_summary!$C153=INDIRECT("'"&amp;L$146&amp;"'!B1:B300")),0))</f>
        <v>8.1646151207190015E-2</v>
      </c>
      <c r="M153" s="18">
        <f t="array" aca="1" ref="M153" ca="1">INDEX(OFFSET(INDIRECT("'"&amp;M$146&amp;"'!A1"),0,$C$145,200,1),MATCH(1,(_summary!$B153=INDIRECT("'"&amp;M$146&amp;"'!A1:A300"))*(_summary!$C153=INDIRECT("'"&amp;M$146&amp;"'!B1:B300")),0))</f>
        <v>2.8396661976426906E-3</v>
      </c>
      <c r="N153" s="18">
        <f t="array" aca="1" ref="N153" ca="1">INDEX(OFFSET(INDIRECT("'"&amp;N$146&amp;"'!A1"),0,$C$145,200,1),MATCH(1,(_summary!$B153=INDIRECT("'"&amp;N$146&amp;"'!A1:A300"))*(_summary!$C153=INDIRECT("'"&amp;N$146&amp;"'!B1:B300")),0))</f>
        <v>3.7862215968569209E-4</v>
      </c>
      <c r="O153" s="18">
        <f t="array" aca="1" ref="O153" ca="1">INDEX(OFFSET(INDIRECT("'"&amp;O$146&amp;"'!A1"),0,$C$145,200,1),MATCH(1,(_summary!$B153=INDIRECT("'"&amp;O$146&amp;"'!A1:A300"))*(_summary!$C153=INDIRECT("'"&amp;O$146&amp;"'!B1:B300")),0))</f>
        <v>1.2620738656189738E-4</v>
      </c>
      <c r="P153" s="18">
        <f t="array" aca="1" ref="P153" ca="1">INDEX(OFFSET(INDIRECT("'"&amp;P$146&amp;"'!A1"),0,$C$145,200,1),MATCH(1,(_summary!$B153=INDIRECT("'"&amp;P$146&amp;"'!A1:A300"))*(_summary!$C153=INDIRECT("'"&amp;P$146&amp;"'!B1:B300")),0))</f>
        <v>1.337446499649737E-2</v>
      </c>
      <c r="Q153" s="18"/>
      <c r="R153" s="16">
        <f t="shared" ca="1" si="8"/>
        <v>0.999936896306719</v>
      </c>
    </row>
    <row r="154" spans="2:19" ht="15.6" thickTop="1" thickBot="1" x14ac:dyDescent="0.35">
      <c r="B154" t="s">
        <v>25</v>
      </c>
      <c r="C154">
        <v>1</v>
      </c>
      <c r="D154" s="18">
        <f t="array" aca="1" ref="D154" ca="1">INDEX(OFFSET(INDIRECT("'"&amp;D$146&amp;"'!A1"),0,$C$145,200,1),MATCH(1,(_summary!$B154=INDIRECT("'"&amp;D$146&amp;"'!A1:A300"))*(_summary!$C154=INDIRECT("'"&amp;D$146&amp;"'!B1:B300")),0))</f>
        <v>0.48835168767782472</v>
      </c>
      <c r="E154" s="18">
        <f t="array" aca="1" ref="E154" ca="1">INDEX(OFFSET(INDIRECT("'"&amp;E$146&amp;"'!A1"),0,$C$145,200,1),MATCH(1,(_summary!$B154=INDIRECT("'"&amp;E$146&amp;"'!A1:A300"))*(_summary!$C154=INDIRECT("'"&amp;E$146&amp;"'!B1:B300")),0))</f>
        <v>0.21218350148905477</v>
      </c>
      <c r="F154" s="18">
        <f t="array" aca="1" ref="F154" ca="1">INDEX(OFFSET(INDIRECT("'"&amp;F$146&amp;"'!A1"),0,$C$145,200,1),MATCH(1,(_summary!$B154=INDIRECT("'"&amp;F$146&amp;"'!A1:A300"))*(_summary!$C154=INDIRECT("'"&amp;F$146&amp;"'!B1:B300")),0))</f>
        <v>0.19994822621130529</v>
      </c>
      <c r="G154" s="18">
        <f t="array" aca="1" ref="G154" ca="1">INDEX(OFFSET(INDIRECT("'"&amp;G$146&amp;"'!A1"),0,$C$145,200,1),MATCH(1,(_summary!$B154=INDIRECT("'"&amp;G$146&amp;"'!A1:A300"))*(_summary!$C154=INDIRECT("'"&amp;G$146&amp;"'!B1:B300")),0))</f>
        <v>1.7367431198607119E-2</v>
      </c>
      <c r="H154" s="18">
        <f t="array" aca="1" ref="H154" ca="1">INDEX(OFFSET(INDIRECT("'"&amp;H$146&amp;"'!A1"),0,$C$145,200,1),MATCH(1,(_summary!$B154=INDIRECT("'"&amp;H$146&amp;"'!A1:A300"))*(_summary!$C154=INDIRECT("'"&amp;H$146&amp;"'!B1:B300")),0))</f>
        <v>9.3156086493114743E-4</v>
      </c>
      <c r="I154" s="18">
        <f t="array" aca="1" ref="I154" ca="1">INDEX(OFFSET(INDIRECT("'"&amp;I$146&amp;"'!A1"),0,$C$145,200,1),MATCH(1,(_summary!$B154=INDIRECT("'"&amp;I$146&amp;"'!A1:A300"))*(_summary!$C154=INDIRECT("'"&amp;I$146&amp;"'!B1:B300")),0))</f>
        <v>1.0648017791535959E-2</v>
      </c>
      <c r="J154" s="18">
        <f t="array" aca="1" ref="J154" ca="1">INDEX(OFFSET(INDIRECT("'"&amp;J$146&amp;"'!A1"),0,$C$145,200,1),MATCH(1,(_summary!$B154=INDIRECT("'"&amp;J$146&amp;"'!A1:A300"))*(_summary!$C154=INDIRECT("'"&amp;J$146&amp;"'!B1:B300")),0))</f>
        <v>0</v>
      </c>
      <c r="K154" s="18">
        <f t="array" aca="1" ref="K154" ca="1">INDEX(OFFSET(INDIRECT("'"&amp;K$146&amp;"'!A1"),0,$C$145,200,1),MATCH(1,(_summary!$B154=INDIRECT("'"&amp;K$146&amp;"'!A1:A300"))*(_summary!$C154=INDIRECT("'"&amp;K$146&amp;"'!B1:B300")),0))</f>
        <v>0</v>
      </c>
      <c r="L154" s="18">
        <f t="array" aca="1" ref="L154" ca="1">INDEX(OFFSET(INDIRECT("'"&amp;L$146&amp;"'!A1"),0,$C$145,200,1),MATCH(1,(_summary!$B154=INDIRECT("'"&amp;L$146&amp;"'!A1:A300"))*(_summary!$C154=INDIRECT("'"&amp;L$146&amp;"'!B1:B300")),0))</f>
        <v>6.7215955652988879E-2</v>
      </c>
      <c r="M154" s="18">
        <f t="array" aca="1" ref="M154" ca="1">INDEX(OFFSET(INDIRECT("'"&amp;M$146&amp;"'!A1"),0,$C$145,200,1),MATCH(1,(_summary!$B154=INDIRECT("'"&amp;M$146&amp;"'!A1:A300"))*(_summary!$C154=INDIRECT("'"&amp;M$146&amp;"'!B1:B300")),0))</f>
        <v>2.7946825947934421E-3</v>
      </c>
      <c r="N154" s="18">
        <f t="array" aca="1" ref="N154" ca="1">INDEX(OFFSET(INDIRECT("'"&amp;N$146&amp;"'!A1"),0,$C$145,200,1),MATCH(1,(_summary!$B154=INDIRECT("'"&amp;N$146&amp;"'!A1:A300"))*(_summary!$C154=INDIRECT("'"&amp;N$146&amp;"'!B1:B300")),0))</f>
        <v>3.7262434597245896E-4</v>
      </c>
      <c r="O154" s="18">
        <f t="array" aca="1" ref="O154" ca="1">INDEX(OFFSET(INDIRECT("'"&amp;O$146&amp;"'!A1"),0,$C$145,200,1),MATCH(1,(_summary!$B154=INDIRECT("'"&amp;O$146&amp;"'!A1:A300"))*(_summary!$C154=INDIRECT("'"&amp;O$146&amp;"'!B1:B300")),0))</f>
        <v>1.2420811532415298E-4</v>
      </c>
      <c r="P154" s="18">
        <f t="array" aca="1" ref="P154" ca="1">INDEX(OFFSET(INDIRECT("'"&amp;P$146&amp;"'!A1"),0,$C$145,200,1),MATCH(1,(_summary!$B154=INDIRECT("'"&amp;P$146&amp;"'!A1:A300"))*(_summary!$C154=INDIRECT("'"&amp;P$146&amp;"'!B1:B300")),0))</f>
        <v>0</v>
      </c>
      <c r="Q154" s="18"/>
      <c r="R154" s="16">
        <f t="shared" ca="1" si="8"/>
        <v>0.99993789594233784</v>
      </c>
    </row>
    <row r="155" spans="2:19" ht="15.6" thickTop="1" thickBot="1" x14ac:dyDescent="0.35">
      <c r="B155" t="s">
        <v>11</v>
      </c>
      <c r="C155">
        <v>1</v>
      </c>
      <c r="D155" s="18">
        <f t="array" aca="1" ref="D155" ca="1">INDEX(OFFSET(INDIRECT("'"&amp;D$146&amp;"'!A1"),0,$C$145,200,1),MATCH(1,(_summary!$B155=INDIRECT("'"&amp;D$146&amp;"'!A1:A300"))*(_summary!$C155=INDIRECT("'"&amp;D$146&amp;"'!B1:B300")),0))</f>
        <v>0.66282173344397322</v>
      </c>
      <c r="E155" s="18">
        <f t="array" aca="1" ref="E155" ca="1">INDEX(OFFSET(INDIRECT("'"&amp;E$146&amp;"'!A1"),0,$C$145,200,1),MATCH(1,(_summary!$B155=INDIRECT("'"&amp;E$146&amp;"'!A1:A300"))*(_summary!$C155=INDIRECT("'"&amp;E$146&amp;"'!B1:B300")),0))</f>
        <v>2.9248546767408467E-2</v>
      </c>
      <c r="F155" s="18">
        <f t="array" aca="1" ref="F155" ca="1">INDEX(OFFSET(INDIRECT("'"&amp;F$146&amp;"'!A1"),0,$C$145,200,1),MATCH(1,(_summary!$B155=INDIRECT("'"&amp;F$146&amp;"'!A1:A300"))*(_summary!$C155=INDIRECT("'"&amp;F$146&amp;"'!B1:B300")),0))</f>
        <v>0.22334108461153196</v>
      </c>
      <c r="G155" s="18">
        <f t="array" aca="1" ref="G155" ca="1">INDEX(OFFSET(INDIRECT("'"&amp;G$146&amp;"'!A1"),0,$C$145,200,1),MATCH(1,(_summary!$B155=INDIRECT("'"&amp;G$146&amp;"'!A1:A300"))*(_summary!$C155=INDIRECT("'"&amp;G$146&amp;"'!B1:B300")),0))</f>
        <v>1.9796818843700352E-3</v>
      </c>
      <c r="H155" s="18">
        <f t="array" aca="1" ref="H155" ca="1">INDEX(OFFSET(INDIRECT("'"&amp;H$146&amp;"'!A1"),0,$C$145,200,1),MATCH(1,(_summary!$B155=INDIRECT("'"&amp;H$146&amp;"'!A1:A300"))*(_summary!$C155=INDIRECT("'"&amp;H$146&amp;"'!B1:B300")),0))</f>
        <v>6.3128395840236795E-4</v>
      </c>
      <c r="I155" s="18">
        <f t="array" aca="1" ref="I155" ca="1">INDEX(OFFSET(INDIRECT("'"&amp;I$146&amp;"'!A1"),0,$C$145,200,1),MATCH(1,(_summary!$B155=INDIRECT("'"&amp;I$146&amp;"'!A1:A300"))*(_summary!$C155=INDIRECT("'"&amp;I$146&amp;"'!B1:B300")),0))</f>
        <v>1.2264356222882588E-2</v>
      </c>
      <c r="J155" s="18">
        <f t="array" aca="1" ref="J155" ca="1">INDEX(OFFSET(INDIRECT("'"&amp;J$146&amp;"'!A1"),0,$C$145,200,1),MATCH(1,(_summary!$B155=INDIRECT("'"&amp;J$146&amp;"'!A1:A300"))*(_summary!$C155=INDIRECT("'"&amp;J$146&amp;"'!B1:B300")),0))</f>
        <v>5.0155096099359375E-4</v>
      </c>
      <c r="K155" s="18">
        <f t="array" aca="1" ref="K155" ca="1">INDEX(OFFSET(INDIRECT("'"&amp;K$146&amp;"'!A1"),0,$C$145,200,1),MATCH(1,(_summary!$B155=INDIRECT("'"&amp;K$146&amp;"'!A1:A300"))*(_summary!$C155=INDIRECT("'"&amp;K$146&amp;"'!B1:B300")),0))</f>
        <v>0</v>
      </c>
      <c r="L155" s="18">
        <f t="array" aca="1" ref="L155" ca="1">INDEX(OFFSET(INDIRECT("'"&amp;L$146&amp;"'!A1"),0,$C$145,200,1),MATCH(1,(_summary!$B155=INDIRECT("'"&amp;L$146&amp;"'!A1:A300"))*(_summary!$C155=INDIRECT("'"&amp;L$146&amp;"'!B1:B300")),0))</f>
        <v>6.6939139900189112E-2</v>
      </c>
      <c r="M155" s="18">
        <f t="array" aca="1" ref="M155" ca="1">INDEX(OFFSET(INDIRECT("'"&amp;M$146&amp;"'!A1"),0,$C$145,200,1),MATCH(1,(_summary!$B155=INDIRECT("'"&amp;M$146&amp;"'!A1:A300"))*(_summary!$C155=INDIRECT("'"&amp;M$146&amp;"'!B1:B300")),0))</f>
        <v>1.8938518752071041E-3</v>
      </c>
      <c r="N155" s="18">
        <f t="array" aca="1" ref="N155" ca="1">INDEX(OFFSET(INDIRECT("'"&amp;N$146&amp;"'!A1"),0,$C$145,200,1),MATCH(1,(_summary!$B155=INDIRECT("'"&amp;N$146&amp;"'!A1:A300"))*(_summary!$C155=INDIRECT("'"&amp;N$146&amp;"'!B1:B300")),0))</f>
        <v>2.5251358336094722E-4</v>
      </c>
      <c r="O155" s="18">
        <f t="array" aca="1" ref="O155" ca="1">INDEX(OFFSET(INDIRECT("'"&amp;O$146&amp;"'!A1"),0,$C$145,200,1),MATCH(1,(_summary!$B155=INDIRECT("'"&amp;O$146&amp;"'!A1:A300"))*(_summary!$C155=INDIRECT("'"&amp;O$146&amp;"'!B1:B300")),0))</f>
        <v>8.4171194453649069E-5</v>
      </c>
      <c r="P155" s="18">
        <f t="array" aca="1" ref="P155" ca="1">INDEX(OFFSET(INDIRECT("'"&amp;P$146&amp;"'!A1"),0,$C$145,200,1),MATCH(1,(_summary!$B155=INDIRECT("'"&amp;P$146&amp;"'!A1:A300"))*(_summary!$C155=INDIRECT("'"&amp;P$146&amp;"'!B1:B300")),0))</f>
        <v>0</v>
      </c>
      <c r="Q155" s="18"/>
      <c r="R155" s="16">
        <f t="shared" ca="1" si="8"/>
        <v>0.99995791440277304</v>
      </c>
    </row>
    <row r="156" spans="2:19" ht="15.6" thickTop="1" thickBot="1" x14ac:dyDescent="0.35">
      <c r="B156" t="s">
        <v>3</v>
      </c>
      <c r="C156">
        <v>1</v>
      </c>
      <c r="D156" s="18">
        <f t="array" aca="1" ref="D156" ca="1">INDEX(OFFSET(INDIRECT("'"&amp;D$146&amp;"'!A1"),0,$C$145,200,1),MATCH(1,(_summary!$B156=INDIRECT("'"&amp;D$146&amp;"'!A1:A300"))*(_summary!$C156=INDIRECT("'"&amp;D$146&amp;"'!B1:B300")),0))</f>
        <v>0.26054386229454896</v>
      </c>
      <c r="E156" s="18">
        <f t="array" aca="1" ref="E156" ca="1">INDEX(OFFSET(INDIRECT("'"&amp;E$146&amp;"'!A1"),0,$C$145,200,1),MATCH(1,(_summary!$B156=INDIRECT("'"&amp;E$146&amp;"'!A1:A300"))*(_summary!$C156=INDIRECT("'"&amp;E$146&amp;"'!B1:B300")),0))</f>
        <v>0.50669975939700018</v>
      </c>
      <c r="F156" s="18">
        <f t="array" aca="1" ref="F156" ca="1">INDEX(OFFSET(INDIRECT("'"&amp;F$146&amp;"'!A1"),0,$C$145,200,1),MATCH(1,(_summary!$B156=INDIRECT("'"&amp;F$146&amp;"'!A1:A300"))*(_summary!$C156=INDIRECT("'"&amp;F$146&amp;"'!B1:B300")),0))</f>
        <v>0.17077806729985714</v>
      </c>
      <c r="G156" s="18">
        <f t="array" aca="1" ref="G156" ca="1">INDEX(OFFSET(INDIRECT("'"&amp;G$146&amp;"'!A1"),0,$C$145,200,1),MATCH(1,(_summary!$B156=INDIRECT("'"&amp;G$146&amp;"'!A1:A300"))*(_summary!$C156=INDIRECT("'"&amp;G$146&amp;"'!B1:B300")),0))</f>
        <v>3.83268946910735E-3</v>
      </c>
      <c r="H156" s="18">
        <f t="array" aca="1" ref="H156" ca="1">INDEX(OFFSET(INDIRECT("'"&amp;H$146&amp;"'!A1"),0,$C$145,200,1),MATCH(1,(_summary!$B156=INDIRECT("'"&amp;H$146&amp;"'!A1:A300"))*(_summary!$C156=INDIRECT("'"&amp;H$146&amp;"'!B1:B300")),0))</f>
        <v>1.1177163579801474E-3</v>
      </c>
      <c r="I156" s="18">
        <f t="array" aca="1" ref="I156" ca="1">INDEX(OFFSET(INDIRECT("'"&amp;I$146&amp;"'!A1"),0,$C$145,200,1),MATCH(1,(_summary!$B156=INDIRECT("'"&amp;I$146&amp;"'!A1:A300"))*(_summary!$C156=INDIRECT("'"&amp;I$146&amp;"'!B1:B300")),0))</f>
        <v>4.3897700277379919E-3</v>
      </c>
      <c r="J156" s="18">
        <f t="array" aca="1" ref="J156" ca="1">INDEX(OFFSET(INDIRECT("'"&amp;J$146&amp;"'!A1"),0,$C$145,200,1),MATCH(1,(_summary!$B156=INDIRECT("'"&amp;J$146&amp;"'!A1:A300"))*(_summary!$C156=INDIRECT("'"&amp;J$146&amp;"'!B1:B300")),0))</f>
        <v>0</v>
      </c>
      <c r="K156" s="18">
        <f t="array" aca="1" ref="K156" ca="1">INDEX(OFFSET(INDIRECT("'"&amp;K$146&amp;"'!A1"),0,$C$145,200,1),MATCH(1,(_summary!$B156=INDIRECT("'"&amp;K$146&amp;"'!A1:A300"))*(_summary!$C156=INDIRECT("'"&amp;K$146&amp;"'!B1:B300")),0))</f>
        <v>0</v>
      </c>
      <c r="L156" s="18">
        <f t="array" aca="1" ref="L156" ca="1">INDEX(OFFSET(INDIRECT("'"&amp;L$146&amp;"'!A1"),0,$C$145,200,1),MATCH(1,(_summary!$B156=INDIRECT("'"&amp;L$146&amp;"'!A1:A300"))*(_summary!$C156=INDIRECT("'"&amp;L$146&amp;"'!B1:B300")),0))</f>
        <v>3.3422408549271976E-2</v>
      </c>
      <c r="M156" s="18">
        <f t="array" aca="1" ref="M156" ca="1">INDEX(OFFSET(INDIRECT("'"&amp;M$146&amp;"'!A1"),0,$C$145,200,1),MATCH(1,(_summary!$B156=INDIRECT("'"&amp;M$146&amp;"'!A1:A300"))*(_summary!$C156=INDIRECT("'"&amp;M$146&amp;"'!B1:B300")),0))</f>
        <v>9.0513342646665641E-3</v>
      </c>
      <c r="N156" s="18">
        <f t="array" aca="1" ref="N156" ca="1">INDEX(OFFSET(INDIRECT("'"&amp;N$146&amp;"'!A1"),0,$C$145,200,1),MATCH(1,(_summary!$B156=INDIRECT("'"&amp;N$146&amp;"'!A1:A300"))*(_summary!$C156=INDIRECT("'"&amp;N$146&amp;"'!B1:B300")),0))</f>
        <v>4.4708654319205901E-4</v>
      </c>
      <c r="O156" s="18">
        <f t="array" aca="1" ref="O156" ca="1">INDEX(OFFSET(INDIRECT("'"&amp;O$146&amp;"'!A1"),0,$C$145,200,1),MATCH(1,(_summary!$B156=INDIRECT("'"&amp;O$146&amp;"'!A1:A300"))*(_summary!$C156=INDIRECT("'"&amp;O$146&amp;"'!B1:B300")),0))</f>
        <v>6.9361047706882205E-4</v>
      </c>
      <c r="P156" s="18">
        <f t="array" aca="1" ref="P156" ca="1">INDEX(OFFSET(INDIRECT("'"&amp;P$146&amp;"'!A1"),0,$C$145,200,1),MATCH(1,(_summary!$B156=INDIRECT("'"&amp;P$146&amp;"'!A1:A300"))*(_summary!$C156=INDIRECT("'"&amp;P$146&amp;"'!B1:B300")),0))</f>
        <v>8.9491808957032574E-3</v>
      </c>
      <c r="Q156" s="18"/>
      <c r="R156" s="16">
        <f t="shared" ca="1" si="8"/>
        <v>0.99992548557613437</v>
      </c>
    </row>
    <row r="157" spans="2:19" ht="15.6" thickTop="1" thickBot="1" x14ac:dyDescent="0.35">
      <c r="B157" t="s">
        <v>2</v>
      </c>
      <c r="C157">
        <v>1</v>
      </c>
      <c r="D157" s="18">
        <f t="array" aca="1" ref="D157" ca="1">INDEX(OFFSET(INDIRECT("'"&amp;D$146&amp;"'!A1"),0,$C$145,200,1),MATCH(1,(_summary!$B157=INDIRECT("'"&amp;D$146&amp;"'!A1:A300"))*(_summary!$C157=INDIRECT("'"&amp;D$146&amp;"'!B1:B300")),0))</f>
        <v>7.8823331780310688E-2</v>
      </c>
      <c r="E157" s="18">
        <f t="array" aca="1" ref="E157" ca="1">INDEX(OFFSET(INDIRECT("'"&amp;E$146&amp;"'!A1"),0,$C$145,200,1),MATCH(1,(_summary!$B157=INDIRECT("'"&amp;E$146&amp;"'!A1:A300"))*(_summary!$C157=INDIRECT("'"&amp;E$146&amp;"'!B1:B300")),0))</f>
        <v>0.48653224122704569</v>
      </c>
      <c r="F157" s="18">
        <f t="array" aca="1" ref="F157" ca="1">INDEX(OFFSET(INDIRECT("'"&amp;F$146&amp;"'!A1"),0,$C$145,200,1),MATCH(1,(_summary!$B157=INDIRECT("'"&amp;F$146&amp;"'!A1:A300"))*(_summary!$C157=INDIRECT("'"&amp;F$146&amp;"'!B1:B300")),0))</f>
        <v>0.34493694874082914</v>
      </c>
      <c r="G157" s="18">
        <f t="array" aca="1" ref="G157" ca="1">INDEX(OFFSET(INDIRECT("'"&amp;G$146&amp;"'!A1"),0,$C$145,200,1),MATCH(1,(_summary!$B157=INDIRECT("'"&amp;G$146&amp;"'!A1:A300"))*(_summary!$C157=INDIRECT("'"&amp;G$146&amp;"'!B1:B300")),0))</f>
        <v>2.3420030164733718E-3</v>
      </c>
      <c r="H157" s="18">
        <f t="array" aca="1" ref="H157" ca="1">INDEX(OFFSET(INDIRECT("'"&amp;H$146&amp;"'!A1"),0,$C$145,200,1),MATCH(1,(_summary!$B157=INDIRECT("'"&amp;H$146&amp;"'!A1:A300"))*(_summary!$C157=INDIRECT("'"&amp;H$146&amp;"'!B1:B300")),0))</f>
        <v>1.5300681955134673E-3</v>
      </c>
      <c r="I157" s="18">
        <f t="array" aca="1" ref="I157" ca="1">INDEX(OFFSET(INDIRECT("'"&amp;I$146&amp;"'!A1"),0,$C$145,200,1),MATCH(1,(_summary!$B157=INDIRECT("'"&amp;I$146&amp;"'!A1:A300"))*(_summary!$C157=INDIRECT("'"&amp;I$146&amp;"'!B1:B300")),0))</f>
        <v>5.1668743968096009E-2</v>
      </c>
      <c r="J157" s="18">
        <f t="array" aca="1" ref="J157" ca="1">INDEX(OFFSET(INDIRECT("'"&amp;J$146&amp;"'!A1"),0,$C$145,200,1),MATCH(1,(_summary!$B157=INDIRECT("'"&amp;J$146&amp;"'!A1:A300"))*(_summary!$C157=INDIRECT("'"&amp;J$146&amp;"'!B1:B300")),0))</f>
        <v>0</v>
      </c>
      <c r="K157" s="18">
        <f t="array" aca="1" ref="K157" ca="1">INDEX(OFFSET(INDIRECT("'"&amp;K$146&amp;"'!A1"),0,$C$145,200,1),MATCH(1,(_summary!$B157=INDIRECT("'"&amp;K$146&amp;"'!A1:A300"))*(_summary!$C157=INDIRECT("'"&amp;K$146&amp;"'!B1:B300")),0))</f>
        <v>7.3656624634855341E-3</v>
      </c>
      <c r="L157" s="18">
        <f t="array" aca="1" ref="L157" ca="1">INDEX(OFFSET(INDIRECT("'"&amp;L$146&amp;"'!A1"),0,$C$145,200,1),MATCH(1,(_summary!$B157=INDIRECT("'"&amp;L$146&amp;"'!A1:A300"))*(_summary!$C157=INDIRECT("'"&amp;L$146&amp;"'!B1:B300")),0))</f>
        <v>1.8650293322372856E-2</v>
      </c>
      <c r="M157" s="18">
        <f t="array" aca="1" ref="M157" ca="1">INDEX(OFFSET(INDIRECT("'"&amp;M$146&amp;"'!A1"),0,$C$145,200,1),MATCH(1,(_summary!$B157=INDIRECT("'"&amp;M$146&amp;"'!A1:A300"))*(_summary!$C157=INDIRECT("'"&amp;M$146&amp;"'!B1:B300")),0))</f>
        <v>4.5902045865404018E-3</v>
      </c>
      <c r="N157" s="18">
        <f t="array" aca="1" ref="N157" ca="1">INDEX(OFFSET(INDIRECT("'"&amp;N$146&amp;"'!A1"),0,$C$145,200,1),MATCH(1,(_summary!$B157=INDIRECT("'"&amp;N$146&amp;"'!A1:A300"))*(_summary!$C157=INDIRECT("'"&amp;N$146&amp;"'!B1:B300")),0))</f>
        <v>6.1202727820538702E-4</v>
      </c>
      <c r="O157" s="18">
        <f t="array" aca="1" ref="O157" ca="1">INDEX(OFFSET(INDIRECT("'"&amp;O$146&amp;"'!A1"),0,$C$145,200,1),MATCH(1,(_summary!$B157=INDIRECT("'"&amp;O$146&amp;"'!A1:A300"))*(_summary!$C157=INDIRECT("'"&amp;O$146&amp;"'!B1:B300")),0))</f>
        <v>2.8464708747597835E-3</v>
      </c>
      <c r="P157" s="18">
        <f t="array" aca="1" ref="P157" ca="1">INDEX(OFFSET(INDIRECT("'"&amp;P$146&amp;"'!A1"),0,$C$145,200,1),MATCH(1,(_summary!$B157=INDIRECT("'"&amp;P$146&amp;"'!A1:A300"))*(_summary!$C157=INDIRECT("'"&amp;P$146&amp;"'!B1:B300")),0))</f>
        <v>0</v>
      </c>
      <c r="Q157" s="18"/>
      <c r="R157" s="16">
        <f t="shared" ca="1" si="8"/>
        <v>0.99989799545363234</v>
      </c>
    </row>
    <row r="158" spans="2:19" ht="15.6" thickTop="1" thickBot="1" x14ac:dyDescent="0.35">
      <c r="B158" t="s">
        <v>16</v>
      </c>
      <c r="C158">
        <v>1</v>
      </c>
      <c r="D158" s="18">
        <f t="array" aca="1" ref="D158" ca="1">INDEX(OFFSET(INDIRECT("'"&amp;D$146&amp;"'!A1"),0,$C$145,200,1),MATCH(1,(_summary!$B158=INDIRECT("'"&amp;D$146&amp;"'!A1:A300"))*(_summary!$C158=INDIRECT("'"&amp;D$146&amp;"'!B1:B300")),0))</f>
        <v>0.56340481075551241</v>
      </c>
      <c r="E158" s="18">
        <f t="array" aca="1" ref="E158" ca="1">INDEX(OFFSET(INDIRECT("'"&amp;E$146&amp;"'!A1"),0,$C$145,200,1),MATCH(1,(_summary!$B158=INDIRECT("'"&amp;E$146&amp;"'!A1:A300"))*(_summary!$C158=INDIRECT("'"&amp;E$146&amp;"'!B1:B300")),0))</f>
        <v>0.18671312864351189</v>
      </c>
      <c r="F158" s="18">
        <f t="array" aca="1" ref="F158" ca="1">INDEX(OFFSET(INDIRECT("'"&amp;F$146&amp;"'!A1"),0,$C$145,200,1),MATCH(1,(_summary!$B158=INDIRECT("'"&amp;F$146&amp;"'!A1:A300"))*(_summary!$C158=INDIRECT("'"&amp;F$146&amp;"'!B1:B300")),0))</f>
        <v>0.19055235144823632</v>
      </c>
      <c r="G158" s="18">
        <f t="array" aca="1" ref="G158" ca="1">INDEX(OFFSET(INDIRECT("'"&amp;G$146&amp;"'!A1"),0,$C$145,200,1),MATCH(1,(_summary!$B158=INDIRECT("'"&amp;G$146&amp;"'!A1:A300"))*(_summary!$C158=INDIRECT("'"&amp;G$146&amp;"'!B1:B300")),0))</f>
        <v>0</v>
      </c>
      <c r="H158" s="18">
        <f t="array" aca="1" ref="H158" ca="1">INDEX(OFFSET(INDIRECT("'"&amp;H$146&amp;"'!A1"),0,$C$145,200,1),MATCH(1,(_summary!$B158=INDIRECT("'"&amp;H$146&amp;"'!A1:A300"))*(_summary!$C158=INDIRECT("'"&amp;H$146&amp;"'!B1:B300")),0))</f>
        <v>7.3015500289776961E-4</v>
      </c>
      <c r="I158" s="18">
        <f t="array" aca="1" ref="I158" ca="1">INDEX(OFFSET(INDIRECT("'"&amp;I$146&amp;"'!A1"),0,$C$145,200,1),MATCH(1,(_summary!$B158=INDIRECT("'"&amp;I$146&amp;"'!A1:A300"))*(_summary!$C158=INDIRECT("'"&amp;I$146&amp;"'!B1:B300")),0))</f>
        <v>1.9423432077673827E-2</v>
      </c>
      <c r="J158" s="18">
        <f t="array" aca="1" ref="J158" ca="1">INDEX(OFFSET(INDIRECT("'"&amp;J$146&amp;"'!A1"),0,$C$145,200,1),MATCH(1,(_summary!$B158=INDIRECT("'"&amp;J$146&amp;"'!A1:A300"))*(_summary!$C158=INDIRECT("'"&amp;J$146&amp;"'!B1:B300")),0))</f>
        <v>0</v>
      </c>
      <c r="K158" s="18">
        <f t="array" aca="1" ref="K158" ca="1">INDEX(OFFSET(INDIRECT("'"&amp;K$146&amp;"'!A1"),0,$C$145,200,1),MATCH(1,(_summary!$B158=INDIRECT("'"&amp;K$146&amp;"'!A1:A300"))*(_summary!$C158=INDIRECT("'"&amp;K$146&amp;"'!B1:B300")),0))</f>
        <v>5.7329220389561808E-3</v>
      </c>
      <c r="L158" s="18">
        <f t="array" aca="1" ref="L158" ca="1">INDEX(OFFSET(INDIRECT("'"&amp;L$146&amp;"'!A1"),0,$C$145,200,1),MATCH(1,(_summary!$B158=INDIRECT("'"&amp;L$146&amp;"'!A1:A300"))*(_summary!$C158=INDIRECT("'"&amp;L$146&amp;"'!B1:B300")),0))</f>
        <v>2.0132801385833642E-2</v>
      </c>
      <c r="M158" s="18">
        <f t="array" aca="1" ref="M158" ca="1">INDEX(OFFSET(INDIRECT("'"&amp;M$146&amp;"'!A1"),0,$C$145,200,1),MATCH(1,(_summary!$B158=INDIRECT("'"&amp;M$146&amp;"'!A1:A300"))*(_summary!$C158=INDIRECT("'"&amp;M$146&amp;"'!B1:B300")),0))</f>
        <v>2.190465008693309E-3</v>
      </c>
      <c r="N158" s="18">
        <f t="array" aca="1" ref="N158" ca="1">INDEX(OFFSET(INDIRECT("'"&amp;N$146&amp;"'!A1"),0,$C$145,200,1),MATCH(1,(_summary!$B158=INDIRECT("'"&amp;N$146&amp;"'!A1:A300"))*(_summary!$C158=INDIRECT("'"&amp;N$146&amp;"'!B1:B300")),0))</f>
        <v>2.9206200115910791E-4</v>
      </c>
      <c r="O158" s="18">
        <f t="array" aca="1" ref="O158" ca="1">INDEX(OFFSET(INDIRECT("'"&amp;O$146&amp;"'!A1"),0,$C$145,200,1),MATCH(1,(_summary!$B158=INDIRECT("'"&amp;O$146&amp;"'!A1:A300"))*(_summary!$C158=INDIRECT("'"&amp;O$146&amp;"'!B1:B300")),0))</f>
        <v>1.0779194637332339E-2</v>
      </c>
      <c r="P158" s="18">
        <f t="array" aca="1" ref="P158" ca="1">INDEX(OFFSET(INDIRECT("'"&amp;P$146&amp;"'!A1"),0,$C$145,200,1),MATCH(1,(_summary!$B158=INDIRECT("'"&amp;P$146&amp;"'!A1:A300"))*(_summary!$C158=INDIRECT("'"&amp;P$146&amp;"'!B1:B300")),0))</f>
        <v>0</v>
      </c>
      <c r="Q158" s="18"/>
      <c r="R158" s="16">
        <f t="shared" ca="1" si="8"/>
        <v>0.99995132299980671</v>
      </c>
    </row>
    <row r="159" spans="2:19" ht="15.6" thickTop="1" thickBot="1" x14ac:dyDescent="0.35">
      <c r="B159" t="s">
        <v>15</v>
      </c>
      <c r="C159">
        <v>1</v>
      </c>
      <c r="D159" s="18">
        <f t="array" aca="1" ref="D159" ca="1">INDEX(OFFSET(INDIRECT("'"&amp;D$146&amp;"'!A1"),0,$C$145,200,1),MATCH(1,(_summary!$B159=INDIRECT("'"&amp;D$146&amp;"'!A1:A300"))*(_summary!$C159=INDIRECT("'"&amp;D$146&amp;"'!B1:B300")),0))</f>
        <v>3.3081075893210229E-2</v>
      </c>
      <c r="E159" s="18">
        <f t="array" aca="1" ref="E159" ca="1">INDEX(OFFSET(INDIRECT("'"&amp;E$146&amp;"'!A1"),0,$C$145,200,1),MATCH(1,(_summary!$B159=INDIRECT("'"&amp;E$146&amp;"'!A1:A300"))*(_summary!$C159=INDIRECT("'"&amp;E$146&amp;"'!B1:B300")),0))</f>
        <v>0.84980195098378308</v>
      </c>
      <c r="F159" s="18">
        <f t="array" aca="1" ref="F159" ca="1">INDEX(OFFSET(INDIRECT("'"&amp;F$146&amp;"'!A1"),0,$C$145,200,1),MATCH(1,(_summary!$B159=INDIRECT("'"&amp;F$146&amp;"'!A1:A300"))*(_summary!$C159=INDIRECT("'"&amp;F$146&amp;"'!B1:B300")),0))</f>
        <v>4.6237100188401036E-3</v>
      </c>
      <c r="G159" s="18">
        <f t="array" aca="1" ref="G159" ca="1">INDEX(OFFSET(INDIRECT("'"&amp;G$146&amp;"'!A1"),0,$C$145,200,1),MATCH(1,(_summary!$B159=INDIRECT("'"&amp;G$146&amp;"'!A1:A300"))*(_summary!$C159=INDIRECT("'"&amp;G$146&amp;"'!B1:B300")),0))</f>
        <v>1.8042316731731543E-3</v>
      </c>
      <c r="H159" s="18">
        <f t="array" aca="1" ref="H159" ca="1">INDEX(OFFSET(INDIRECT("'"&amp;H$146&amp;"'!A1"),0,$C$145,200,1),MATCH(1,(_summary!$B159=INDIRECT("'"&amp;H$146&amp;"'!A1:A300"))*(_summary!$C159=INDIRECT("'"&amp;H$146&amp;"'!B1:B300")),0))</f>
        <v>1.1072498520337559E-3</v>
      </c>
      <c r="I159" s="18">
        <f t="array" aca="1" ref="I159" ca="1">INDEX(OFFSET(INDIRECT("'"&amp;I$146&amp;"'!A1"),0,$C$145,200,1),MATCH(1,(_summary!$B159=INDIRECT("'"&amp;I$146&amp;"'!A1:A300"))*(_summary!$C159=INDIRECT("'"&amp;I$146&amp;"'!B1:B300")),0))</f>
        <v>3.0236606716307658E-3</v>
      </c>
      <c r="J159" s="18">
        <f t="array" aca="1" ref="J159" ca="1">INDEX(OFFSET(INDIRECT("'"&amp;J$146&amp;"'!A1"),0,$C$145,200,1),MATCH(1,(_summary!$B159=INDIRECT("'"&amp;J$146&amp;"'!A1:A300"))*(_summary!$C159=INDIRECT("'"&amp;J$146&amp;"'!B1:B300")),0))</f>
        <v>0</v>
      </c>
      <c r="K159" s="18">
        <f t="array" aca="1" ref="K159" ca="1">INDEX(OFFSET(INDIRECT("'"&amp;K$146&amp;"'!A1"),0,$C$145,200,1),MATCH(1,(_summary!$B159=INDIRECT("'"&amp;K$146&amp;"'!A1:A300"))*(_summary!$C159=INDIRECT("'"&amp;K$146&amp;"'!B1:B300")),0))</f>
        <v>0</v>
      </c>
      <c r="L159" s="18">
        <f t="array" aca="1" ref="L159" ca="1">INDEX(OFFSET(INDIRECT("'"&amp;L$146&amp;"'!A1"),0,$C$145,200,1),MATCH(1,(_summary!$B159=INDIRECT("'"&amp;L$146&amp;"'!A1:A300"))*(_summary!$C159=INDIRECT("'"&amp;L$146&amp;"'!B1:B300")),0))</f>
        <v>3.1124327410388324E-2</v>
      </c>
      <c r="M159" s="18">
        <f t="array" aca="1" ref="M159" ca="1">INDEX(OFFSET(INDIRECT("'"&amp;M$146&amp;"'!A1"),0,$C$145,200,1),MATCH(1,(_summary!$B159=INDIRECT("'"&amp;M$146&amp;"'!A1:A300"))*(_summary!$C159=INDIRECT("'"&amp;M$146&amp;"'!B1:B300")),0))</f>
        <v>3.321749556101268E-3</v>
      </c>
      <c r="N159" s="18">
        <f t="array" aca="1" ref="N159" ca="1">INDEX(OFFSET(INDIRECT("'"&amp;N$146&amp;"'!A1"),0,$C$145,200,1),MATCH(1,(_summary!$B159=INDIRECT("'"&amp;N$146&amp;"'!A1:A300"))*(_summary!$C159=INDIRECT("'"&amp;N$146&amp;"'!B1:B300")),0))</f>
        <v>4.4289994081350248E-4</v>
      </c>
      <c r="O159" s="18">
        <f t="array" aca="1" ref="O159" ca="1">INDEX(OFFSET(INDIRECT("'"&amp;O$146&amp;"'!A1"),0,$C$145,200,1),MATCH(1,(_summary!$B159=INDIRECT("'"&amp;O$146&amp;"'!A1:A300"))*(_summary!$C159=INDIRECT("'"&amp;O$146&amp;"'!B1:B300")),0))</f>
        <v>6.9452497815776018E-2</v>
      </c>
      <c r="P159" s="18">
        <f t="array" aca="1" ref="P159" ca="1">INDEX(OFFSET(INDIRECT("'"&amp;P$146&amp;"'!A1"),0,$C$145,200,1),MATCH(1,(_summary!$B159=INDIRECT("'"&amp;P$146&amp;"'!A1:A300"))*(_summary!$C159=INDIRECT("'"&amp;P$146&amp;"'!B1:B300")),0))</f>
        <v>2.1428295274474717E-3</v>
      </c>
      <c r="Q159" s="18"/>
      <c r="R159" s="16">
        <f t="shared" ca="1" si="8"/>
        <v>0.99992618334319761</v>
      </c>
    </row>
    <row r="160" spans="2:19" ht="15.6" thickTop="1" thickBot="1" x14ac:dyDescent="0.35">
      <c r="B160" t="s">
        <v>18</v>
      </c>
      <c r="C160">
        <v>1</v>
      </c>
      <c r="D160" s="18">
        <f t="array" aca="1" ref="D160" ca="1">INDEX(OFFSET(INDIRECT("'"&amp;D$146&amp;"'!A1"),0,$C$145,200,1),MATCH(1,(_summary!$B160=INDIRECT("'"&amp;D$146&amp;"'!A1:A300"))*(_summary!$C160=INDIRECT("'"&amp;D$146&amp;"'!B1:B300")),0))</f>
        <v>7.6170961613257385E-2</v>
      </c>
      <c r="E160" s="18">
        <f t="array" aca="1" ref="E160" ca="1">INDEX(OFFSET(INDIRECT("'"&amp;E$146&amp;"'!A1"),0,$C$145,200,1),MATCH(1,(_summary!$B160=INDIRECT("'"&amp;E$146&amp;"'!A1:A300"))*(_summary!$C160=INDIRECT("'"&amp;E$146&amp;"'!B1:B300")),0))</f>
        <v>0.47665427688616313</v>
      </c>
      <c r="F160" s="18">
        <f t="array" aca="1" ref="F160" ca="1">INDEX(OFFSET(INDIRECT("'"&amp;F$146&amp;"'!A1"),0,$C$145,200,1),MATCH(1,(_summary!$B160=INDIRECT("'"&amp;F$146&amp;"'!A1:A300"))*(_summary!$C160=INDIRECT("'"&amp;F$146&amp;"'!B1:B300")),0))</f>
        <v>0.37748423572969741</v>
      </c>
      <c r="G160" s="18">
        <f t="array" aca="1" ref="G160" ca="1">INDEX(OFFSET(INDIRECT("'"&amp;G$146&amp;"'!A1"),0,$C$145,200,1),MATCH(1,(_summary!$B160=INDIRECT("'"&amp;G$146&amp;"'!A1:A300"))*(_summary!$C160=INDIRECT("'"&amp;G$146&amp;"'!B1:B300")),0))</f>
        <v>0</v>
      </c>
      <c r="H160" s="18">
        <f t="array" aca="1" ref="H160" ca="1">INDEX(OFFSET(INDIRECT("'"&amp;H$146&amp;"'!A1"),0,$C$145,200,1),MATCH(1,(_summary!$B160=INDIRECT("'"&amp;H$146&amp;"'!A1:A300"))*(_summary!$C160=INDIRECT("'"&amp;H$146&amp;"'!B1:B300")),0))</f>
        <v>1.5821687874525516E-3</v>
      </c>
      <c r="I160" s="18">
        <f t="array" aca="1" ref="I160" ca="1">INDEX(OFFSET(INDIRECT("'"&amp;I$146&amp;"'!A1"),0,$C$145,200,1),MATCH(1,(_summary!$B160=INDIRECT("'"&amp;I$146&amp;"'!A1:A300"))*(_summary!$C160=INDIRECT("'"&amp;I$146&amp;"'!B1:B300")),0))</f>
        <v>5.3558340932260773E-3</v>
      </c>
      <c r="J160" s="18">
        <f t="array" aca="1" ref="J160" ca="1">INDEX(OFFSET(INDIRECT("'"&amp;J$146&amp;"'!A1"),0,$C$145,200,1),MATCH(1,(_summary!$B160=INDIRECT("'"&amp;J$146&amp;"'!A1:A300"))*(_summary!$C160=INDIRECT("'"&amp;J$146&amp;"'!B1:B300")),0))</f>
        <v>0</v>
      </c>
      <c r="K160" s="18">
        <f t="array" aca="1" ref="K160" ca="1">INDEX(OFFSET(INDIRECT("'"&amp;K$146&amp;"'!A1"),0,$C$145,200,1),MATCH(1,(_summary!$B160=INDIRECT("'"&amp;K$146&amp;"'!A1:A300"))*(_summary!$C160=INDIRECT("'"&amp;K$146&amp;"'!B1:B300")),0))</f>
        <v>0</v>
      </c>
      <c r="L160" s="18">
        <f t="array" aca="1" ref="L160" ca="1">INDEX(OFFSET(INDIRECT("'"&amp;L$146&amp;"'!A1"),0,$C$145,200,1),MATCH(1,(_summary!$B160=INDIRECT("'"&amp;L$146&amp;"'!A1:A300"))*(_summary!$C160=INDIRECT("'"&amp;L$146&amp;"'!B1:B300")),0))</f>
        <v>5.7056715255374271E-2</v>
      </c>
      <c r="M160" s="18">
        <f t="array" aca="1" ref="M160" ca="1">INDEX(OFFSET(INDIRECT("'"&amp;M$146&amp;"'!A1"),0,$C$145,200,1),MATCH(1,(_summary!$B160=INDIRECT("'"&amp;M$146&amp;"'!A1:A300"))*(_summary!$C160=INDIRECT("'"&amp;M$146&amp;"'!B1:B300")),0))</f>
        <v>4.7465063623576545E-3</v>
      </c>
      <c r="N160" s="18">
        <f t="array" aca="1" ref="N160" ca="1">INDEX(OFFSET(INDIRECT("'"&amp;N$146&amp;"'!A1"),0,$C$145,200,1),MATCH(1,(_summary!$B160=INDIRECT("'"&amp;N$146&amp;"'!A1:A300"))*(_summary!$C160=INDIRECT("'"&amp;N$146&amp;"'!B1:B300")),0))</f>
        <v>6.3286751498102057E-4</v>
      </c>
      <c r="O160" s="18">
        <f t="array" aca="1" ref="O160" ca="1">INDEX(OFFSET(INDIRECT("'"&amp;O$146&amp;"'!A1"),0,$C$145,200,1),MATCH(1,(_summary!$B160=INDIRECT("'"&amp;O$146&amp;"'!A1:A300"))*(_summary!$C160=INDIRECT("'"&amp;O$146&amp;"'!B1:B300")),0))</f>
        <v>2.1095583832700691E-4</v>
      </c>
      <c r="P160" s="18">
        <f t="array" aca="1" ref="P160" ca="1">INDEX(OFFSET(INDIRECT("'"&amp;P$146&amp;"'!A1"),0,$C$145,200,1),MATCH(1,(_summary!$B160=INDIRECT("'"&amp;P$146&amp;"'!A1:A300"))*(_summary!$C160=INDIRECT("'"&amp;P$146&amp;"'!B1:B300")),0))</f>
        <v>0</v>
      </c>
      <c r="Q160" s="18"/>
      <c r="R160" s="16">
        <f t="shared" ca="1" si="8"/>
        <v>0.99989452208083651</v>
      </c>
    </row>
    <row r="161" spans="2:18" ht="15.6" thickTop="1" thickBot="1" x14ac:dyDescent="0.35">
      <c r="B161" t="s">
        <v>5</v>
      </c>
      <c r="C161">
        <v>1</v>
      </c>
      <c r="D161" s="18">
        <f t="array" aca="1" ref="D161" ca="1">INDEX(OFFSET(INDIRECT("'"&amp;D$146&amp;"'!A1"),0,$C$145,200,1),MATCH(1,(_summary!$B161=INDIRECT("'"&amp;D$146&amp;"'!A1:A300"))*(_summary!$C161=INDIRECT("'"&amp;D$146&amp;"'!B1:B300")),0))</f>
        <v>0.16930400611513868</v>
      </c>
      <c r="E161" s="18">
        <f t="array" aca="1" ref="E161" ca="1">INDEX(OFFSET(INDIRECT("'"&amp;E$146&amp;"'!A1"),0,$C$145,200,1),MATCH(1,(_summary!$B161=INDIRECT("'"&amp;E$146&amp;"'!A1:A300"))*(_summary!$C161=INDIRECT("'"&amp;E$146&amp;"'!B1:B300")),0))</f>
        <v>0.78134449137398532</v>
      </c>
      <c r="F161" s="18">
        <f t="array" aca="1" ref="F161" ca="1">INDEX(OFFSET(INDIRECT("'"&amp;F$146&amp;"'!A1"),0,$C$145,200,1),MATCH(1,(_summary!$B161=INDIRECT("'"&amp;F$146&amp;"'!A1:A300"))*(_summary!$C161=INDIRECT("'"&amp;F$146&amp;"'!B1:B300")),0))</f>
        <v>1.7599149874044772E-2</v>
      </c>
      <c r="G161" s="18">
        <f t="array" aca="1" ref="G161" ca="1">INDEX(OFFSET(INDIRECT("'"&amp;G$146&amp;"'!A1"),0,$C$145,200,1),MATCH(1,(_summary!$B161=INDIRECT("'"&amp;G$146&amp;"'!A1:A300"))*(_summary!$C161=INDIRECT("'"&amp;G$146&amp;"'!B1:B300")),0))</f>
        <v>0</v>
      </c>
      <c r="H161" s="18">
        <f t="array" aca="1" ref="H161" ca="1">INDEX(OFFSET(INDIRECT("'"&amp;H$146&amp;"'!A1"),0,$C$145,200,1),MATCH(1,(_summary!$B161=INDIRECT("'"&amp;H$146&amp;"'!A1:A300"))*(_summary!$C161=INDIRECT("'"&amp;H$146&amp;"'!B1:B300")),0))</f>
        <v>1.0387495657107342E-3</v>
      </c>
      <c r="I161" s="18">
        <f t="array" aca="1" ref="I161" ca="1">INDEX(OFFSET(INDIRECT("'"&amp;I$146&amp;"'!A1"),0,$C$145,200,1),MATCH(1,(_summary!$B161=INDIRECT("'"&amp;I$146&amp;"'!A1:A300"))*(_summary!$C161=INDIRECT("'"&amp;I$146&amp;"'!B1:B300")),0))</f>
        <v>2.6458317308438147E-3</v>
      </c>
      <c r="J161" s="18">
        <f t="array" aca="1" ref="J161" ca="1">INDEX(OFFSET(INDIRECT("'"&amp;J$146&amp;"'!A1"),0,$C$145,200,1),MATCH(1,(_summary!$B161=INDIRECT("'"&amp;J$146&amp;"'!A1:A300"))*(_summary!$C161=INDIRECT("'"&amp;J$146&amp;"'!B1:B300")),0))</f>
        <v>0</v>
      </c>
      <c r="K161" s="18">
        <f t="array" aca="1" ref="K161" ca="1">INDEX(OFFSET(INDIRECT("'"&amp;K$146&amp;"'!A1"),0,$C$145,200,1),MATCH(1,(_summary!$B161=INDIRECT("'"&amp;K$146&amp;"'!A1:A300"))*(_summary!$C161=INDIRECT("'"&amp;K$146&amp;"'!B1:B300")),0))</f>
        <v>0</v>
      </c>
      <c r="L161" s="18">
        <f t="array" aca="1" ref="L161" ca="1">INDEX(OFFSET(INDIRECT("'"&amp;L$146&amp;"'!A1"),0,$C$145,200,1),MATCH(1,(_summary!$B161=INDIRECT("'"&amp;L$146&amp;"'!A1:A300"))*(_summary!$C161=INDIRECT("'"&amp;L$146&amp;"'!B1:B300")),0))</f>
        <v>1.3827337128983819E-2</v>
      </c>
      <c r="M161" s="18">
        <f t="array" aca="1" ref="M161" ca="1">INDEX(OFFSET(INDIRECT("'"&amp;M$146&amp;"'!A1"),0,$C$145,200,1),MATCH(1,(_summary!$B161=INDIRECT("'"&amp;M$146&amp;"'!A1:A300"))*(_summary!$C161=INDIRECT("'"&amp;M$146&amp;"'!B1:B300")),0))</f>
        <v>3.1162486971322021E-3</v>
      </c>
      <c r="N161" s="18">
        <f t="array" aca="1" ref="N161" ca="1">INDEX(OFFSET(INDIRECT("'"&amp;N$146&amp;"'!A1"),0,$C$145,200,1),MATCH(1,(_summary!$B161=INDIRECT("'"&amp;N$146&amp;"'!A1:A300"))*(_summary!$C161=INDIRECT("'"&amp;N$146&amp;"'!B1:B300")),0))</f>
        <v>4.1549982628429365E-4</v>
      </c>
      <c r="O161" s="18">
        <f t="array" aca="1" ref="O161" ca="1">INDEX(OFFSET(INDIRECT("'"&amp;O$146&amp;"'!A1"),0,$C$145,200,1),MATCH(1,(_summary!$B161=INDIRECT("'"&amp;O$146&amp;"'!A1:A300"))*(_summary!$C161=INDIRECT("'"&amp;O$146&amp;"'!B1:B300")),0))</f>
        <v>1.063943571682896E-2</v>
      </c>
      <c r="P161" s="18">
        <f t="array" aca="1" ref="P161" ca="1">INDEX(OFFSET(INDIRECT("'"&amp;P$146&amp;"'!A1"),0,$C$145,200,1),MATCH(1,(_summary!$B161=INDIRECT("'"&amp;P$146&amp;"'!A1:A300"))*(_summary!$C161=INDIRECT("'"&amp;P$146&amp;"'!B1:B300")),0))</f>
        <v>0</v>
      </c>
      <c r="Q161" s="18"/>
      <c r="R161" s="16">
        <f t="shared" ca="1" si="8"/>
        <v>0.99993075002895249</v>
      </c>
    </row>
    <row r="162" spans="2:18" ht="15.6" thickTop="1" thickBot="1" x14ac:dyDescent="0.35">
      <c r="B162" t="s">
        <v>23</v>
      </c>
      <c r="C162">
        <v>1</v>
      </c>
      <c r="D162" s="18">
        <f t="array" aca="1" ref="D162" ca="1">INDEX(OFFSET(INDIRECT("'"&amp;D$146&amp;"'!A1"),0,$C$145,200,1),MATCH(1,(_summary!$B162=INDIRECT("'"&amp;D$146&amp;"'!A1:A300"))*(_summary!$C162=INDIRECT("'"&amp;D$146&amp;"'!B1:B300")),0))</f>
        <v>0.20712568061864198</v>
      </c>
      <c r="E162" s="18">
        <f t="array" aca="1" ref="E162" ca="1">INDEX(OFFSET(INDIRECT("'"&amp;E$146&amp;"'!A1"),0,$C$145,200,1),MATCH(1,(_summary!$B162=INDIRECT("'"&amp;E$146&amp;"'!A1:A300"))*(_summary!$C162=INDIRECT("'"&amp;E$146&amp;"'!B1:B300")),0))</f>
        <v>0.26378880128696347</v>
      </c>
      <c r="F162" s="18">
        <f t="array" aca="1" ref="F162" ca="1">INDEX(OFFSET(INDIRECT("'"&amp;F$146&amp;"'!A1"),0,$C$145,200,1),MATCH(1,(_summary!$B162=INDIRECT("'"&amp;F$146&amp;"'!A1:A300"))*(_summary!$C162=INDIRECT("'"&amp;F$146&amp;"'!B1:B300")),0))</f>
        <v>0.1424958430990069</v>
      </c>
      <c r="G162" s="18">
        <f t="array" aca="1" ref="G162" ca="1">INDEX(OFFSET(INDIRECT("'"&amp;G$146&amp;"'!A1"),0,$C$145,200,1),MATCH(1,(_summary!$B162=INDIRECT("'"&amp;G$146&amp;"'!A1:A300"))*(_summary!$C162=INDIRECT("'"&amp;G$146&amp;"'!B1:B300")),0))</f>
        <v>3.8116445314998595E-2</v>
      </c>
      <c r="H162" s="18">
        <f t="array" aca="1" ref="H162" ca="1">INDEX(OFFSET(INDIRECT("'"&amp;H$146&amp;"'!A1"),0,$C$145,200,1),MATCH(1,(_summary!$B162=INDIRECT("'"&amp;H$146&amp;"'!A1:A300"))*(_summary!$C162=INDIRECT("'"&amp;H$146&amp;"'!B1:B300")),0))</f>
        <v>1.0214855238429412E-3</v>
      </c>
      <c r="I162" s="18">
        <f t="array" aca="1" ref="I162" ca="1">INDEX(OFFSET(INDIRECT("'"&amp;I$146&amp;"'!A1"),0,$C$145,200,1),MATCH(1,(_summary!$B162=INDIRECT("'"&amp;I$146&amp;"'!A1:A300"))*(_summary!$C162=INDIRECT("'"&amp;I$146&amp;"'!B1:B300")),0))</f>
        <v>1.0211543488374594E-2</v>
      </c>
      <c r="J162" s="18">
        <f t="array" aca="1" ref="J162" ca="1">INDEX(OFFSET(INDIRECT("'"&amp;J$146&amp;"'!A1"),0,$C$145,200,1),MATCH(1,(_summary!$B162=INDIRECT("'"&amp;J$146&amp;"'!A1:A300"))*(_summary!$C162=INDIRECT("'"&amp;J$146&amp;"'!B1:B300")),0))</f>
        <v>0</v>
      </c>
      <c r="K162" s="18">
        <f t="array" aca="1" ref="K162" ca="1">INDEX(OFFSET(INDIRECT("'"&amp;K$146&amp;"'!A1"),0,$C$145,200,1),MATCH(1,(_summary!$B162=INDIRECT("'"&amp;K$146&amp;"'!A1:A300"))*(_summary!$C162=INDIRECT("'"&amp;K$146&amp;"'!B1:B300")),0))</f>
        <v>0</v>
      </c>
      <c r="L162" s="18">
        <f t="array" aca="1" ref="L162" ca="1">INDEX(OFFSET(INDIRECT("'"&amp;L$146&amp;"'!A1"),0,$C$145,200,1),MATCH(1,(_summary!$B162=INDIRECT("'"&amp;L$146&amp;"'!A1:A300"))*(_summary!$C162=INDIRECT("'"&amp;L$146&amp;"'!B1:B300")),0))</f>
        <v>0.33356285278233694</v>
      </c>
      <c r="M162" s="18">
        <f t="array" aca="1" ref="M162" ca="1">INDEX(OFFSET(INDIRECT("'"&amp;M$146&amp;"'!A1"),0,$C$145,200,1),MATCH(1,(_summary!$B162=INDIRECT("'"&amp;M$146&amp;"'!A1:A300"))*(_summary!$C162=INDIRECT("'"&amp;M$146&amp;"'!B1:B300")),0))</f>
        <v>3.0644565715288235E-3</v>
      </c>
      <c r="N162" s="18">
        <f t="array" aca="1" ref="N162" ca="1">INDEX(OFFSET(INDIRECT("'"&amp;N$146&amp;"'!A1"),0,$C$145,200,1),MATCH(1,(_summary!$B162=INDIRECT("'"&amp;N$146&amp;"'!A1:A300"))*(_summary!$C162=INDIRECT("'"&amp;N$146&amp;"'!B1:B300")),0))</f>
        <v>4.0859420953717653E-4</v>
      </c>
      <c r="O162" s="18">
        <f t="array" aca="1" ref="O162" ca="1">INDEX(OFFSET(INDIRECT("'"&amp;O$146&amp;"'!A1"),0,$C$145,200,1),MATCH(1,(_summary!$B162=INDIRECT("'"&amp;O$146&amp;"'!A1:A300"))*(_summary!$C162=INDIRECT("'"&amp;O$146&amp;"'!B1:B300")),0))</f>
        <v>1.3619806984572553E-4</v>
      </c>
      <c r="P162" s="18">
        <f t="array" aca="1" ref="P162" ca="1">INDEX(OFFSET(INDIRECT("'"&amp;P$146&amp;"'!A1"),0,$C$145,200,1),MATCH(1,(_summary!$B162=INDIRECT("'"&amp;P$146&amp;"'!A1:A300"))*(_summary!$C162=INDIRECT("'"&amp;P$146&amp;"'!B1:B300")),0))</f>
        <v>0</v>
      </c>
      <c r="Q162" s="18"/>
      <c r="R162" s="16">
        <f t="shared" ca="1" si="8"/>
        <v>0.99993190096507734</v>
      </c>
    </row>
    <row r="163" spans="2:18" ht="15.6" thickTop="1" thickBot="1" x14ac:dyDescent="0.35">
      <c r="B163" t="s">
        <v>24</v>
      </c>
      <c r="C163">
        <v>1</v>
      </c>
      <c r="D163" s="18">
        <f t="array" aca="1" ref="D163" ca="1">INDEX(OFFSET(INDIRECT("'"&amp;D$146&amp;"'!A1"),0,$C$145,200,1),MATCH(1,(_summary!$B163=INDIRECT("'"&amp;D$146&amp;"'!A1:A300"))*(_summary!$C163=INDIRECT("'"&amp;D$146&amp;"'!B1:B300")),0))</f>
        <v>0.24704067472382535</v>
      </c>
      <c r="E163" s="18">
        <f t="array" aca="1" ref="E163" ca="1">INDEX(OFFSET(INDIRECT("'"&amp;E$146&amp;"'!A1"),0,$C$145,200,1),MATCH(1,(_summary!$B163=INDIRECT("'"&amp;E$146&amp;"'!A1:A300"))*(_summary!$C163=INDIRECT("'"&amp;E$146&amp;"'!B1:B300")),0))</f>
        <v>0.28446377960452679</v>
      </c>
      <c r="F163" s="18">
        <f t="array" aca="1" ref="F163" ca="1">INDEX(OFFSET(INDIRECT("'"&amp;F$146&amp;"'!A1"),0,$C$145,200,1),MATCH(1,(_summary!$B163=INDIRECT("'"&amp;F$146&amp;"'!A1:A300"))*(_summary!$C163=INDIRECT("'"&amp;F$146&amp;"'!B1:B300")),0))</f>
        <v>1.4386545240868423E-2</v>
      </c>
      <c r="G163" s="18">
        <f t="array" aca="1" ref="G163" ca="1">INDEX(OFFSET(INDIRECT("'"&amp;G$146&amp;"'!A1"),0,$C$145,200,1),MATCH(1,(_summary!$B163=INDIRECT("'"&amp;G$146&amp;"'!A1:A300"))*(_summary!$C163=INDIRECT("'"&amp;G$146&amp;"'!B1:B300")),0))</f>
        <v>0.23497438971261916</v>
      </c>
      <c r="H163" s="18">
        <f t="array" aca="1" ref="H163" ca="1">INDEX(OFFSET(INDIRECT("'"&amp;H$146&amp;"'!A1"),0,$C$145,200,1),MATCH(1,(_summary!$B163=INDIRECT("'"&amp;H$146&amp;"'!A1:A300"))*(_summary!$C163=INDIRECT("'"&amp;H$146&amp;"'!B1:B300")),0))</f>
        <v>2.3569329962885937E-3</v>
      </c>
      <c r="I163" s="18">
        <f t="array" aca="1" ref="I163" ca="1">INDEX(OFFSET(INDIRECT("'"&amp;I$146&amp;"'!A1"),0,$C$145,200,1),MATCH(1,(_summary!$B163=INDIRECT("'"&amp;I$146&amp;"'!A1:A300"))*(_summary!$C163=INDIRECT("'"&amp;I$146&amp;"'!B1:B300")),0))</f>
        <v>9.701416597571998E-3</v>
      </c>
      <c r="J163" s="18">
        <f t="array" aca="1" ref="J163" ca="1">INDEX(OFFSET(INDIRECT("'"&amp;J$146&amp;"'!A1"),0,$C$145,200,1),MATCH(1,(_summary!$B163=INDIRECT("'"&amp;J$146&amp;"'!A1:A300"))*(_summary!$C163=INDIRECT("'"&amp;J$146&amp;"'!B1:B300")),0))</f>
        <v>0</v>
      </c>
      <c r="K163" s="18">
        <f t="array" aca="1" ref="K163" ca="1">INDEX(OFFSET(INDIRECT("'"&amp;K$146&amp;"'!A1"),0,$C$145,200,1),MATCH(1,(_summary!$B163=INDIRECT("'"&amp;K$146&amp;"'!A1:A300"))*(_summary!$C163=INDIRECT("'"&amp;K$146&amp;"'!B1:B300")),0))</f>
        <v>0</v>
      </c>
      <c r="L163" s="18">
        <f t="array" aca="1" ref="L163" ca="1">INDEX(OFFSET(INDIRECT("'"&amp;L$146&amp;"'!A1"),0,$C$145,200,1),MATCH(1,(_summary!$B163=INDIRECT("'"&amp;L$146&amp;"'!A1:A300"))*(_summary!$C163=INDIRECT("'"&amp;L$146&amp;"'!B1:B300")),0))</f>
        <v>0.1985913023376607</v>
      </c>
      <c r="M163" s="18">
        <f t="array" aca="1" ref="M163" ca="1">INDEX(OFFSET(INDIRECT("'"&amp;M$146&amp;"'!A1"),0,$C$145,200,1),MATCH(1,(_summary!$B163=INDIRECT("'"&amp;M$146&amp;"'!A1:A300"))*(_summary!$C163=INDIRECT("'"&amp;M$146&amp;"'!B1:B300")),0))</f>
        <v>7.0707989888657806E-3</v>
      </c>
      <c r="N163" s="18">
        <f t="array" aca="1" ref="N163" ca="1">INDEX(OFFSET(INDIRECT("'"&amp;N$146&amp;"'!A1"),0,$C$145,200,1),MATCH(1,(_summary!$B163=INDIRECT("'"&amp;N$146&amp;"'!A1:A300"))*(_summary!$C163=INDIRECT("'"&amp;N$146&amp;"'!B1:B300")),0))</f>
        <v>9.4277319851543732E-4</v>
      </c>
      <c r="O163" s="18">
        <f t="array" aca="1" ref="O163" ca="1">INDEX(OFFSET(INDIRECT("'"&amp;O$146&amp;"'!A1"),0,$C$145,200,1),MATCH(1,(_summary!$B163=INDIRECT("'"&amp;O$146&amp;"'!A1:A300"))*(_summary!$C163=INDIRECT("'"&amp;O$146&amp;"'!B1:B300")),0))</f>
        <v>3.1425773283847916E-4</v>
      </c>
      <c r="P163" s="18">
        <f t="array" aca="1" ref="P163" ca="1">INDEX(OFFSET(INDIRECT("'"&amp;P$146&amp;"'!A1"),0,$C$145,200,1),MATCH(1,(_summary!$B163=INDIRECT("'"&amp;P$146&amp;"'!A1:A300"))*(_summary!$C163=INDIRECT("'"&amp;P$146&amp;"'!B1:B300")),0))</f>
        <v>0</v>
      </c>
      <c r="Q163" s="18"/>
      <c r="R163" s="16">
        <f t="shared" ca="1" si="8"/>
        <v>0.99984287113358072</v>
      </c>
    </row>
    <row r="164" spans="2:18" ht="15.6" thickTop="1" thickBot="1" x14ac:dyDescent="0.35">
      <c r="B164" t="s">
        <v>27</v>
      </c>
      <c r="C164">
        <v>1</v>
      </c>
      <c r="D164" s="18">
        <f t="array" aca="1" ref="D164" ca="1">INDEX(OFFSET(INDIRECT("'"&amp;D$146&amp;"'!A1"),0,$C$145,200,1),MATCH(1,(_summary!$B164=INDIRECT("'"&amp;D$146&amp;"'!A1:A300"))*(_summary!$C164=INDIRECT("'"&amp;D$146&amp;"'!B1:B300")),0))</f>
        <v>0.25309523882600493</v>
      </c>
      <c r="E164" s="18">
        <f t="array" aca="1" ref="E164" ca="1">INDEX(OFFSET(INDIRECT("'"&amp;E$146&amp;"'!A1"),0,$C$145,200,1),MATCH(1,(_summary!$B164=INDIRECT("'"&amp;E$146&amp;"'!A1:A300"))*(_summary!$C164=INDIRECT("'"&amp;E$146&amp;"'!B1:B300")),0))</f>
        <v>0.50617712009288718</v>
      </c>
      <c r="F164" s="18">
        <f t="array" aca="1" ref="F164" ca="1">INDEX(OFFSET(INDIRECT("'"&amp;F$146&amp;"'!A1"),0,$C$145,200,1),MATCH(1,(_summary!$B164=INDIRECT("'"&amp;F$146&amp;"'!A1:A300"))*(_summary!$C164=INDIRECT("'"&amp;F$146&amp;"'!B1:B300")),0))</f>
        <v>0.21883537064135702</v>
      </c>
      <c r="G164" s="18">
        <f t="array" aca="1" ref="G164" ca="1">INDEX(OFFSET(INDIRECT("'"&amp;G$146&amp;"'!A1"),0,$C$145,200,1),MATCH(1,(_summary!$B164=INDIRECT("'"&amp;G$146&amp;"'!A1:A300"))*(_summary!$C164=INDIRECT("'"&amp;G$146&amp;"'!B1:B300")),0))</f>
        <v>0</v>
      </c>
      <c r="H164" s="18">
        <f t="array" aca="1" ref="H164" ca="1">INDEX(OFFSET(INDIRECT("'"&amp;H$146&amp;"'!A1"),0,$C$145,200,1),MATCH(1,(_summary!$B164=INDIRECT("'"&amp;H$146&amp;"'!A1:A300"))*(_summary!$C164=INDIRECT("'"&amp;H$146&amp;"'!B1:B300")),0))</f>
        <v>1.209399036405631E-3</v>
      </c>
      <c r="I164" s="18">
        <f t="array" aca="1" ref="I164" ca="1">INDEX(OFFSET(INDIRECT("'"&amp;I$146&amp;"'!A1"),0,$C$145,200,1),MATCH(1,(_summary!$B164=INDIRECT("'"&amp;I$146&amp;"'!A1:A300"))*(_summary!$C164=INDIRECT("'"&amp;I$146&amp;"'!B1:B300")),0))</f>
        <v>3.7743608701317809E-3</v>
      </c>
      <c r="J164" s="18">
        <f t="array" aca="1" ref="J164" ca="1">INDEX(OFFSET(INDIRECT("'"&amp;J$146&amp;"'!A1"),0,$C$145,200,1),MATCH(1,(_summary!$B164=INDIRECT("'"&amp;J$146&amp;"'!A1:A300"))*(_summary!$C164=INDIRECT("'"&amp;J$146&amp;"'!B1:B300")),0))</f>
        <v>0</v>
      </c>
      <c r="K164" s="18">
        <f t="array" aca="1" ref="K164" ca="1">INDEX(OFFSET(INDIRECT("'"&amp;K$146&amp;"'!A1"),0,$C$145,200,1),MATCH(1,(_summary!$B164=INDIRECT("'"&amp;K$146&amp;"'!A1:A300"))*(_summary!$C164=INDIRECT("'"&amp;K$146&amp;"'!B1:B300")),0))</f>
        <v>0</v>
      </c>
      <c r="L164" s="18">
        <f t="array" aca="1" ref="L164" ca="1">INDEX(OFFSET(INDIRECT("'"&amp;L$146&amp;"'!A1"),0,$C$145,200,1),MATCH(1,(_summary!$B164=INDIRECT("'"&amp;L$146&amp;"'!A1:A300"))*(_summary!$C164=INDIRECT("'"&amp;L$146&amp;"'!B1:B300")),0))</f>
        <v>1.255467400215295E-2</v>
      </c>
      <c r="M164" s="18">
        <f t="array" aca="1" ref="M164" ca="1">INDEX(OFFSET(INDIRECT("'"&amp;M$146&amp;"'!A1"),0,$C$145,200,1),MATCH(1,(_summary!$B164=INDIRECT("'"&amp;M$146&amp;"'!A1:A300"))*(_summary!$C164=INDIRECT("'"&amp;M$146&amp;"'!B1:B300")),0))</f>
        <v>3.6281971092168934E-3</v>
      </c>
      <c r="N164" s="18">
        <f t="array" aca="1" ref="N164" ca="1">INDEX(OFFSET(INDIRECT("'"&amp;N$146&amp;"'!A1"),0,$C$145,200,1),MATCH(1,(_summary!$B164=INDIRECT("'"&amp;N$146&amp;"'!A1:A300"))*(_summary!$C164=INDIRECT("'"&amp;N$146&amp;"'!B1:B300")),0))</f>
        <v>4.8375961456225233E-4</v>
      </c>
      <c r="O164" s="18">
        <f t="array" aca="1" ref="O164" ca="1">INDEX(OFFSET(INDIRECT("'"&amp;O$146&amp;"'!A1"),0,$C$145,200,1),MATCH(1,(_summary!$B164=INDIRECT("'"&amp;O$146&amp;"'!A1:A300"))*(_summary!$C164=INDIRECT("'"&amp;O$146&amp;"'!B1:B300")),0))</f>
        <v>1.6125320485408414E-4</v>
      </c>
      <c r="P164" s="18">
        <f t="array" aca="1" ref="P164" ca="1">INDEX(OFFSET(INDIRECT("'"&amp;P$146&amp;"'!A1"),0,$C$145,200,1),MATCH(1,(_summary!$B164=INDIRECT("'"&amp;P$146&amp;"'!A1:A300"))*(_summary!$C164=INDIRECT("'"&amp;P$146&amp;"'!B1:B300")),0))</f>
        <v>0</v>
      </c>
      <c r="Q164" s="18"/>
      <c r="R164" s="16">
        <f t="shared" ca="1" si="8"/>
        <v>0.99991937339757275</v>
      </c>
    </row>
    <row r="165" spans="2:18" ht="15.6" thickTop="1" thickBot="1" x14ac:dyDescent="0.35">
      <c r="B165" t="s">
        <v>29</v>
      </c>
      <c r="C165">
        <v>1</v>
      </c>
      <c r="D165" s="18">
        <f t="array" aca="1" ref="D165" ca="1">INDEX(OFFSET(INDIRECT("'"&amp;D$146&amp;"'!A1"),0,$C$145,200,1),MATCH(1,(_summary!$B165=INDIRECT("'"&amp;D$146&amp;"'!A1:A300"))*(_summary!$C165=INDIRECT("'"&amp;D$146&amp;"'!B1:B300")),0))</f>
        <v>0.48741740100147607</v>
      </c>
      <c r="E165" s="18">
        <f t="array" aca="1" ref="E165" ca="1">INDEX(OFFSET(INDIRECT("'"&amp;E$146&amp;"'!A1"),0,$C$145,200,1),MATCH(1,(_summary!$B165=INDIRECT("'"&amp;E$146&amp;"'!A1:A300"))*(_summary!$C165=INDIRECT("'"&amp;E$146&amp;"'!B1:B300")),0))</f>
        <v>6.911993533874497E-2</v>
      </c>
      <c r="F165" s="18">
        <f t="array" aca="1" ref="F165" ca="1">INDEX(OFFSET(INDIRECT("'"&amp;F$146&amp;"'!A1"),0,$C$145,200,1),MATCH(1,(_summary!$B165=INDIRECT("'"&amp;F$146&amp;"'!A1:A300"))*(_summary!$C165=INDIRECT("'"&amp;F$146&amp;"'!B1:B300")),0))</f>
        <v>0.41313232403996059</v>
      </c>
      <c r="G165" s="18">
        <f t="array" aca="1" ref="G165" ca="1">INDEX(OFFSET(INDIRECT("'"&amp;G$146&amp;"'!A1"),0,$C$145,200,1),MATCH(1,(_summary!$B165=INDIRECT("'"&amp;G$146&amp;"'!A1:A300"))*(_summary!$C165=INDIRECT("'"&amp;G$146&amp;"'!B1:B300")),0))</f>
        <v>0</v>
      </c>
      <c r="H165" s="18">
        <f t="array" aca="1" ref="H165" ca="1">INDEX(OFFSET(INDIRECT("'"&amp;H$146&amp;"'!A1"),0,$C$145,200,1),MATCH(1,(_summary!$B165=INDIRECT("'"&amp;H$146&amp;"'!A1:A300"))*(_summary!$C165=INDIRECT("'"&amp;H$146&amp;"'!B1:B300")),0))</f>
        <v>1.1563099902037381E-3</v>
      </c>
      <c r="I165" s="18">
        <f t="array" aca="1" ref="I165" ca="1">INDEX(OFFSET(INDIRECT("'"&amp;I$146&amp;"'!A1"),0,$C$145,200,1),MATCH(1,(_summary!$B165=INDIRECT("'"&amp;I$146&amp;"'!A1:A300"))*(_summary!$C165=INDIRECT("'"&amp;I$146&amp;"'!B1:B300")),0))</f>
        <v>1.4719805640602423E-2</v>
      </c>
      <c r="J165" s="18">
        <f t="array" aca="1" ref="J165" ca="1">INDEX(OFFSET(INDIRECT("'"&amp;J$146&amp;"'!A1"),0,$C$145,200,1),MATCH(1,(_summary!$B165=INDIRECT("'"&amp;J$146&amp;"'!A1:A300"))*(_summary!$C165=INDIRECT("'"&amp;J$146&amp;"'!B1:B300")),0))</f>
        <v>0</v>
      </c>
      <c r="K165" s="18">
        <f t="array" aca="1" ref="K165" ca="1">INDEX(OFFSET(INDIRECT("'"&amp;K$146&amp;"'!A1"),0,$C$145,200,1),MATCH(1,(_summary!$B165=INDIRECT("'"&amp;K$146&amp;"'!A1:A300"))*(_summary!$C165=INDIRECT("'"&amp;K$146&amp;"'!B1:B300")),0))</f>
        <v>2.7015477584646605E-4</v>
      </c>
      <c r="L165" s="18">
        <f t="array" aca="1" ref="L165" ca="1">INDEX(OFFSET(INDIRECT("'"&amp;L$146&amp;"'!A1"),0,$C$145,200,1),MATCH(1,(_summary!$B165=INDIRECT("'"&amp;L$146&amp;"'!A1:A300"))*(_summary!$C165=INDIRECT("'"&amp;L$146&amp;"'!B1:B300")),0))</f>
        <v>1.0021353248432396E-2</v>
      </c>
      <c r="M165" s="18">
        <f t="array" aca="1" ref="M165" ca="1">INDEX(OFFSET(INDIRECT("'"&amp;M$146&amp;"'!A1"),0,$C$145,200,1),MATCH(1,(_summary!$B165=INDIRECT("'"&amp;M$146&amp;"'!A1:A300"))*(_summary!$C165=INDIRECT("'"&amp;M$146&amp;"'!B1:B300")),0))</f>
        <v>3.4689299706112142E-3</v>
      </c>
      <c r="N165" s="18">
        <f t="array" aca="1" ref="N165" ca="1">INDEX(OFFSET(INDIRECT("'"&amp;N$146&amp;"'!A1"),0,$C$145,200,1),MATCH(1,(_summary!$B165=INDIRECT("'"&amp;N$146&amp;"'!A1:A300"))*(_summary!$C165=INDIRECT("'"&amp;N$146&amp;"'!B1:B300")),0))</f>
        <v>4.6252399608149523E-4</v>
      </c>
      <c r="O165" s="18">
        <f t="array" aca="1" ref="O165" ca="1">INDEX(OFFSET(INDIRECT("'"&amp;O$146&amp;"'!A1"),0,$C$145,200,1),MATCH(1,(_summary!$B165=INDIRECT("'"&amp;O$146&amp;"'!A1:A300"))*(_summary!$C165=INDIRECT("'"&amp;O$146&amp;"'!B1:B300")),0))</f>
        <v>1.5417466536049842E-4</v>
      </c>
      <c r="P165" s="18">
        <f t="array" aca="1" ref="P165" ca="1">INDEX(OFFSET(INDIRECT("'"&amp;P$146&amp;"'!A1"),0,$C$145,200,1),MATCH(1,(_summary!$B165=INDIRECT("'"&amp;P$146&amp;"'!A1:A300"))*(_summary!$C165=INDIRECT("'"&amp;P$146&amp;"'!B1:B300")),0))</f>
        <v>0</v>
      </c>
      <c r="Q165" s="18"/>
      <c r="R165" s="16">
        <f t="shared" ca="1" si="8"/>
        <v>0.99992291266731992</v>
      </c>
    </row>
    <row r="166" spans="2:18" ht="15.6" thickTop="1" thickBot="1" x14ac:dyDescent="0.35">
      <c r="B166" t="s">
        <v>8</v>
      </c>
      <c r="C166">
        <v>1</v>
      </c>
      <c r="D166" s="18">
        <f t="array" aca="1" ref="D166" ca="1">INDEX(OFFSET(INDIRECT("'"&amp;D$146&amp;"'!A1"),0,$C$145,200,1),MATCH(1,(_summary!$B166=INDIRECT("'"&amp;D$146&amp;"'!A1:A300"))*(_summary!$C166=INDIRECT("'"&amp;D$146&amp;"'!B1:B300")),0))</f>
        <v>0.12484568284986662</v>
      </c>
      <c r="E166" s="18">
        <f t="array" aca="1" ref="E166" ca="1">INDEX(OFFSET(INDIRECT("'"&amp;E$146&amp;"'!A1"),0,$C$145,200,1),MATCH(1,(_summary!$B166=INDIRECT("'"&amp;E$146&amp;"'!A1:A300"))*(_summary!$C166=INDIRECT("'"&amp;E$146&amp;"'!B1:B300")),0))</f>
        <v>0.7956064852568232</v>
      </c>
      <c r="F166" s="18">
        <f t="array" aca="1" ref="F166" ca="1">INDEX(OFFSET(INDIRECT("'"&amp;F$146&amp;"'!A1"),0,$C$145,200,1),MATCH(1,(_summary!$B166=INDIRECT("'"&amp;F$146&amp;"'!A1:A300"))*(_summary!$C166=INDIRECT("'"&amp;F$146&amp;"'!B1:B300")),0))</f>
        <v>2.0890885324088452E-2</v>
      </c>
      <c r="G166" s="18">
        <f t="array" aca="1" ref="G166" ca="1">INDEX(OFFSET(INDIRECT("'"&amp;G$146&amp;"'!A1"),0,$C$145,200,1),MATCH(1,(_summary!$B166=INDIRECT("'"&amp;G$146&amp;"'!A1:A300"))*(_summary!$C166=INDIRECT("'"&amp;G$146&amp;"'!B1:B300")),0))</f>
        <v>2.3312395295051053E-4</v>
      </c>
      <c r="H166" s="18">
        <f t="array" aca="1" ref="H166" ca="1">INDEX(OFFSET(INDIRECT("'"&amp;H$146&amp;"'!A1"),0,$C$145,200,1),MATCH(1,(_summary!$B166=INDIRECT("'"&amp;H$146&amp;"'!A1:A300"))*(_summary!$C166=INDIRECT("'"&amp;H$146&amp;"'!B1:B300")),0))</f>
        <v>1.0673350274820774E-3</v>
      </c>
      <c r="I166" s="18">
        <f t="array" aca="1" ref="I166" ca="1">INDEX(OFFSET(INDIRECT("'"&amp;I$146&amp;"'!A1"),0,$C$145,200,1),MATCH(1,(_summary!$B166=INDIRECT("'"&amp;I$146&amp;"'!A1:A300"))*(_summary!$C166=INDIRECT("'"&amp;I$146&amp;"'!B1:B300")),0))</f>
        <v>9.1562689160241788E-3</v>
      </c>
      <c r="J166" s="18">
        <f t="array" aca="1" ref="J166" ca="1">INDEX(OFFSET(INDIRECT("'"&amp;J$146&amp;"'!A1"),0,$C$145,200,1),MATCH(1,(_summary!$B166=INDIRECT("'"&amp;J$146&amp;"'!A1:A300"))*(_summary!$C166=INDIRECT("'"&amp;J$146&amp;"'!B1:B300")),0))</f>
        <v>0</v>
      </c>
      <c r="K166" s="18">
        <f t="array" aca="1" ref="K166" ca="1">INDEX(OFFSET(INDIRECT("'"&amp;K$146&amp;"'!A1"),0,$C$145,200,1),MATCH(1,(_summary!$B166=INDIRECT("'"&amp;K$146&amp;"'!A1:A300"))*(_summary!$C166=INDIRECT("'"&amp;K$146&amp;"'!B1:B300")),0))</f>
        <v>0</v>
      </c>
      <c r="L166" s="18">
        <f t="array" aca="1" ref="L166" ca="1">INDEX(OFFSET(INDIRECT("'"&amp;L$146&amp;"'!A1"),0,$C$145,200,1),MATCH(1,(_summary!$B166=INDIRECT("'"&amp;L$146&amp;"'!A1:A300"))*(_summary!$C166=INDIRECT("'"&amp;L$146&amp;"'!B1:B300")),0))</f>
        <v>2.5847247397095863E-2</v>
      </c>
      <c r="M166" s="18">
        <f t="array" aca="1" ref="M166" ca="1">INDEX(OFFSET(INDIRECT("'"&amp;M$146&amp;"'!A1"),0,$C$145,200,1),MATCH(1,(_summary!$B166=INDIRECT("'"&amp;M$146&amp;"'!A1:A300"))*(_summary!$C166=INDIRECT("'"&amp;M$146&amp;"'!B1:B300")),0))</f>
        <v>1.0645751874469707E-2</v>
      </c>
      <c r="N166" s="18">
        <f t="array" aca="1" ref="N166" ca="1">INDEX(OFFSET(INDIRECT("'"&amp;N$146&amp;"'!A1"),0,$C$145,200,1),MATCH(1,(_summary!$B166=INDIRECT("'"&amp;N$146&amp;"'!A1:A300"))*(_summary!$C166=INDIRECT("'"&amp;N$146&amp;"'!B1:B300")),0))</f>
        <v>4.2693401099283101E-4</v>
      </c>
      <c r="O166" s="18">
        <f t="array" aca="1" ref="O166" ca="1">INDEX(OFFSET(INDIRECT("'"&amp;O$146&amp;"'!A1"),0,$C$145,200,1),MATCH(1,(_summary!$B166=INDIRECT("'"&amp;O$146&amp;"'!A1:A300"))*(_summary!$C166=INDIRECT("'"&amp;O$146&amp;"'!B1:B300")),0))</f>
        <v>1.4231133699761035E-4</v>
      </c>
      <c r="P166" s="18">
        <f t="array" aca="1" ref="P166" ca="1">INDEX(OFFSET(INDIRECT("'"&amp;P$146&amp;"'!A1"),0,$C$145,200,1),MATCH(1,(_summary!$B166=INDIRECT("'"&amp;P$146&amp;"'!A1:A300"))*(_summary!$C166=INDIRECT("'"&amp;P$146&amp;"'!B1:B300")),0))</f>
        <v>1.106681838471015E-2</v>
      </c>
      <c r="Q166" s="18"/>
      <c r="R166" s="16">
        <f t="shared" ca="1" si="8"/>
        <v>0.9999288443315012</v>
      </c>
    </row>
    <row r="167" spans="2:18" ht="15.6" thickTop="1" thickBot="1" x14ac:dyDescent="0.35">
      <c r="B167" t="s">
        <v>6</v>
      </c>
      <c r="C167">
        <v>1</v>
      </c>
      <c r="D167" s="18">
        <f t="array" aca="1" ref="D167" ca="1">INDEX(OFFSET(INDIRECT("'"&amp;D$146&amp;"'!A1"),0,$C$145,200,1),MATCH(1,(_summary!$B167=INDIRECT("'"&amp;D$146&amp;"'!A1:A300"))*(_summary!$C167=INDIRECT("'"&amp;D$146&amp;"'!B1:B300")),0))</f>
        <v>0.2712182949375842</v>
      </c>
      <c r="E167" s="18">
        <f t="array" aca="1" ref="E167" ca="1">INDEX(OFFSET(INDIRECT("'"&amp;E$146&amp;"'!A1"),0,$C$145,200,1),MATCH(1,(_summary!$B167=INDIRECT("'"&amp;E$146&amp;"'!A1:A300"))*(_summary!$C167=INDIRECT("'"&amp;E$146&amp;"'!B1:B300")),0))</f>
        <v>0.39484855776161182</v>
      </c>
      <c r="F167" s="18">
        <f t="array" aca="1" ref="F167" ca="1">INDEX(OFFSET(INDIRECT("'"&amp;F$146&amp;"'!A1"),0,$C$145,200,1),MATCH(1,(_summary!$B167=INDIRECT("'"&amp;F$146&amp;"'!A1:A300"))*(_summary!$C167=INDIRECT("'"&amp;F$146&amp;"'!B1:B300")),0))</f>
        <v>8.0013199975849381E-2</v>
      </c>
      <c r="G167" s="18">
        <f t="array" aca="1" ref="G167" ca="1">INDEX(OFFSET(INDIRECT("'"&amp;G$146&amp;"'!A1"),0,$C$145,200,1),MATCH(1,(_summary!$B167=INDIRECT("'"&amp;G$146&amp;"'!A1:A300"))*(_summary!$C167=INDIRECT("'"&amp;G$146&amp;"'!B1:B300")),0))</f>
        <v>0.16726929885540187</v>
      </c>
      <c r="H167" s="18">
        <f t="array" aca="1" ref="H167" ca="1">INDEX(OFFSET(INDIRECT("'"&amp;H$146&amp;"'!A1"),0,$C$145,200,1),MATCH(1,(_summary!$B167=INDIRECT("'"&amp;H$146&amp;"'!A1:A300"))*(_summary!$C167=INDIRECT("'"&amp;H$146&amp;"'!B1:B300")),0))</f>
        <v>2.1027676461355406E-3</v>
      </c>
      <c r="I167" s="18">
        <f t="array" aca="1" ref="I167" ca="1">INDEX(OFFSET(INDIRECT("'"&amp;I$146&amp;"'!A1"),0,$C$145,200,1),MATCH(1,(_summary!$B167=INDIRECT("'"&amp;I$146&amp;"'!A1:A300"))*(_summary!$C167=INDIRECT("'"&amp;I$146&amp;"'!B1:B300")),0))</f>
        <v>1.1236531373998531E-2</v>
      </c>
      <c r="J167" s="18">
        <f t="array" aca="1" ref="J167" ca="1">INDEX(OFFSET(INDIRECT("'"&amp;J$146&amp;"'!A1"),0,$C$145,200,1),MATCH(1,(_summary!$B167=INDIRECT("'"&amp;J$146&amp;"'!A1:A300"))*(_summary!$C167=INDIRECT("'"&amp;J$146&amp;"'!B1:B300")),0))</f>
        <v>0</v>
      </c>
      <c r="K167" s="18">
        <f t="array" aca="1" ref="K167" ca="1">INDEX(OFFSET(INDIRECT("'"&amp;K$146&amp;"'!A1"),0,$C$145,200,1),MATCH(1,(_summary!$B167=INDIRECT("'"&amp;K$146&amp;"'!A1:A300"))*(_summary!$C167=INDIRECT("'"&amp;K$146&amp;"'!B1:B300")),0))</f>
        <v>0</v>
      </c>
      <c r="L167" s="18">
        <f t="array" aca="1" ref="L167" ca="1">INDEX(OFFSET(INDIRECT("'"&amp;L$146&amp;"'!A1"),0,$C$145,200,1),MATCH(1,(_summary!$B167=INDIRECT("'"&amp;L$146&amp;"'!A1:A300"))*(_summary!$C167=INDIRECT("'"&amp;L$146&amp;"'!B1:B300")),0))</f>
        <v>6.1130088144075639E-2</v>
      </c>
      <c r="M167" s="18">
        <f t="array" aca="1" ref="M167" ca="1">INDEX(OFFSET(INDIRECT("'"&amp;M$146&amp;"'!A1"),0,$C$145,200,1),MATCH(1,(_summary!$B167=INDIRECT("'"&amp;M$146&amp;"'!A1:A300"))*(_summary!$C167=INDIRECT("'"&amp;M$146&amp;"'!B1:B300")),0))</f>
        <v>7.1478044626845302E-3</v>
      </c>
      <c r="N167" s="18">
        <f t="array" aca="1" ref="N167" ca="1">INDEX(OFFSET(INDIRECT("'"&amp;N$146&amp;"'!A1"),0,$C$145,200,1),MATCH(1,(_summary!$B167=INDIRECT("'"&amp;N$146&amp;"'!A1:A300"))*(_summary!$C167=INDIRECT("'"&amp;N$146&amp;"'!B1:B300")),0))</f>
        <v>8.4110705845421641E-4</v>
      </c>
      <c r="O167" s="18">
        <f t="array" aca="1" ref="O167" ca="1">INDEX(OFFSET(INDIRECT("'"&amp;O$146&amp;"'!A1"),0,$C$145,200,1),MATCH(1,(_summary!$B167=INDIRECT("'"&amp;O$146&amp;"'!A1:A300"))*(_summary!$C167=INDIRECT("'"&amp;O$146&amp;"'!B1:B300")),0))</f>
        <v>1.6219814123864442E-3</v>
      </c>
      <c r="P167" s="18">
        <f t="array" aca="1" ref="P167" ca="1">INDEX(OFFSET(INDIRECT("'"&amp;P$146&amp;"'!A1"),0,$C$145,200,1),MATCH(1,(_summary!$B167=INDIRECT("'"&amp;P$146&amp;"'!A1:A300"))*(_summary!$C167=INDIRECT("'"&amp;P$146&amp;"'!B1:B300")),0))</f>
        <v>2.430183862075449E-3</v>
      </c>
      <c r="Q167" s="18"/>
      <c r="R167" s="16">
        <f t="shared" ca="1" si="8"/>
        <v>0.99985981549025749</v>
      </c>
    </row>
    <row r="168" spans="2:18" ht="15.6" thickTop="1" thickBot="1" x14ac:dyDescent="0.35">
      <c r="B168" t="s">
        <v>21</v>
      </c>
      <c r="C168">
        <v>1</v>
      </c>
      <c r="D168" s="18">
        <f t="array" aca="1" ref="D168" ca="1">INDEX(OFFSET(INDIRECT("'"&amp;D$146&amp;"'!A1"),0,$C$145,200,1),MATCH(1,(_summary!$B168=INDIRECT("'"&amp;D$146&amp;"'!A1:A300"))*(_summary!$C168=INDIRECT("'"&amp;D$146&amp;"'!B1:B300")),0))</f>
        <v>0.43883237994013946</v>
      </c>
      <c r="E168" s="18">
        <f t="array" aca="1" ref="E168" ca="1">INDEX(OFFSET(INDIRECT("'"&amp;E$146&amp;"'!A1"),0,$C$145,200,1),MATCH(1,(_summary!$B168=INDIRECT("'"&amp;E$146&amp;"'!A1:A300"))*(_summary!$C168=INDIRECT("'"&amp;E$146&amp;"'!B1:B300")),0))</f>
        <v>0.36812075407499806</v>
      </c>
      <c r="F168" s="18">
        <f t="array" aca="1" ref="F168" ca="1">INDEX(OFFSET(INDIRECT("'"&amp;F$146&amp;"'!A1"),0,$C$145,200,1),MATCH(1,(_summary!$B168=INDIRECT("'"&amp;F$146&amp;"'!A1:A300"))*(_summary!$C168=INDIRECT("'"&amp;F$146&amp;"'!B1:B300")),0))</f>
        <v>0.14495484911983522</v>
      </c>
      <c r="G168" s="18">
        <f t="array" aca="1" ref="G168" ca="1">INDEX(OFFSET(INDIRECT("'"&amp;G$146&amp;"'!A1"),0,$C$145,200,1),MATCH(1,(_summary!$B168=INDIRECT("'"&amp;G$146&amp;"'!A1:A300"))*(_summary!$C168=INDIRECT("'"&amp;G$146&amp;"'!B1:B300")),0))</f>
        <v>0</v>
      </c>
      <c r="H168" s="18">
        <f t="array" aca="1" ref="H168" ca="1">INDEX(OFFSET(INDIRECT("'"&amp;H$146&amp;"'!A1"),0,$C$145,200,1),MATCH(1,(_summary!$B168=INDIRECT("'"&amp;H$146&amp;"'!A1:A300"))*(_summary!$C168=INDIRECT("'"&amp;H$146&amp;"'!B1:B300")),0))</f>
        <v>8.4283334159461823E-4</v>
      </c>
      <c r="I168" s="18">
        <f t="array" aca="1" ref="I168" ca="1">INDEX(OFFSET(INDIRECT("'"&amp;I$146&amp;"'!A1"),0,$C$145,200,1),MATCH(1,(_summary!$B168=INDIRECT("'"&amp;I$146&amp;"'!A1:A300"))*(_summary!$C168=INDIRECT("'"&amp;I$146&amp;"'!B1:B300")),0))</f>
        <v>5.6188889439641199E-5</v>
      </c>
      <c r="J168" s="18">
        <f t="array" aca="1" ref="J168" ca="1">INDEX(OFFSET(INDIRECT("'"&amp;J$146&amp;"'!A1"),0,$C$145,200,1),MATCH(1,(_summary!$B168=INDIRECT("'"&amp;J$146&amp;"'!A1:A300"))*(_summary!$C168=INDIRECT("'"&amp;J$146&amp;"'!B1:B300")),0))</f>
        <v>0</v>
      </c>
      <c r="K168" s="18">
        <f t="array" aca="1" ref="K168" ca="1">INDEX(OFFSET(INDIRECT("'"&amp;K$146&amp;"'!A1"),0,$C$145,200,1),MATCH(1,(_summary!$B168=INDIRECT("'"&amp;K$146&amp;"'!A1:A300"))*(_summary!$C168=INDIRECT("'"&amp;K$146&amp;"'!B1:B300")),0))</f>
        <v>3.2790587979612856E-3</v>
      </c>
      <c r="L168" s="18">
        <f t="array" aca="1" ref="L168" ca="1">INDEX(OFFSET(INDIRECT("'"&amp;L$146&amp;"'!A1"),0,$C$145,200,1),MATCH(1,(_summary!$B168=INDIRECT("'"&amp;L$146&amp;"'!A1:A300"))*(_summary!$C168=INDIRECT("'"&amp;L$146&amp;"'!B1:B300")),0))</f>
        <v>3.8339809441386971E-2</v>
      </c>
      <c r="M168" s="18">
        <f t="array" aca="1" ref="M168" ca="1">INDEX(OFFSET(INDIRECT("'"&amp;M$146&amp;"'!A1"),0,$C$145,200,1),MATCH(1,(_summary!$B168=INDIRECT("'"&amp;M$146&amp;"'!A1:A300"))*(_summary!$C168=INDIRECT("'"&amp;M$146&amp;"'!B1:B300")),0))</f>
        <v>2.5285000247838542E-3</v>
      </c>
      <c r="N168" s="18">
        <f t="array" aca="1" ref="N168" ca="1">INDEX(OFFSET(INDIRECT("'"&amp;N$146&amp;"'!A1"),0,$C$145,200,1),MATCH(1,(_summary!$B168=INDIRECT("'"&amp;N$146&amp;"'!A1:A300"))*(_summary!$C168=INDIRECT("'"&amp;N$146&amp;"'!B1:B300")),0))</f>
        <v>3.3713333663784725E-4</v>
      </c>
      <c r="O168" s="18">
        <f t="array" aca="1" ref="O168" ca="1">INDEX(OFFSET(INDIRECT("'"&amp;O$146&amp;"'!A1"),0,$C$145,200,1),MATCH(1,(_summary!$B168=INDIRECT("'"&amp;O$146&amp;"'!A1:A300"))*(_summary!$C168=INDIRECT("'"&amp;O$146&amp;"'!B1:B300")),0))</f>
        <v>2.652304143783256E-3</v>
      </c>
      <c r="P168" s="18">
        <f t="array" aca="1" ref="P168" ca="1">INDEX(OFFSET(INDIRECT("'"&amp;P$146&amp;"'!A1"),0,$C$145,200,1),MATCH(1,(_summary!$B168=INDIRECT("'"&amp;P$146&amp;"'!A1:A300"))*(_summary!$C168=INDIRECT("'"&amp;P$146&amp;"'!B1:B300")),0))</f>
        <v>0</v>
      </c>
      <c r="Q168" s="18"/>
      <c r="R168" s="16">
        <f t="shared" ca="1" si="8"/>
        <v>0.99994381111056019</v>
      </c>
    </row>
    <row r="169" spans="2:18" ht="15.6" thickTop="1" thickBot="1" x14ac:dyDescent="0.35">
      <c r="B169" t="s">
        <v>10</v>
      </c>
      <c r="C169">
        <v>1</v>
      </c>
      <c r="D169" s="18">
        <f t="array" aca="1" ref="D169" ca="1">INDEX(OFFSET(INDIRECT("'"&amp;D$146&amp;"'!A1"),0,$C$145,200,1),MATCH(1,(_summary!$B169=INDIRECT("'"&amp;D$146&amp;"'!A1:A300"))*(_summary!$C169=INDIRECT("'"&amp;D$146&amp;"'!B1:B300")),0))</f>
        <v>7.1878927482125737E-2</v>
      </c>
      <c r="E169" s="18">
        <f t="array" aca="1" ref="E169" ca="1">INDEX(OFFSET(INDIRECT("'"&amp;E$146&amp;"'!A1"),0,$C$145,200,1),MATCH(1,(_summary!$B169=INDIRECT("'"&amp;E$146&amp;"'!A1:A300"))*(_summary!$C169=INDIRECT("'"&amp;E$146&amp;"'!B1:B300")),0))</f>
        <v>0.82836467127015367</v>
      </c>
      <c r="F169" s="18">
        <f t="array" aca="1" ref="F169" ca="1">INDEX(OFFSET(INDIRECT("'"&amp;F$146&amp;"'!A1"),0,$C$145,200,1),MATCH(1,(_summary!$B169=INDIRECT("'"&amp;F$146&amp;"'!A1:A300"))*(_summary!$C169=INDIRECT("'"&amp;F$146&amp;"'!B1:B300")),0))</f>
        <v>6.4155257879556338E-2</v>
      </c>
      <c r="G169" s="18">
        <f t="array" aca="1" ref="G169" ca="1">INDEX(OFFSET(INDIRECT("'"&amp;G$146&amp;"'!A1"),0,$C$145,200,1),MATCH(1,(_summary!$B169=INDIRECT("'"&amp;G$146&amp;"'!A1:A300"))*(_summary!$C169=INDIRECT("'"&amp;G$146&amp;"'!B1:B300")),0))</f>
        <v>7.4935660523164482E-4</v>
      </c>
      <c r="H169" s="18">
        <f t="array" aca="1" ref="H169" ca="1">INDEX(OFFSET(INDIRECT("'"&amp;H$146&amp;"'!A1"),0,$C$145,200,1),MATCH(1,(_summary!$B169=INDIRECT("'"&amp;H$146&amp;"'!A1:A300"))*(_summary!$C169=INDIRECT("'"&amp;H$146&amp;"'!B1:B300")),0))</f>
        <v>1.2251693468103733E-3</v>
      </c>
      <c r="I169" s="18">
        <f t="array" aca="1" ref="I169" ca="1">INDEX(OFFSET(INDIRECT("'"&amp;I$146&amp;"'!A1"),0,$C$145,200,1),MATCH(1,(_summary!$B169=INDIRECT("'"&amp;I$146&amp;"'!A1:A300"))*(_summary!$C169=INDIRECT("'"&amp;I$146&amp;"'!B1:B300")),0))</f>
        <v>8.1677956454024906E-5</v>
      </c>
      <c r="J169" s="18">
        <f t="array" aca="1" ref="J169" ca="1">INDEX(OFFSET(INDIRECT("'"&amp;J$146&amp;"'!A1"),0,$C$145,200,1),MATCH(1,(_summary!$B169=INDIRECT("'"&amp;J$146&amp;"'!A1:A300"))*(_summary!$C169=INDIRECT("'"&amp;J$146&amp;"'!B1:B300")),0))</f>
        <v>0</v>
      </c>
      <c r="K169" s="18">
        <f t="array" aca="1" ref="K169" ca="1">INDEX(OFFSET(INDIRECT("'"&amp;K$146&amp;"'!A1"),0,$C$145,200,1),MATCH(1,(_summary!$B169=INDIRECT("'"&amp;K$146&amp;"'!A1:A300"))*(_summary!$C169=INDIRECT("'"&amp;K$146&amp;"'!B1:B300")),0))</f>
        <v>0</v>
      </c>
      <c r="L169" s="18">
        <f t="array" aca="1" ref="L169" ca="1">INDEX(OFFSET(INDIRECT("'"&amp;L$146&amp;"'!A1"),0,$C$145,200,1),MATCH(1,(_summary!$B169=INDIRECT("'"&amp;L$146&amp;"'!A1:A300"))*(_summary!$C169=INDIRECT("'"&amp;L$146&amp;"'!B1:B300")),0))</f>
        <v>1.0644435786317807E-2</v>
      </c>
      <c r="M169" s="18">
        <f t="array" aca="1" ref="M169" ca="1">INDEX(OFFSET(INDIRECT("'"&amp;M$146&amp;"'!A1"),0,$C$145,200,1),MATCH(1,(_summary!$B169=INDIRECT("'"&amp;M$146&amp;"'!A1:A300"))*(_summary!$C169=INDIRECT("'"&amp;M$146&amp;"'!B1:B300")),0))</f>
        <v>3.6755080404311195E-3</v>
      </c>
      <c r="N169" s="18">
        <f t="array" aca="1" ref="N169" ca="1">INDEX(OFFSET(INDIRECT("'"&amp;N$146&amp;"'!A1"),0,$C$145,200,1),MATCH(1,(_summary!$B169=INDIRECT("'"&amp;N$146&amp;"'!A1:A300"))*(_summary!$C169=INDIRECT("'"&amp;N$146&amp;"'!B1:B300")),0))</f>
        <v>4.9006773872414941E-4</v>
      </c>
      <c r="O169" s="18">
        <f t="array" aca="1" ref="O169" ca="1">INDEX(OFFSET(INDIRECT("'"&amp;O$146&amp;"'!A1"),0,$C$145,200,1),MATCH(1,(_summary!$B169=INDIRECT("'"&amp;O$146&amp;"'!A1:A300"))*(_summary!$C169=INDIRECT("'"&amp;O$146&amp;"'!B1:B300")),0))</f>
        <v>1.8600647043151647E-2</v>
      </c>
      <c r="P169" s="18">
        <f t="array" aca="1" ref="P169" ca="1">INDEX(OFFSET(INDIRECT("'"&amp;P$146&amp;"'!A1"),0,$C$145,200,1),MATCH(1,(_summary!$B169=INDIRECT("'"&amp;P$146&amp;"'!A1:A300"))*(_summary!$C169=INDIRECT("'"&amp;P$146&amp;"'!B1:B300")),0))</f>
        <v>5.2602894589139659E-5</v>
      </c>
      <c r="Q169" s="18"/>
      <c r="R169" s="16">
        <f t="shared" ca="1" si="8"/>
        <v>0.9999183220435458</v>
      </c>
    </row>
    <row r="170" spans="2:18" ht="15.6" thickTop="1" thickBot="1" x14ac:dyDescent="0.35">
      <c r="B170" t="s">
        <v>20</v>
      </c>
      <c r="C170">
        <v>1</v>
      </c>
      <c r="D170" s="18">
        <f t="array" aca="1" ref="D170" ca="1">INDEX(OFFSET(INDIRECT("'"&amp;D$146&amp;"'!A1"),0,$C$145,200,1),MATCH(1,(_summary!$B170=INDIRECT("'"&amp;D$146&amp;"'!A1:A300"))*(_summary!$C170=INDIRECT("'"&amp;D$146&amp;"'!B1:B300")),0))</f>
        <v>0.17883650733346348</v>
      </c>
      <c r="E170" s="18">
        <f t="array" aca="1" ref="E170" ca="1">INDEX(OFFSET(INDIRECT("'"&amp;E$146&amp;"'!A1"),0,$C$145,200,1),MATCH(1,(_summary!$B170=INDIRECT("'"&amp;E$146&amp;"'!A1:A300"))*(_summary!$C170=INDIRECT("'"&amp;E$146&amp;"'!B1:B300")),0))</f>
        <v>0.64726852094818554</v>
      </c>
      <c r="F170" s="18">
        <f t="array" aca="1" ref="F170" ca="1">INDEX(OFFSET(INDIRECT("'"&amp;F$146&amp;"'!A1"),0,$C$145,200,1),MATCH(1,(_summary!$B170=INDIRECT("'"&amp;F$146&amp;"'!A1:A300"))*(_summary!$C170=INDIRECT("'"&amp;F$146&amp;"'!B1:B300")),0))</f>
        <v>9.2427461471607285E-4</v>
      </c>
      <c r="G170" s="18">
        <f t="array" aca="1" ref="G170" ca="1">INDEX(OFFSET(INDIRECT("'"&amp;G$146&amp;"'!A1"),0,$C$145,200,1),MATCH(1,(_summary!$B170=INDIRECT("'"&amp;G$146&amp;"'!A1:A300"))*(_summary!$C170=INDIRECT("'"&amp;G$146&amp;"'!B1:B300")),0))</f>
        <v>0.13531716928883358</v>
      </c>
      <c r="H170" s="18">
        <f t="array" aca="1" ref="H170" ca="1">INDEX(OFFSET(INDIRECT("'"&amp;H$146&amp;"'!A1"),0,$C$145,200,1),MATCH(1,(_summary!$B170=INDIRECT("'"&amp;H$146&amp;"'!A1:A300"))*(_summary!$C170=INDIRECT("'"&amp;H$146&amp;"'!B1:B300")),0))</f>
        <v>1.9528324100968487E-3</v>
      </c>
      <c r="I170" s="18">
        <f t="array" aca="1" ref="I170" ca="1">INDEX(OFFSET(INDIRECT("'"&amp;I$146&amp;"'!A1"),0,$C$145,200,1),MATCH(1,(_summary!$B170=INDIRECT("'"&amp;I$146&amp;"'!A1:A300"))*(_summary!$C170=INDIRECT("'"&amp;I$146&amp;"'!B1:B300")),0))</f>
        <v>2.942035845350981E-3</v>
      </c>
      <c r="J170" s="18">
        <f t="array" aca="1" ref="J170" ca="1">INDEX(OFFSET(INDIRECT("'"&amp;J$146&amp;"'!A1"),0,$C$145,200,1),MATCH(1,(_summary!$B170=INDIRECT("'"&amp;J$146&amp;"'!A1:A300"))*(_summary!$C170=INDIRECT("'"&amp;J$146&amp;"'!B1:B300")),0))</f>
        <v>0</v>
      </c>
      <c r="K170" s="18">
        <f t="array" aca="1" ref="K170" ca="1">INDEX(OFFSET(INDIRECT("'"&amp;K$146&amp;"'!A1"),0,$C$145,200,1),MATCH(1,(_summary!$B170=INDIRECT("'"&amp;K$146&amp;"'!A1:A300"))*(_summary!$C170=INDIRECT("'"&amp;K$146&amp;"'!B1:B300")),0))</f>
        <v>0</v>
      </c>
      <c r="L170" s="18">
        <f t="array" aca="1" ref="L170" ca="1">INDEX(OFFSET(INDIRECT("'"&amp;L$146&amp;"'!A1"),0,$C$145,200,1),MATCH(1,(_summary!$B170=INDIRECT("'"&amp;L$146&amp;"'!A1:A300"))*(_summary!$C170=INDIRECT("'"&amp;L$146&amp;"'!B1:B300")),0))</f>
        <v>2.2930291952398228E-2</v>
      </c>
      <c r="M170" s="18">
        <f t="array" aca="1" ref="M170" ca="1">INDEX(OFFSET(INDIRECT("'"&amp;M$146&amp;"'!A1"),0,$C$145,200,1),MATCH(1,(_summary!$B170=INDIRECT("'"&amp;M$146&amp;"'!A1:A300"))*(_summary!$C170=INDIRECT("'"&amp;M$146&amp;"'!B1:B300")),0))</f>
        <v>5.858497230290546E-3</v>
      </c>
      <c r="N170" s="18">
        <f t="array" aca="1" ref="N170" ca="1">INDEX(OFFSET(INDIRECT("'"&amp;N$146&amp;"'!A1"),0,$C$145,200,1),MATCH(1,(_summary!$B170=INDIRECT("'"&amp;N$146&amp;"'!A1:A300"))*(_summary!$C170=INDIRECT("'"&amp;N$146&amp;"'!B1:B300")),0))</f>
        <v>7.811329640387396E-4</v>
      </c>
      <c r="O170" s="18">
        <f t="array" aca="1" ref="O170" ca="1">INDEX(OFFSET(INDIRECT("'"&amp;O$146&amp;"'!A1"),0,$C$145,200,1),MATCH(1,(_summary!$B170=INDIRECT("'"&amp;O$146&amp;"'!A1:A300"))*(_summary!$C170=INDIRECT("'"&amp;O$146&amp;"'!B1:B300")),0))</f>
        <v>1.1021138570027104E-3</v>
      </c>
      <c r="P170" s="18">
        <f t="array" aca="1" ref="P170" ca="1">INDEX(OFFSET(INDIRECT("'"&amp;P$146&amp;"'!A1"),0,$C$145,200,1),MATCH(1,(_summary!$B170=INDIRECT("'"&amp;P$146&amp;"'!A1:A300"))*(_summary!$C170=INDIRECT("'"&amp;P$146&amp;"'!B1:B300")),0))</f>
        <v>1.9564347282834465E-3</v>
      </c>
      <c r="Q170" s="18"/>
      <c r="R170" s="16">
        <f t="shared" ca="1" si="8"/>
        <v>0.99986981117266016</v>
      </c>
    </row>
    <row r="171" spans="2:18" ht="15.6" thickTop="1" thickBot="1" x14ac:dyDescent="0.35">
      <c r="B171" t="s">
        <v>26</v>
      </c>
      <c r="C171">
        <v>1</v>
      </c>
      <c r="D171" s="18">
        <f t="array" aca="1" ref="D171" ca="1">INDEX(OFFSET(INDIRECT("'"&amp;D$146&amp;"'!A1"),0,$C$145,200,1),MATCH(1,(_summary!$B171=INDIRECT("'"&amp;D$146&amp;"'!A1:A300"))*(_summary!$C171=INDIRECT("'"&amp;D$146&amp;"'!B1:B300")),0))</f>
        <v>0.37929598445452894</v>
      </c>
      <c r="E171" s="18">
        <f t="array" aca="1" ref="E171" ca="1">INDEX(OFFSET(INDIRECT("'"&amp;E$146&amp;"'!A1"),0,$C$145,200,1),MATCH(1,(_summary!$B171=INDIRECT("'"&amp;E$146&amp;"'!A1:A300"))*(_summary!$C171=INDIRECT("'"&amp;E$146&amp;"'!B1:B300")),0))</f>
        <v>9.7864132268452461E-2</v>
      </c>
      <c r="F171" s="18">
        <f t="array" aca="1" ref="F171" ca="1">INDEX(OFFSET(INDIRECT("'"&amp;F$146&amp;"'!A1"),0,$C$145,200,1),MATCH(1,(_summary!$B171=INDIRECT("'"&amp;F$146&amp;"'!A1:A300"))*(_summary!$C171=INDIRECT("'"&amp;F$146&amp;"'!B1:B300")),0))</f>
        <v>0.43870016730593503</v>
      </c>
      <c r="G171" s="18">
        <f t="array" aca="1" ref="G171" ca="1">INDEX(OFFSET(INDIRECT("'"&amp;G$146&amp;"'!A1"),0,$C$145,200,1),MATCH(1,(_summary!$B171=INDIRECT("'"&amp;G$146&amp;"'!A1:A300"))*(_summary!$C171=INDIRECT("'"&amp;G$146&amp;"'!B1:B300")),0))</f>
        <v>0</v>
      </c>
      <c r="H171" s="18">
        <f t="array" aca="1" ref="H171" ca="1">INDEX(OFFSET(INDIRECT("'"&amp;H$146&amp;"'!A1"),0,$C$145,200,1),MATCH(1,(_summary!$B171=INDIRECT("'"&amp;H$146&amp;"'!A1:A300"))*(_summary!$C171=INDIRECT("'"&amp;H$146&amp;"'!B1:B300")),0))</f>
        <v>1.2589729561733763E-3</v>
      </c>
      <c r="I171" s="18">
        <f t="array" aca="1" ref="I171" ca="1">INDEX(OFFSET(INDIRECT("'"&amp;I$146&amp;"'!A1"),0,$C$145,200,1),MATCH(1,(_summary!$B171=INDIRECT("'"&amp;I$146&amp;"'!A1:A300"))*(_summary!$C171=INDIRECT("'"&amp;I$146&amp;"'!B1:B300")),0))</f>
        <v>9.1427311269350695E-3</v>
      </c>
      <c r="J171" s="18">
        <f t="array" aca="1" ref="J171" ca="1">INDEX(OFFSET(INDIRECT("'"&amp;J$146&amp;"'!A1"),0,$C$145,200,1),MATCH(1,(_summary!$B171=INDIRECT("'"&amp;J$146&amp;"'!A1:A300"))*(_summary!$C171=INDIRECT("'"&amp;J$146&amp;"'!B1:B300")),0))</f>
        <v>0</v>
      </c>
      <c r="K171" s="18">
        <f t="array" aca="1" ref="K171" ca="1">INDEX(OFFSET(INDIRECT("'"&amp;K$146&amp;"'!A1"),0,$C$145,200,1),MATCH(1,(_summary!$B171=INDIRECT("'"&amp;K$146&amp;"'!A1:A300"))*(_summary!$C171=INDIRECT("'"&amp;K$146&amp;"'!B1:B300")),0))</f>
        <v>0</v>
      </c>
      <c r="L171" s="18">
        <f t="array" aca="1" ref="L171" ca="1">INDEX(OFFSET(INDIRECT("'"&amp;L$146&amp;"'!A1"),0,$C$145,200,1),MATCH(1,(_summary!$B171=INDIRECT("'"&amp;L$146&amp;"'!A1:A300"))*(_summary!$C171=INDIRECT("'"&amp;L$146&amp;"'!B1:B300")),0))</f>
        <v>1.0911098953502594E-2</v>
      </c>
      <c r="M171" s="18">
        <f t="array" aca="1" ref="M171" ca="1">INDEX(OFFSET(INDIRECT("'"&amp;M$146&amp;"'!A1"),0,$C$145,200,1),MATCH(1,(_summary!$B171=INDIRECT("'"&amp;M$146&amp;"'!A1:A300"))*(_summary!$C171=INDIRECT("'"&amp;M$146&amp;"'!B1:B300")),0))</f>
        <v>3.7769188685201288E-3</v>
      </c>
      <c r="N171" s="18">
        <f t="array" aca="1" ref="N171" ca="1">INDEX(OFFSET(INDIRECT("'"&amp;N$146&amp;"'!A1"),0,$C$145,200,1),MATCH(1,(_summary!$B171=INDIRECT("'"&amp;N$146&amp;"'!A1:A300"))*(_summary!$C171=INDIRECT("'"&amp;N$146&amp;"'!B1:B300")),0))</f>
        <v>5.0358918246935043E-4</v>
      </c>
      <c r="O171" s="18">
        <f t="array" aca="1" ref="O171" ca="1">INDEX(OFFSET(INDIRECT("'"&amp;O$146&amp;"'!A1"),0,$C$145,200,1),MATCH(1,(_summary!$B171=INDIRECT("'"&amp;O$146&amp;"'!A1:A300"))*(_summary!$C171=INDIRECT("'"&amp;O$146&amp;"'!B1:B300")),0))</f>
        <v>5.8462473353071649E-2</v>
      </c>
      <c r="P171" s="18">
        <f t="array" aca="1" ref="P171" ca="1">INDEX(OFFSET(INDIRECT("'"&amp;P$146&amp;"'!A1"),0,$C$145,200,1),MATCH(1,(_summary!$B171=INDIRECT("'"&amp;P$146&amp;"'!A1:A300"))*(_summary!$C171=INDIRECT("'"&amp;P$146&amp;"'!B1:B300")),0))</f>
        <v>0</v>
      </c>
      <c r="Q171" s="18"/>
      <c r="R171" s="16">
        <f t="shared" ca="1" si="8"/>
        <v>0.9999160684695888</v>
      </c>
    </row>
    <row r="172" spans="2:18" ht="15.6" thickTop="1" thickBot="1" x14ac:dyDescent="0.35">
      <c r="B172" t="s">
        <v>7</v>
      </c>
      <c r="C172">
        <v>1</v>
      </c>
      <c r="D172" s="18">
        <f t="array" aca="1" ref="D172" ca="1">INDEX(OFFSET(INDIRECT("'"&amp;D$146&amp;"'!A1"),0,$C$145,200,1),MATCH(1,(_summary!$B172=INDIRECT("'"&amp;D$146&amp;"'!A1:A300"))*(_summary!$C172=INDIRECT("'"&amp;D$146&amp;"'!B1:B300")),0))</f>
        <v>0.23360429562591353</v>
      </c>
      <c r="E172" s="18">
        <f t="array" aca="1" ref="E172" ca="1">INDEX(OFFSET(INDIRECT("'"&amp;E$146&amp;"'!A1"),0,$C$145,200,1),MATCH(1,(_summary!$B172=INDIRECT("'"&amp;E$146&amp;"'!A1:A300"))*(_summary!$C172=INDIRECT("'"&amp;E$146&amp;"'!B1:B300")),0))</f>
        <v>0.36387018354006334</v>
      </c>
      <c r="F172" s="18">
        <f t="array" aca="1" ref="F172" ca="1">INDEX(OFFSET(INDIRECT("'"&amp;F$146&amp;"'!A1"),0,$C$145,200,1),MATCH(1,(_summary!$B172=INDIRECT("'"&amp;F$146&amp;"'!A1:A300"))*(_summary!$C172=INDIRECT("'"&amp;F$146&amp;"'!B1:B300")),0))</f>
        <v>0.35656106224621387</v>
      </c>
      <c r="G172" s="18">
        <f t="array" aca="1" ref="G172" ca="1">INDEX(OFFSET(INDIRECT("'"&amp;G$146&amp;"'!A1"),0,$C$145,200,1),MATCH(1,(_summary!$B172=INDIRECT("'"&amp;G$146&amp;"'!A1:A300"))*(_summary!$C172=INDIRECT("'"&amp;G$146&amp;"'!B1:B300")),0))</f>
        <v>0</v>
      </c>
      <c r="H172" s="18">
        <f t="array" aca="1" ref="H172" ca="1">INDEX(OFFSET(INDIRECT("'"&amp;H$146&amp;"'!A1"),0,$C$145,200,1),MATCH(1,(_summary!$B172=INDIRECT("'"&amp;H$146&amp;"'!A1:A300"))*(_summary!$C172=INDIRECT("'"&amp;H$146&amp;"'!B1:B300")),0))</f>
        <v>1.3846875217060981E-3</v>
      </c>
      <c r="I172" s="18">
        <f t="array" aca="1" ref="I172" ca="1">INDEX(OFFSET(INDIRECT("'"&amp;I$146&amp;"'!A1"),0,$C$145,200,1),MATCH(1,(_summary!$B172=INDIRECT("'"&amp;I$146&amp;"'!A1:A300"))*(_summary!$C172=INDIRECT("'"&amp;I$146&amp;"'!B1:B300")),0))</f>
        <v>2.1842802769552879E-3</v>
      </c>
      <c r="J172" s="18">
        <f t="array" aca="1" ref="J172" ca="1">INDEX(OFFSET(INDIRECT("'"&amp;J$146&amp;"'!A1"),0,$C$145,200,1),MATCH(1,(_summary!$B172=INDIRECT("'"&amp;J$146&amp;"'!A1:A300"))*(_summary!$C172=INDIRECT("'"&amp;J$146&amp;"'!B1:B300")),0))</f>
        <v>1.7980190456100067E-4</v>
      </c>
      <c r="K172" s="18">
        <f t="array" aca="1" ref="K172" ca="1">INDEX(OFFSET(INDIRECT("'"&amp;K$146&amp;"'!A1"),0,$C$145,200,1),MATCH(1,(_summary!$B172=INDIRECT("'"&amp;K$146&amp;"'!A1:A300"))*(_summary!$C172=INDIRECT("'"&amp;K$146&amp;"'!B1:B300")),0))</f>
        <v>3.5960380912200128E-4</v>
      </c>
      <c r="L172" s="18">
        <f t="array" aca="1" ref="L172" ca="1">INDEX(OFFSET(INDIRECT("'"&amp;L$146&amp;"'!A1"),0,$C$145,200,1),MATCH(1,(_summary!$B172=INDIRECT("'"&amp;L$146&amp;"'!A1:A300"))*(_summary!$C172=INDIRECT("'"&amp;L$146&amp;"'!B1:B300")),0))</f>
        <v>3.5820235626734809E-2</v>
      </c>
      <c r="M172" s="18">
        <f t="array" aca="1" ref="M172" ca="1">INDEX(OFFSET(INDIRECT("'"&amp;M$146&amp;"'!A1"),0,$C$145,200,1),MATCH(1,(_summary!$B172=INDIRECT("'"&amp;M$146&amp;"'!A1:A300"))*(_summary!$C172=INDIRECT("'"&amp;M$146&amp;"'!B1:B300")),0))</f>
        <v>4.1540625651182942E-3</v>
      </c>
      <c r="N172" s="18">
        <f t="array" aca="1" ref="N172" ca="1">INDEX(OFFSET(INDIRECT("'"&amp;N$146&amp;"'!A1"),0,$C$145,200,1),MATCH(1,(_summary!$B172=INDIRECT("'"&amp;N$146&amp;"'!A1:A300"))*(_summary!$C172=INDIRECT("'"&amp;N$146&amp;"'!B1:B300")),0))</f>
        <v>5.5387500868243921E-4</v>
      </c>
      <c r="O172" s="18">
        <f t="array" aca="1" ref="O172" ca="1">INDEX(OFFSET(INDIRECT("'"&amp;O$146&amp;"'!A1"),0,$C$145,200,1),MATCH(1,(_summary!$B172=INDIRECT("'"&amp;O$146&amp;"'!A1:A300"))*(_summary!$C172=INDIRECT("'"&amp;O$146&amp;"'!B1:B300")),0))</f>
        <v>1.2355993734821762E-3</v>
      </c>
      <c r="P172" s="18">
        <f t="array" aca="1" ref="P172" ca="1">INDEX(OFFSET(INDIRECT("'"&amp;P$146&amp;"'!A1"),0,$C$145,200,1),MATCH(1,(_summary!$B172=INDIRECT("'"&amp;P$146&amp;"'!A1:A300"))*(_summary!$C172=INDIRECT("'"&amp;P$146&amp;"'!B1:B300")),0))</f>
        <v>0</v>
      </c>
      <c r="Q172" s="18"/>
      <c r="R172" s="16">
        <f t="shared" ca="1" si="8"/>
        <v>0.99990768749855286</v>
      </c>
    </row>
    <row r="173" spans="2:18" ht="15.6" thickTop="1" thickBot="1" x14ac:dyDescent="0.35">
      <c r="B173" t="s">
        <v>9</v>
      </c>
      <c r="C173">
        <v>1</v>
      </c>
      <c r="D173" s="18">
        <f t="array" aca="1" ref="D173" ca="1">INDEX(OFFSET(INDIRECT("'"&amp;D$146&amp;"'!A1"),0,$C$145,200,1),MATCH(1,(_summary!$B173=INDIRECT("'"&amp;D$146&amp;"'!A1:A300"))*(_summary!$C173=INDIRECT("'"&amp;D$146&amp;"'!B1:B300")),0))</f>
        <v>0.5954747579263614</v>
      </c>
      <c r="E173" s="18">
        <f t="array" aca="1" ref="E173" ca="1">INDEX(OFFSET(INDIRECT("'"&amp;E$146&amp;"'!A1"),0,$C$145,200,1),MATCH(1,(_summary!$B173=INDIRECT("'"&amp;E$146&amp;"'!A1:A300"))*(_summary!$C173=INDIRECT("'"&amp;E$146&amp;"'!B1:B300")),0))</f>
        <v>0.10362403940461869</v>
      </c>
      <c r="F173" s="18">
        <f t="array" aca="1" ref="F173" ca="1">INDEX(OFFSET(INDIRECT("'"&amp;F$146&amp;"'!A1"),0,$C$145,200,1),MATCH(1,(_summary!$B173=INDIRECT("'"&amp;F$146&amp;"'!A1:A300"))*(_summary!$C173=INDIRECT("'"&amp;F$146&amp;"'!B1:B300")),0))</f>
        <v>0.25914644173945772</v>
      </c>
      <c r="G173" s="18">
        <f t="array" aca="1" ref="G173" ca="1">INDEX(OFFSET(INDIRECT("'"&amp;G$146&amp;"'!A1"),0,$C$145,200,1),MATCH(1,(_summary!$B173=INDIRECT("'"&amp;G$146&amp;"'!A1:A300"))*(_summary!$C173=INDIRECT("'"&amp;G$146&amp;"'!B1:B300")),0))</f>
        <v>0</v>
      </c>
      <c r="H173" s="18">
        <f t="array" aca="1" ref="H173" ca="1">INDEX(OFFSET(INDIRECT("'"&amp;H$146&amp;"'!A1"),0,$C$145,200,1),MATCH(1,(_summary!$B173=INDIRECT("'"&amp;H$146&amp;"'!A1:A300"))*(_summary!$C173=INDIRECT("'"&amp;H$146&amp;"'!B1:B300")),0))</f>
        <v>8.0193178866285581E-4</v>
      </c>
      <c r="I173" s="18">
        <f t="array" aca="1" ref="I173" ca="1">INDEX(OFFSET(INDIRECT("'"&amp;I$146&amp;"'!A1"),0,$C$145,200,1),MATCH(1,(_summary!$B173=INDIRECT("'"&amp;I$146&amp;"'!A1:A300"))*(_summary!$C173=INDIRECT("'"&amp;I$146&amp;"'!B1:B300")),0))</f>
        <v>5.3462119244190386E-5</v>
      </c>
      <c r="J173" s="18">
        <f t="array" aca="1" ref="J173" ca="1">INDEX(OFFSET(INDIRECT("'"&amp;J$146&amp;"'!A1"),0,$C$145,200,1),MATCH(1,(_summary!$B173=INDIRECT("'"&amp;J$146&amp;"'!A1:A300"))*(_summary!$C173=INDIRECT("'"&amp;J$146&amp;"'!B1:B300")),0))</f>
        <v>0</v>
      </c>
      <c r="K173" s="18">
        <f t="array" aca="1" ref="K173" ca="1">INDEX(OFFSET(INDIRECT("'"&amp;K$146&amp;"'!A1"),0,$C$145,200,1),MATCH(1,(_summary!$B173=INDIRECT("'"&amp;K$146&amp;"'!A1:A300"))*(_summary!$C173=INDIRECT("'"&amp;K$146&amp;"'!B1:B300")),0))</f>
        <v>0</v>
      </c>
      <c r="L173" s="18">
        <f t="array" aca="1" ref="L173" ca="1">INDEX(OFFSET(INDIRECT("'"&amp;L$146&amp;"'!A1"),0,$C$145,200,1),MATCH(1,(_summary!$B173=INDIRECT("'"&amp;L$146&amp;"'!A1:A300"))*(_summary!$C173=INDIRECT("'"&amp;L$146&amp;"'!B1:B300")),0))</f>
        <v>3.8012412582468777E-2</v>
      </c>
      <c r="M173" s="18">
        <f t="array" aca="1" ref="M173" ca="1">INDEX(OFFSET(INDIRECT("'"&amp;M$146&amp;"'!A1"),0,$C$145,200,1),MATCH(1,(_summary!$B173=INDIRECT("'"&amp;M$146&amp;"'!A1:A300"))*(_summary!$C173=INDIRECT("'"&amp;M$146&amp;"'!B1:B300")),0))</f>
        <v>2.4057953659885672E-3</v>
      </c>
      <c r="N173" s="18">
        <f t="array" aca="1" ref="N173" ca="1">INDEX(OFFSET(INDIRECT("'"&amp;N$146&amp;"'!A1"),0,$C$145,200,1),MATCH(1,(_summary!$B173=INDIRECT("'"&amp;N$146&amp;"'!A1:A300"))*(_summary!$C173=INDIRECT("'"&amp;N$146&amp;"'!B1:B300")),0))</f>
        <v>3.207727154651423E-4</v>
      </c>
      <c r="O173" s="18">
        <f t="array" aca="1" ref="O173" ca="1">INDEX(OFFSET(INDIRECT("'"&amp;O$146&amp;"'!A1"),0,$C$145,200,1),MATCH(1,(_summary!$B173=INDIRECT("'"&amp;O$146&amp;"'!A1:A300"))*(_summary!$C173=INDIRECT("'"&amp;O$146&amp;"'!B1:B300")),0))</f>
        <v>1.0692423848838077E-4</v>
      </c>
      <c r="P173" s="18">
        <f t="array" aca="1" ref="P173" ca="1">INDEX(OFFSET(INDIRECT("'"&amp;P$146&amp;"'!A1"),0,$C$145,200,1),MATCH(1,(_summary!$B173=INDIRECT("'"&amp;P$146&amp;"'!A1:A300"))*(_summary!$C173=INDIRECT("'"&amp;P$146&amp;"'!B1:B300")),0))</f>
        <v>0</v>
      </c>
      <c r="Q173" s="18"/>
      <c r="R173" s="16">
        <f t="shared" ca="1" si="8"/>
        <v>0.99994653788075583</v>
      </c>
    </row>
    <row r="174" spans="2:18" ht="15.6" thickTop="1" thickBot="1" x14ac:dyDescent="0.35">
      <c r="B174" t="s">
        <v>14</v>
      </c>
      <c r="C174">
        <v>1</v>
      </c>
      <c r="D174" s="18">
        <f t="array" aca="1" ref="D174" ca="1">INDEX(OFFSET(INDIRECT("'"&amp;D$146&amp;"'!A1"),0,$C$145,200,1),MATCH(1,(_summary!$B174=INDIRECT("'"&amp;D$146&amp;"'!A1:A300"))*(_summary!$C174=INDIRECT("'"&amp;D$146&amp;"'!B1:B300")),0))</f>
        <v>0.1512180365810912</v>
      </c>
      <c r="E174" s="18">
        <f t="array" aca="1" ref="E174" ca="1">INDEX(OFFSET(INDIRECT("'"&amp;E$146&amp;"'!A1"),0,$C$145,200,1),MATCH(1,(_summary!$B174=INDIRECT("'"&amp;E$146&amp;"'!A1:A300"))*(_summary!$C174=INDIRECT("'"&amp;E$146&amp;"'!B1:B300")),0))</f>
        <v>0.22036315034538415</v>
      </c>
      <c r="F174" s="18">
        <f t="array" aca="1" ref="F174" ca="1">INDEX(OFFSET(INDIRECT("'"&amp;F$146&amp;"'!A1"),0,$C$145,200,1),MATCH(1,(_summary!$B174=INDIRECT("'"&amp;F$146&amp;"'!A1:A300"))*(_summary!$C174=INDIRECT("'"&amp;F$146&amp;"'!B1:B300")),0))</f>
        <v>0.53780457776896984</v>
      </c>
      <c r="G174" s="18">
        <f t="array" aca="1" ref="G174" ca="1">INDEX(OFFSET(INDIRECT("'"&amp;G$146&amp;"'!A1"),0,$C$145,200,1),MATCH(1,(_summary!$B174=INDIRECT("'"&amp;G$146&amp;"'!A1:A300"))*(_summary!$C174=INDIRECT("'"&amp;G$146&amp;"'!B1:B300")),0))</f>
        <v>7.9009440252092312E-5</v>
      </c>
      <c r="H174" s="18">
        <f t="array" aca="1" ref="H174" ca="1">INDEX(OFFSET(INDIRECT("'"&amp;H$146&amp;"'!A1"),0,$C$145,200,1),MATCH(1,(_summary!$B174=INDIRECT("'"&amp;H$146&amp;"'!A1:A300"))*(_summary!$C174=INDIRECT("'"&amp;H$146&amp;"'!B1:B300")),0))</f>
        <v>1.6716549687694308E-3</v>
      </c>
      <c r="I174" s="18">
        <f t="array" aca="1" ref="I174" ca="1">INDEX(OFFSET(INDIRECT("'"&amp;I$146&amp;"'!A1"),0,$C$145,200,1),MATCH(1,(_summary!$B174=INDIRECT("'"&amp;I$146&amp;"'!A1:A300"))*(_summary!$C174=INDIRECT("'"&amp;I$146&amp;"'!B1:B300")),0))</f>
        <v>5.5050468626257362E-4</v>
      </c>
      <c r="J174" s="18">
        <f t="array" aca="1" ref="J174" ca="1">INDEX(OFFSET(INDIRECT("'"&amp;J$146&amp;"'!A1"),0,$C$145,200,1),MATCH(1,(_summary!$B174=INDIRECT("'"&amp;J$146&amp;"'!A1:A300"))*(_summary!$C174=INDIRECT("'"&amp;J$146&amp;"'!B1:B300")),0))</f>
        <v>0</v>
      </c>
      <c r="K174" s="18">
        <f t="array" aca="1" ref="K174" ca="1">INDEX(OFFSET(INDIRECT("'"&amp;K$146&amp;"'!A1"),0,$C$145,200,1),MATCH(1,(_summary!$B174=INDIRECT("'"&amp;K$146&amp;"'!A1:A300"))*(_summary!$C174=INDIRECT("'"&amp;K$146&amp;"'!B1:B300")),0))</f>
        <v>0</v>
      </c>
      <c r="L174" s="18">
        <f t="array" aca="1" ref="L174" ca="1">INDEX(OFFSET(INDIRECT("'"&amp;L$146&amp;"'!A1"),0,$C$145,200,1),MATCH(1,(_summary!$B174=INDIRECT("'"&amp;L$146&amp;"'!A1:A300"))*(_summary!$C174=INDIRECT("'"&amp;L$146&amp;"'!B1:B300")),0))</f>
        <v>8.1742947426926033E-2</v>
      </c>
      <c r="M174" s="18">
        <f t="array" aca="1" ref="M174" ca="1">INDEX(OFFSET(INDIRECT("'"&amp;M$146&amp;"'!A1"),0,$C$145,200,1),MATCH(1,(_summary!$B174=INDIRECT("'"&amp;M$146&amp;"'!A1:A300"))*(_summary!$C174=INDIRECT("'"&amp;M$146&amp;"'!B1:B300")),0))</f>
        <v>5.0149649063082925E-3</v>
      </c>
      <c r="N174" s="18">
        <f t="array" aca="1" ref="N174" ca="1">INDEX(OFFSET(INDIRECT("'"&amp;N$146&amp;"'!A1"),0,$C$145,200,1),MATCH(1,(_summary!$B174=INDIRECT("'"&amp;N$146&amp;"'!A1:A300"))*(_summary!$C174=INDIRECT("'"&amp;N$146&amp;"'!B1:B300")),0))</f>
        <v>6.6866198750777247E-4</v>
      </c>
      <c r="O174" s="18">
        <f t="array" aca="1" ref="O174" ca="1">INDEX(OFFSET(INDIRECT("'"&amp;O$146&amp;"'!A1"),0,$C$145,200,1),MATCH(1,(_summary!$B174=INDIRECT("'"&amp;O$146&amp;"'!A1:A300"))*(_summary!$C174=INDIRECT("'"&amp;O$146&amp;"'!B1:B300")),0))</f>
        <v>2.2288732916925743E-4</v>
      </c>
      <c r="P174" s="18">
        <f t="array" aca="1" ref="P174" ca="1">INDEX(OFFSET(INDIRECT("'"&amp;P$146&amp;"'!A1"),0,$C$145,200,1),MATCH(1,(_summary!$B174=INDIRECT("'"&amp;P$146&amp;"'!A1:A300"))*(_summary!$C174=INDIRECT("'"&amp;P$146&amp;"'!B1:B300")),0))</f>
        <v>5.5216089477486726E-4</v>
      </c>
      <c r="Q174" s="18"/>
      <c r="R174" s="16">
        <f t="shared" ca="1" si="8"/>
        <v>0.99988855633541551</v>
      </c>
    </row>
    <row r="175" spans="2:18" ht="15.6" thickTop="1" thickBot="1" x14ac:dyDescent="0.35">
      <c r="B175" t="s">
        <v>4</v>
      </c>
      <c r="C175">
        <v>1</v>
      </c>
      <c r="D175" s="18">
        <f t="array" aca="1" ref="D175" ca="1">INDEX(OFFSET(INDIRECT("'"&amp;D$146&amp;"'!A1"),0,$C$145,200,1),MATCH(1,(_summary!$B175=INDIRECT("'"&amp;D$146&amp;"'!A1:A300"))*(_summary!$C175=INDIRECT("'"&amp;D$146&amp;"'!B1:B300")),0))</f>
        <v>0.24318283730126808</v>
      </c>
      <c r="E175" s="18">
        <f t="array" aca="1" ref="E175" ca="1">INDEX(OFFSET(INDIRECT("'"&amp;E$146&amp;"'!A1"),0,$C$145,200,1),MATCH(1,(_summary!$B175=INDIRECT("'"&amp;E$146&amp;"'!A1:A300"))*(_summary!$C175=INDIRECT("'"&amp;E$146&amp;"'!B1:B300")),0))</f>
        <v>0.65575128379251513</v>
      </c>
      <c r="F175" s="18">
        <f t="array" aca="1" ref="F175" ca="1">INDEX(OFFSET(INDIRECT("'"&amp;F$146&amp;"'!A1"),0,$C$145,200,1),MATCH(1,(_summary!$B175=INDIRECT("'"&amp;F$146&amp;"'!A1:A300"))*(_summary!$C175=INDIRECT("'"&amp;F$146&amp;"'!B1:B300")),0))</f>
        <v>6.9279521741633154E-2</v>
      </c>
      <c r="G175" s="18">
        <f t="array" aca="1" ref="G175" ca="1">INDEX(OFFSET(INDIRECT("'"&amp;G$146&amp;"'!A1"),0,$C$145,200,1),MATCH(1,(_summary!$B175=INDIRECT("'"&amp;G$146&amp;"'!A1:A300"))*(_summary!$C175=INDIRECT("'"&amp;G$146&amp;"'!B1:B300")),0))</f>
        <v>2.2085675118339006E-3</v>
      </c>
      <c r="H175" s="18">
        <f t="array" aca="1" ref="H175" ca="1">INDEX(OFFSET(INDIRECT("'"&amp;H$146&amp;"'!A1"),0,$C$145,200,1),MATCH(1,(_summary!$B175=INDIRECT("'"&amp;H$146&amp;"'!A1:A300"))*(_summary!$C175=INDIRECT("'"&amp;H$146&amp;"'!B1:B300")),0))</f>
        <v>1.0311580465975135E-3</v>
      </c>
      <c r="I175" s="18">
        <f t="array" aca="1" ref="I175" ca="1">INDEX(OFFSET(INDIRECT("'"&amp;I$146&amp;"'!A1"),0,$C$145,200,1),MATCH(1,(_summary!$B175=INDIRECT("'"&amp;I$146&amp;"'!A1:A300"))*(_summary!$C175=INDIRECT("'"&amp;I$146&amp;"'!B1:B300")),0))</f>
        <v>5.9864153734195862E-3</v>
      </c>
      <c r="J175" s="18">
        <f t="array" aca="1" ref="J175" ca="1">INDEX(OFFSET(INDIRECT("'"&amp;J$146&amp;"'!A1"),0,$C$145,200,1),MATCH(1,(_summary!$B175=INDIRECT("'"&amp;J$146&amp;"'!A1:A300"))*(_summary!$C175=INDIRECT("'"&amp;J$146&amp;"'!B1:B300")),0))</f>
        <v>0</v>
      </c>
      <c r="K175" s="18">
        <f t="array" aca="1" ref="K175" ca="1">INDEX(OFFSET(INDIRECT("'"&amp;K$146&amp;"'!A1"),0,$C$145,200,1),MATCH(1,(_summary!$B175=INDIRECT("'"&amp;K$146&amp;"'!A1:A300"))*(_summary!$C175=INDIRECT("'"&amp;K$146&amp;"'!B1:B300")),0))</f>
        <v>0</v>
      </c>
      <c r="L175" s="18">
        <f t="array" aca="1" ref="L175" ca="1">INDEX(OFFSET(INDIRECT("'"&amp;L$146&amp;"'!A1"),0,$C$145,200,1),MATCH(1,(_summary!$B175=INDIRECT("'"&amp;L$146&amp;"'!A1:A300"))*(_summary!$C175=INDIRECT("'"&amp;L$146&amp;"'!B1:B300")),0))</f>
        <v>1.0284205333923366E-2</v>
      </c>
      <c r="M175" s="18">
        <f t="array" aca="1" ref="M175" ca="1">INDEX(OFFSET(INDIRECT("'"&amp;M$146&amp;"'!A1"),0,$C$145,200,1),MATCH(1,(_summary!$B175=INDIRECT("'"&amp;M$146&amp;"'!A1:A300"))*(_summary!$C175=INDIRECT("'"&amp;M$146&amp;"'!B1:B300")),0))</f>
        <v>5.9044244632227467E-3</v>
      </c>
      <c r="N175" s="18">
        <f t="array" aca="1" ref="N175" ca="1">INDEX(OFFSET(INDIRECT("'"&amp;N$146&amp;"'!A1"),0,$C$145,200,1),MATCH(1,(_summary!$B175=INDIRECT("'"&amp;N$146&amp;"'!A1:A300"))*(_summary!$C175=INDIRECT("'"&amp;N$146&amp;"'!B1:B300")),0))</f>
        <v>4.124632186390054E-4</v>
      </c>
      <c r="O175" s="18">
        <f t="array" aca="1" ref="O175" ca="1">INDEX(OFFSET(INDIRECT("'"&amp;O$146&amp;"'!A1"),0,$C$145,200,1),MATCH(1,(_summary!$B175=INDIRECT("'"&amp;O$146&amp;"'!A1:A300"))*(_summary!$C175=INDIRECT("'"&amp;O$146&amp;"'!B1:B300")),0))</f>
        <v>2.3032499039330162E-4</v>
      </c>
      <c r="P175" s="18">
        <f t="array" aca="1" ref="P175" ca="1">INDEX(OFFSET(INDIRECT("'"&amp;P$146&amp;"'!A1"),0,$C$145,200,1),MATCH(1,(_summary!$B175=INDIRECT("'"&amp;P$146&amp;"'!A1:A300"))*(_summary!$C175=INDIRECT("'"&amp;P$146&amp;"'!B1:B300")),0))</f>
        <v>5.6600543567808725E-3</v>
      </c>
      <c r="Q175" s="18"/>
      <c r="R175" s="16">
        <f t="shared" ca="1" si="8"/>
        <v>0.9999312561302266</v>
      </c>
    </row>
    <row r="176" spans="2:18" ht="15.6" thickTop="1" thickBot="1" x14ac:dyDescent="0.35">
      <c r="B176" t="s">
        <v>12</v>
      </c>
      <c r="C176">
        <f>C147+1</f>
        <v>2</v>
      </c>
      <c r="D176" s="18">
        <f t="array" aca="1" ref="D176" ca="1">INDEX(OFFSET(INDIRECT("'"&amp;D$146&amp;"'!A1"),0,$C$145,200,1),MATCH(1,(_summary!$B176=INDIRECT("'"&amp;D$146&amp;"'!A1:A300"))*(_summary!$C176=INDIRECT("'"&amp;D$146&amp;"'!B1:B300")),0))</f>
        <v>0.2605403788894794</v>
      </c>
      <c r="E176" s="18">
        <f t="array" aca="1" ref="E176" ca="1">INDEX(OFFSET(INDIRECT("'"&amp;E$146&amp;"'!A1"),0,$C$145,200,1),MATCH(1,(_summary!$B176=INDIRECT("'"&amp;E$146&amp;"'!A1:A300"))*(_summary!$C176=INDIRECT("'"&amp;E$146&amp;"'!B1:B300")),0))</f>
        <v>0.37684884507542266</v>
      </c>
      <c r="F176" s="18">
        <f t="array" aca="1" ref="F176" ca="1">INDEX(OFFSET(INDIRECT("'"&amp;F$146&amp;"'!A1"),0,$C$145,200,1),MATCH(1,(_summary!$B176=INDIRECT("'"&amp;F$146&amp;"'!A1:A300"))*(_summary!$C176=INDIRECT("'"&amp;F$146&amp;"'!B1:B300")),0))</f>
        <v>0.15742352625803874</v>
      </c>
      <c r="G176" s="18">
        <f t="array" aca="1" ref="G176" ca="1">INDEX(OFFSET(INDIRECT("'"&amp;G$146&amp;"'!A1"),0,$C$145,200,1),MATCH(1,(_summary!$B176=INDIRECT("'"&amp;G$146&amp;"'!A1:A300"))*(_summary!$C176=INDIRECT("'"&amp;G$146&amp;"'!B1:B300")),0))</f>
        <v>4.0290322559853478E-4</v>
      </c>
      <c r="H176" s="18">
        <f t="array" aca="1" ref="H176" ca="1">INDEX(OFFSET(INDIRECT("'"&amp;H$146&amp;"'!A1"),0,$C$145,200,1),MATCH(1,(_summary!$B176=INDIRECT("'"&amp;H$146&amp;"'!A1:A300"))*(_summary!$C176=INDIRECT("'"&amp;H$146&amp;"'!B1:B300")),0))</f>
        <v>1.070009845305463E-2</v>
      </c>
      <c r="I176" s="18">
        <f t="array" aca="1" ref="I176" ca="1">INDEX(OFFSET(INDIRECT("'"&amp;I$146&amp;"'!A1"),0,$C$145,200,1),MATCH(1,(_summary!$B176=INDIRECT("'"&amp;I$146&amp;"'!A1:A300"))*(_summary!$C176=INDIRECT("'"&amp;I$146&amp;"'!B1:B300")),0))</f>
        <v>2.7248802927903638E-3</v>
      </c>
      <c r="J176" s="18">
        <f t="array" aca="1" ref="J176" ca="1">INDEX(OFFSET(INDIRECT("'"&amp;J$146&amp;"'!A1"),0,$C$145,200,1),MATCH(1,(_summary!$B176=INDIRECT("'"&amp;J$146&amp;"'!A1:A300"))*(_summary!$C176=INDIRECT("'"&amp;J$146&amp;"'!B1:B300")),0))</f>
        <v>0</v>
      </c>
      <c r="K176" s="18">
        <f t="array" aca="1" ref="K176" ca="1">INDEX(OFFSET(INDIRECT("'"&amp;K$146&amp;"'!A1"),0,$C$145,200,1),MATCH(1,(_summary!$B176=INDIRECT("'"&amp;K$146&amp;"'!A1:A300"))*(_summary!$C176=INDIRECT("'"&amp;K$146&amp;"'!B1:B300")),0))</f>
        <v>3.5764613235481833E-4</v>
      </c>
      <c r="L176" s="18">
        <f t="array" aca="1" ref="L176" ca="1">INDEX(OFFSET(INDIRECT("'"&amp;L$146&amp;"'!A1"),0,$C$145,200,1),MATCH(1,(_summary!$B176=INDIRECT("'"&amp;L$146&amp;"'!A1:A300"))*(_summary!$C176=INDIRECT("'"&amp;L$146&amp;"'!B1:B300")),0))</f>
        <v>0.11391318240273343</v>
      </c>
      <c r="M176" s="18">
        <f t="array" aca="1" ref="M176" ca="1">INDEX(OFFSET(INDIRECT("'"&amp;M$146&amp;"'!A1"),0,$C$145,200,1),MATCH(1,(_summary!$B176=INDIRECT("'"&amp;M$146&amp;"'!A1:A300"))*(_summary!$C176=INDIRECT("'"&amp;M$146&amp;"'!B1:B300")),0))</f>
        <v>5.4129685834885317E-2</v>
      </c>
      <c r="N176" s="18">
        <f t="array" aca="1" ref="N176" ca="1">INDEX(OFFSET(INDIRECT("'"&amp;N$146&amp;"'!A1"),0,$C$145,200,1),MATCH(1,(_summary!$B176=INDIRECT("'"&amp;N$146&amp;"'!A1:A300"))*(_summary!$C176=INDIRECT("'"&amp;N$146&amp;"'!B1:B300")),0))</f>
        <v>6.4200590718327781E-3</v>
      </c>
      <c r="O176" s="18">
        <f t="array" aca="1" ref="O176" ca="1">INDEX(OFFSET(INDIRECT("'"&amp;O$146&amp;"'!A1"),0,$C$145,200,1),MATCH(1,(_summary!$B176=INDIRECT("'"&amp;O$146&amp;"'!A1:A300"))*(_summary!$C176=INDIRECT("'"&amp;O$146&amp;"'!B1:B300")),0))</f>
        <v>1.6538794363809287E-2</v>
      </c>
      <c r="P176" s="18">
        <f t="array" aca="1" ref="P176" ca="1">INDEX(OFFSET(INDIRECT("'"&amp;P$146&amp;"'!A1"),0,$C$145,200,1),MATCH(1,(_summary!$B176=INDIRECT("'"&amp;P$146&amp;"'!A1:A300"))*(_summary!$C176=INDIRECT("'"&amp;P$146&amp;"'!B1:B300")),0))</f>
        <v>0</v>
      </c>
      <c r="Q176" s="18"/>
      <c r="R176" s="16">
        <f t="shared" ca="1" si="8"/>
        <v>0.99999999999999989</v>
      </c>
    </row>
    <row r="177" spans="2:18" ht="15.6" thickTop="1" thickBot="1" x14ac:dyDescent="0.35">
      <c r="B177" t="s">
        <v>1</v>
      </c>
      <c r="C177">
        <f t="shared" ref="C177:C240" si="9">C148+1</f>
        <v>2</v>
      </c>
      <c r="D177" s="18">
        <f t="array" aca="1" ref="D177" ca="1">INDEX(OFFSET(INDIRECT("'"&amp;D$146&amp;"'!A1"),0,$C$145,200,1),MATCH(1,(_summary!$B177=INDIRECT("'"&amp;D$146&amp;"'!A1:A300"))*(_summary!$C177=INDIRECT("'"&amp;D$146&amp;"'!B1:B300")),0))</f>
        <v>0.22309399506037597</v>
      </c>
      <c r="E177" s="18">
        <f t="array" aca="1" ref="E177" ca="1">INDEX(OFFSET(INDIRECT("'"&amp;E$146&amp;"'!A1"),0,$C$145,200,1),MATCH(1,(_summary!$B177=INDIRECT("'"&amp;E$146&amp;"'!A1:A300"))*(_summary!$C177=INDIRECT("'"&amp;E$146&amp;"'!B1:B300")),0))</f>
        <v>0.42515397159616264</v>
      </c>
      <c r="F177" s="18">
        <f t="array" aca="1" ref="F177" ca="1">INDEX(OFFSET(INDIRECT("'"&amp;F$146&amp;"'!A1"),0,$C$145,200,1),MATCH(1,(_summary!$B177=INDIRECT("'"&amp;F$146&amp;"'!A1:A300"))*(_summary!$C177=INDIRECT("'"&amp;F$146&amp;"'!B1:B300")),0))</f>
        <v>0.20955086804406819</v>
      </c>
      <c r="G177" s="18">
        <f t="array" aca="1" ref="G177" ca="1">INDEX(OFFSET(INDIRECT("'"&amp;G$146&amp;"'!A1"),0,$C$145,200,1),MATCH(1,(_summary!$B177=INDIRECT("'"&amp;G$146&amp;"'!A1:A300"))*(_summary!$C177=INDIRECT("'"&amp;G$146&amp;"'!B1:B300")),0))</f>
        <v>0</v>
      </c>
      <c r="H177" s="18">
        <f t="array" aca="1" ref="H177" ca="1">INDEX(OFFSET(INDIRECT("'"&amp;H$146&amp;"'!A1"),0,$C$145,200,1),MATCH(1,(_summary!$B177=INDIRECT("'"&amp;H$146&amp;"'!A1:A300"))*(_summary!$C177=INDIRECT("'"&amp;H$146&amp;"'!B1:B300")),0))</f>
        <v>1.2694096792804619E-2</v>
      </c>
      <c r="I177" s="18">
        <f t="array" aca="1" ref="I177" ca="1">INDEX(OFFSET(INDIRECT("'"&amp;I$146&amp;"'!A1"),0,$C$145,200,1),MATCH(1,(_summary!$B177=INDIRECT("'"&amp;I$146&amp;"'!A1:A300"))*(_summary!$C177=INDIRECT("'"&amp;I$146&amp;"'!B1:B300")),0))</f>
        <v>5.5645492903380854E-3</v>
      </c>
      <c r="J177" s="18">
        <f t="array" aca="1" ref="J177" ca="1">INDEX(OFFSET(INDIRECT("'"&amp;J$146&amp;"'!A1"),0,$C$145,200,1),MATCH(1,(_summary!$B177=INDIRECT("'"&amp;J$146&amp;"'!A1:A300"))*(_summary!$C177=INDIRECT("'"&amp;J$146&amp;"'!B1:B300")),0))</f>
        <v>0</v>
      </c>
      <c r="K177" s="18">
        <f t="array" aca="1" ref="K177" ca="1">INDEX(OFFSET(INDIRECT("'"&amp;K$146&amp;"'!A1"),0,$C$145,200,1),MATCH(1,(_summary!$B177=INDIRECT("'"&amp;K$146&amp;"'!A1:A300"))*(_summary!$C177=INDIRECT("'"&amp;K$146&amp;"'!B1:B300")),0))</f>
        <v>9.9158485910731304E-5</v>
      </c>
      <c r="L177" s="18">
        <f t="array" aca="1" ref="L177" ca="1">INDEX(OFFSET(INDIRECT("'"&amp;L$146&amp;"'!A1"),0,$C$145,200,1),MATCH(1,(_summary!$B177=INDIRECT("'"&amp;L$146&amp;"'!A1:A300"))*(_summary!$C177=INDIRECT("'"&amp;L$146&amp;"'!B1:B300")),0))</f>
        <v>6.9569501869265971E-2</v>
      </c>
      <c r="M177" s="18">
        <f t="array" aca="1" ref="M177" ca="1">INDEX(OFFSET(INDIRECT("'"&amp;M$146&amp;"'!A1"),0,$C$145,200,1),MATCH(1,(_summary!$B177=INDIRECT("'"&amp;M$146&amp;"'!A1:A300"))*(_summary!$C177=INDIRECT("'"&amp;M$146&amp;"'!B1:B300")),0))</f>
        <v>3.8529086626610927E-2</v>
      </c>
      <c r="N177" s="18">
        <f t="array" aca="1" ref="N177" ca="1">INDEX(OFFSET(INDIRECT("'"&amp;N$146&amp;"'!A1"),0,$C$145,200,1),MATCH(1,(_summary!$B177=INDIRECT("'"&amp;N$146&amp;"'!A1:A300"))*(_summary!$C177=INDIRECT("'"&amp;N$146&amp;"'!B1:B300")),0))</f>
        <v>7.6164580756827695E-3</v>
      </c>
      <c r="O177" s="18">
        <f t="array" aca="1" ref="O177" ca="1">INDEX(OFFSET(INDIRECT("'"&amp;O$146&amp;"'!A1"),0,$C$145,200,1),MATCH(1,(_summary!$B177=INDIRECT("'"&amp;O$146&amp;"'!A1:A300"))*(_summary!$C177=INDIRECT("'"&amp;O$146&amp;"'!B1:B300")),0))</f>
        <v>5.0776387171218469E-3</v>
      </c>
      <c r="P177" s="18">
        <f t="array" aca="1" ref="P177" ca="1">INDEX(OFFSET(INDIRECT("'"&amp;P$146&amp;"'!A1"),0,$C$145,200,1),MATCH(1,(_summary!$B177=INDIRECT("'"&amp;P$146&amp;"'!A1:A300"))*(_summary!$C177=INDIRECT("'"&amp;P$146&amp;"'!B1:B300")),0))</f>
        <v>3.0506754416582326E-3</v>
      </c>
      <c r="Q177" s="18"/>
      <c r="R177" s="16">
        <f t="shared" ca="1" si="8"/>
        <v>1</v>
      </c>
    </row>
    <row r="178" spans="2:18" ht="15.6" thickTop="1" thickBot="1" x14ac:dyDescent="0.35">
      <c r="B178" t="s">
        <v>19</v>
      </c>
      <c r="C178">
        <f t="shared" si="9"/>
        <v>2</v>
      </c>
      <c r="D178" s="18">
        <f t="array" aca="1" ref="D178" ca="1">INDEX(OFFSET(INDIRECT("'"&amp;D$146&amp;"'!A1"),0,$C$145,200,1),MATCH(1,(_summary!$B178=INDIRECT("'"&amp;D$146&amp;"'!A1:A300"))*(_summary!$C178=INDIRECT("'"&amp;D$146&amp;"'!B1:B300")),0))</f>
        <v>0.49281952828183601</v>
      </c>
      <c r="E178" s="18">
        <f t="array" aca="1" ref="E178" ca="1">INDEX(OFFSET(INDIRECT("'"&amp;E$146&amp;"'!A1"),0,$C$145,200,1),MATCH(1,(_summary!$B178=INDIRECT("'"&amp;E$146&amp;"'!A1:A300"))*(_summary!$C178=INDIRECT("'"&amp;E$146&amp;"'!B1:B300")),0))</f>
        <v>0.14830447312638451</v>
      </c>
      <c r="F178" s="18">
        <f t="array" aca="1" ref="F178" ca="1">INDEX(OFFSET(INDIRECT("'"&amp;F$146&amp;"'!A1"),0,$C$145,200,1),MATCH(1,(_summary!$B178=INDIRECT("'"&amp;F$146&amp;"'!A1:A300"))*(_summary!$C178=INDIRECT("'"&amp;F$146&amp;"'!B1:B300")),0))</f>
        <v>3.1150733525331497E-2</v>
      </c>
      <c r="G178" s="18">
        <f t="array" aca="1" ref="G178" ca="1">INDEX(OFFSET(INDIRECT("'"&amp;G$146&amp;"'!A1"),0,$C$145,200,1),MATCH(1,(_summary!$B178=INDIRECT("'"&amp;G$146&amp;"'!A1:A300"))*(_summary!$C178=INDIRECT("'"&amp;G$146&amp;"'!B1:B300")),0))</f>
        <v>1.1361076979991428E-2</v>
      </c>
      <c r="H178" s="18">
        <f t="array" aca="1" ref="H178" ca="1">INDEX(OFFSET(INDIRECT("'"&amp;H$146&amp;"'!A1"),0,$C$145,200,1),MATCH(1,(_summary!$B178=INDIRECT("'"&amp;H$146&amp;"'!A1:A300"))*(_summary!$C178=INDIRECT("'"&amp;H$146&amp;"'!B1:B300")),0))</f>
        <v>4.0022342050340083E-3</v>
      </c>
      <c r="I178" s="18">
        <f t="array" aca="1" ref="I178" ca="1">INDEX(OFFSET(INDIRECT("'"&amp;I$146&amp;"'!A1"),0,$C$145,200,1),MATCH(1,(_summary!$B178=INDIRECT("'"&amp;I$146&amp;"'!A1:A300"))*(_summary!$C178=INDIRECT("'"&amp;I$146&amp;"'!B1:B300")),0))</f>
        <v>6.2501220320457988E-4</v>
      </c>
      <c r="J178" s="18">
        <f t="array" aca="1" ref="J178" ca="1">INDEX(OFFSET(INDIRECT("'"&amp;J$146&amp;"'!A1"),0,$C$145,200,1),MATCH(1,(_summary!$B178=INDIRECT("'"&amp;J$146&amp;"'!A1:A300"))*(_summary!$C178=INDIRECT("'"&amp;J$146&amp;"'!B1:B300")),0))</f>
        <v>0</v>
      </c>
      <c r="K178" s="18">
        <f t="array" aca="1" ref="K178" ca="1">INDEX(OFFSET(INDIRECT("'"&amp;K$146&amp;"'!A1"),0,$C$145,200,1),MATCH(1,(_summary!$B178=INDIRECT("'"&amp;K$146&amp;"'!A1:A300"))*(_summary!$C178=INDIRECT("'"&amp;K$146&amp;"'!B1:B300")),0))</f>
        <v>0</v>
      </c>
      <c r="L178" s="18">
        <f t="array" aca="1" ref="L178" ca="1">INDEX(OFFSET(INDIRECT("'"&amp;L$146&amp;"'!A1"),0,$C$145,200,1),MATCH(1,(_summary!$B178=INDIRECT("'"&amp;L$146&amp;"'!A1:A300"))*(_summary!$C178=INDIRECT("'"&amp;L$146&amp;"'!B1:B300")),0))</f>
        <v>0.10368279259012361</v>
      </c>
      <c r="M178" s="18">
        <f t="array" aca="1" ref="M178" ca="1">INDEX(OFFSET(INDIRECT("'"&amp;M$146&amp;"'!A1"),0,$C$145,200,1),MATCH(1,(_summary!$B178=INDIRECT("'"&amp;M$146&amp;"'!A1:A300"))*(_summary!$C178=INDIRECT("'"&amp;M$146&amp;"'!B1:B300")),0))</f>
        <v>9.5639281565248563E-2</v>
      </c>
      <c r="N178" s="18">
        <f t="array" aca="1" ref="N178" ca="1">INDEX(OFFSET(INDIRECT("'"&amp;N$146&amp;"'!A1"),0,$C$145,200,1),MATCH(1,(_summary!$B178=INDIRECT("'"&amp;N$146&amp;"'!A1:A300"))*(_summary!$C178=INDIRECT("'"&amp;N$146&amp;"'!B1:B300")),0))</f>
        <v>2.4013405230204048E-3</v>
      </c>
      <c r="O178" s="18">
        <f t="array" aca="1" ref="O178" ca="1">INDEX(OFFSET(INDIRECT("'"&amp;O$146&amp;"'!A1"),0,$C$145,200,1),MATCH(1,(_summary!$B178=INDIRECT("'"&amp;O$146&amp;"'!A1:A300"))*(_summary!$C178=INDIRECT("'"&amp;O$146&amp;"'!B1:B300")),0))</f>
        <v>0.11001352699982539</v>
      </c>
      <c r="P178" s="18">
        <f t="array" aca="1" ref="P178" ca="1">INDEX(OFFSET(INDIRECT("'"&amp;P$146&amp;"'!A1"),0,$C$145,200,1),MATCH(1,(_summary!$B178=INDIRECT("'"&amp;P$146&amp;"'!A1:A300"))*(_summary!$C178=INDIRECT("'"&amp;P$146&amp;"'!B1:B300")),0))</f>
        <v>0</v>
      </c>
      <c r="Q178" s="18"/>
      <c r="R178" s="16">
        <f t="shared" ca="1" si="8"/>
        <v>0.99999999999999989</v>
      </c>
    </row>
    <row r="179" spans="2:18" ht="15.6" thickTop="1" thickBot="1" x14ac:dyDescent="0.35">
      <c r="B179" t="s">
        <v>22</v>
      </c>
      <c r="C179">
        <f t="shared" si="9"/>
        <v>2</v>
      </c>
      <c r="D179" s="18">
        <f t="array" aca="1" ref="D179" ca="1">INDEX(OFFSET(INDIRECT("'"&amp;D$146&amp;"'!A1"),0,$C$145,200,1),MATCH(1,(_summary!$B179=INDIRECT("'"&amp;D$146&amp;"'!A1:A300"))*(_summary!$C179=INDIRECT("'"&amp;D$146&amp;"'!B1:B300")),0))</f>
        <v>0.42670285412490755</v>
      </c>
      <c r="E179" s="18">
        <f t="array" aca="1" ref="E179" ca="1">INDEX(OFFSET(INDIRECT("'"&amp;E$146&amp;"'!A1"),0,$C$145,200,1),MATCH(1,(_summary!$B179=INDIRECT("'"&amp;E$146&amp;"'!A1:A300"))*(_summary!$C179=INDIRECT("'"&amp;E$146&amp;"'!B1:B300")),0))</f>
        <v>0.31970850669729511</v>
      </c>
      <c r="F179" s="18">
        <f t="array" aca="1" ref="F179" ca="1">INDEX(OFFSET(INDIRECT("'"&amp;F$146&amp;"'!A1"),0,$C$145,200,1),MATCH(1,(_summary!$B179=INDIRECT("'"&amp;F$146&amp;"'!A1:A300"))*(_summary!$C179=INDIRECT("'"&amp;F$146&amp;"'!B1:B300")),0))</f>
        <v>0.12313224438114082</v>
      </c>
      <c r="G179" s="18">
        <f t="array" aca="1" ref="G179" ca="1">INDEX(OFFSET(INDIRECT("'"&amp;G$146&amp;"'!A1"),0,$C$145,200,1),MATCH(1,(_summary!$B179=INDIRECT("'"&amp;G$146&amp;"'!A1:A300"))*(_summary!$C179=INDIRECT("'"&amp;G$146&amp;"'!B1:B300")),0))</f>
        <v>9.7334405398484048E-4</v>
      </c>
      <c r="H179" s="18">
        <f t="array" aca="1" ref="H179" ca="1">INDEX(OFFSET(INDIRECT("'"&amp;H$146&amp;"'!A1"),0,$C$145,200,1),MATCH(1,(_summary!$B179=INDIRECT("'"&amp;H$146&amp;"'!A1:A300"))*(_summary!$C179=INDIRECT("'"&amp;H$146&amp;"'!B1:B300")),0))</f>
        <v>8.8922093508045311E-3</v>
      </c>
      <c r="I179" s="18">
        <f t="array" aca="1" ref="I179" ca="1">INDEX(OFFSET(INDIRECT("'"&amp;I$146&amp;"'!A1"),0,$C$145,200,1),MATCH(1,(_summary!$B179=INDIRECT("'"&amp;I$146&amp;"'!A1:A300"))*(_summary!$C179=INDIRECT("'"&amp;I$146&amp;"'!B1:B300")),0))</f>
        <v>0</v>
      </c>
      <c r="J179" s="18">
        <f t="array" aca="1" ref="J179" ca="1">INDEX(OFFSET(INDIRECT("'"&amp;J$146&amp;"'!A1"),0,$C$145,200,1),MATCH(1,(_summary!$B179=INDIRECT("'"&amp;J$146&amp;"'!A1:A300"))*(_summary!$C179=INDIRECT("'"&amp;J$146&amp;"'!B1:B300")),0))</f>
        <v>0</v>
      </c>
      <c r="K179" s="18">
        <f t="array" aca="1" ref="K179" ca="1">INDEX(OFFSET(INDIRECT("'"&amp;K$146&amp;"'!A1"),0,$C$145,200,1),MATCH(1,(_summary!$B179=INDIRECT("'"&amp;K$146&amp;"'!A1:A300"))*(_summary!$C179=INDIRECT("'"&amp;K$146&amp;"'!B1:B300")),0))</f>
        <v>0</v>
      </c>
      <c r="L179" s="18">
        <f t="array" aca="1" ref="L179" ca="1">INDEX(OFFSET(INDIRECT("'"&amp;L$146&amp;"'!A1"),0,$C$145,200,1),MATCH(1,(_summary!$B179=INDIRECT("'"&amp;L$146&amp;"'!A1:A300"))*(_summary!$C179=INDIRECT("'"&amp;L$146&amp;"'!B1:B300")),0))</f>
        <v>5.6796682685570435E-2</v>
      </c>
      <c r="M179" s="18">
        <f t="array" aca="1" ref="M179" ca="1">INDEX(OFFSET(INDIRECT("'"&amp;M$146&amp;"'!A1"),0,$C$145,200,1),MATCH(1,(_summary!$B179=INDIRECT("'"&amp;M$146&amp;"'!A1:A300"))*(_summary!$C179=INDIRECT("'"&amp;M$146&amp;"'!B1:B300")),0))</f>
        <v>2.6676628052413595E-2</v>
      </c>
      <c r="N179" s="18">
        <f t="array" aca="1" ref="N179" ca="1">INDEX(OFFSET(INDIRECT("'"&amp;N$146&amp;"'!A1"),0,$C$145,200,1),MATCH(1,(_summary!$B179=INDIRECT("'"&amp;N$146&amp;"'!A1:A300"))*(_summary!$C179=INDIRECT("'"&amp;N$146&amp;"'!B1:B300")),0))</f>
        <v>8.8893750504657372E-3</v>
      </c>
      <c r="O179" s="18">
        <f t="array" aca="1" ref="O179" ca="1">INDEX(OFFSET(INDIRECT("'"&amp;O$146&amp;"'!A1"),0,$C$145,200,1),MATCH(1,(_summary!$B179=INDIRECT("'"&amp;O$146&amp;"'!A1:A300"))*(_summary!$C179=INDIRECT("'"&amp;O$146&amp;"'!B1:B300")),0))</f>
        <v>2.822815560341738E-2</v>
      </c>
      <c r="P179" s="18">
        <f t="array" aca="1" ref="P179" ca="1">INDEX(OFFSET(INDIRECT("'"&amp;P$146&amp;"'!A1"),0,$C$145,200,1),MATCH(1,(_summary!$B179=INDIRECT("'"&amp;P$146&amp;"'!A1:A300"))*(_summary!$C179=INDIRECT("'"&amp;P$146&amp;"'!B1:B300")),0))</f>
        <v>0</v>
      </c>
      <c r="Q179" s="18"/>
      <c r="R179" s="16">
        <f t="shared" ca="1" si="8"/>
        <v>1</v>
      </c>
    </row>
    <row r="180" spans="2:18" ht="15.6" thickTop="1" thickBot="1" x14ac:dyDescent="0.35">
      <c r="B180" t="s">
        <v>28</v>
      </c>
      <c r="C180">
        <f t="shared" si="9"/>
        <v>2</v>
      </c>
      <c r="D180" s="18">
        <f t="array" aca="1" ref="D180" ca="1">INDEX(OFFSET(INDIRECT("'"&amp;D$146&amp;"'!A1"),0,$C$145,200,1),MATCH(1,(_summary!$B180=INDIRECT("'"&amp;D$146&amp;"'!A1:A300"))*(_summary!$C180=INDIRECT("'"&amp;D$146&amp;"'!B1:B300")),0))</f>
        <v>0.52721553806663557</v>
      </c>
      <c r="E180" s="18">
        <f t="array" aca="1" ref="E180" ca="1">INDEX(OFFSET(INDIRECT("'"&amp;E$146&amp;"'!A1"),0,$C$145,200,1),MATCH(1,(_summary!$B180=INDIRECT("'"&amp;E$146&amp;"'!A1:A300"))*(_summary!$C180=INDIRECT("'"&amp;E$146&amp;"'!B1:B300")),0))</f>
        <v>0</v>
      </c>
      <c r="F180" s="18">
        <f t="array" aca="1" ref="F180" ca="1">INDEX(OFFSET(INDIRECT("'"&amp;F$146&amp;"'!A1"),0,$C$145,200,1),MATCH(1,(_summary!$B180=INDIRECT("'"&amp;F$146&amp;"'!A1:A300"))*(_summary!$C180=INDIRECT("'"&amp;F$146&amp;"'!B1:B300")),0))</f>
        <v>0.37596472037351314</v>
      </c>
      <c r="G180" s="18">
        <f t="array" aca="1" ref="G180" ca="1">INDEX(OFFSET(INDIRECT("'"&amp;G$146&amp;"'!A1"),0,$C$145,200,1),MATCH(1,(_summary!$B180=INDIRECT("'"&amp;G$146&amp;"'!A1:A300"))*(_summary!$C180=INDIRECT("'"&amp;G$146&amp;"'!B1:B300")),0))</f>
        <v>0</v>
      </c>
      <c r="H180" s="18">
        <f t="array" aca="1" ref="H180" ca="1">INDEX(OFFSET(INDIRECT("'"&amp;H$146&amp;"'!A1"),0,$C$145,200,1),MATCH(1,(_summary!$B180=INDIRECT("'"&amp;H$146&amp;"'!A1:A300"))*(_summary!$C180=INDIRECT("'"&amp;H$146&amp;"'!B1:B300")),0))</f>
        <v>7.5192944074702625E-3</v>
      </c>
      <c r="I180" s="18">
        <f t="array" aca="1" ref="I180" ca="1">INDEX(OFFSET(INDIRECT("'"&amp;I$146&amp;"'!A1"),0,$C$145,200,1),MATCH(1,(_summary!$B180=INDIRECT("'"&amp;I$146&amp;"'!A1:A300"))*(_summary!$C180=INDIRECT("'"&amp;I$146&amp;"'!B1:B300")),0))</f>
        <v>5.8588074652202856E-3</v>
      </c>
      <c r="J180" s="18">
        <f t="array" aca="1" ref="J180" ca="1">INDEX(OFFSET(INDIRECT("'"&amp;J$146&amp;"'!A1"),0,$C$145,200,1),MATCH(1,(_summary!$B180=INDIRECT("'"&amp;J$146&amp;"'!A1:A300"))*(_summary!$C180=INDIRECT("'"&amp;J$146&amp;"'!B1:B300")),0))</f>
        <v>0</v>
      </c>
      <c r="K180" s="18">
        <f t="array" aca="1" ref="K180" ca="1">INDEX(OFFSET(INDIRECT("'"&amp;K$146&amp;"'!A1"),0,$C$145,200,1),MATCH(1,(_summary!$B180=INDIRECT("'"&amp;K$146&amp;"'!A1:A300"))*(_summary!$C180=INDIRECT("'"&amp;K$146&amp;"'!B1:B300")),0))</f>
        <v>0</v>
      </c>
      <c r="L180" s="18">
        <f t="array" aca="1" ref="L180" ca="1">INDEX(OFFSET(INDIRECT("'"&amp;L$146&amp;"'!A1"),0,$C$145,200,1),MATCH(1,(_summary!$B180=INDIRECT("'"&amp;L$146&amp;"'!A1:A300"))*(_summary!$C180=INDIRECT("'"&amp;L$146&amp;"'!B1:B300")),0))</f>
        <v>5.3364462057279766E-2</v>
      </c>
      <c r="M180" s="18">
        <f t="array" aca="1" ref="M180" ca="1">INDEX(OFFSET(INDIRECT("'"&amp;M$146&amp;"'!A1"),0,$C$145,200,1),MATCH(1,(_summary!$B180=INDIRECT("'"&amp;M$146&amp;"'!A1:A300"))*(_summary!$C180=INDIRECT("'"&amp;M$146&amp;"'!B1:B300")),0))</f>
        <v>2.2557883222410792E-2</v>
      </c>
      <c r="N180" s="18">
        <f t="array" aca="1" ref="N180" ca="1">INDEX(OFFSET(INDIRECT("'"&amp;N$146&amp;"'!A1"),0,$C$145,200,1),MATCH(1,(_summary!$B180=INDIRECT("'"&amp;N$146&amp;"'!A1:A300"))*(_summary!$C180=INDIRECT("'"&amp;N$146&amp;"'!B1:B300")),0))</f>
        <v>4.5115766444821567E-3</v>
      </c>
      <c r="O180" s="18">
        <f t="array" aca="1" ref="O180" ca="1">INDEX(OFFSET(INDIRECT("'"&amp;O$146&amp;"'!A1"),0,$C$145,200,1),MATCH(1,(_summary!$B180=INDIRECT("'"&amp;O$146&amp;"'!A1:A300"))*(_summary!$C180=INDIRECT("'"&amp;O$146&amp;"'!B1:B300")),0))</f>
        <v>3.007717762988105E-3</v>
      </c>
      <c r="P180" s="18">
        <f t="array" aca="1" ref="P180" ca="1">INDEX(OFFSET(INDIRECT("'"&amp;P$146&amp;"'!A1"),0,$C$145,200,1),MATCH(1,(_summary!$B180=INDIRECT("'"&amp;P$146&amp;"'!A1:A300"))*(_summary!$C180=INDIRECT("'"&amp;P$146&amp;"'!B1:B300")),0))</f>
        <v>0</v>
      </c>
      <c r="Q180" s="18"/>
      <c r="R180" s="16">
        <f t="shared" ca="1" si="8"/>
        <v>1</v>
      </c>
    </row>
    <row r="181" spans="2:18" ht="15.6" thickTop="1" thickBot="1" x14ac:dyDescent="0.35">
      <c r="B181" t="s">
        <v>13</v>
      </c>
      <c r="C181">
        <f t="shared" si="9"/>
        <v>2</v>
      </c>
      <c r="D181" s="18">
        <f t="array" aca="1" ref="D181" ca="1">INDEX(OFFSET(INDIRECT("'"&amp;D$146&amp;"'!A1"),0,$C$145,200,1),MATCH(1,(_summary!$B181=INDIRECT("'"&amp;D$146&amp;"'!A1:A300"))*(_summary!$C181=INDIRECT("'"&amp;D$146&amp;"'!B1:B300")),0))</f>
        <v>0.32641025931937528</v>
      </c>
      <c r="E181" s="18">
        <f t="array" aca="1" ref="E181" ca="1">INDEX(OFFSET(INDIRECT("'"&amp;E$146&amp;"'!A1"),0,$C$145,200,1),MATCH(1,(_summary!$B181=INDIRECT("'"&amp;E$146&amp;"'!A1:A300"))*(_summary!$C181=INDIRECT("'"&amp;E$146&amp;"'!B1:B300")),0))</f>
        <v>0.48818542618900657</v>
      </c>
      <c r="F181" s="18">
        <f t="array" aca="1" ref="F181" ca="1">INDEX(OFFSET(INDIRECT("'"&amp;F$146&amp;"'!A1"),0,$C$145,200,1),MATCH(1,(_summary!$B181=INDIRECT("'"&amp;F$146&amp;"'!A1:A300"))*(_summary!$C181=INDIRECT("'"&amp;F$146&amp;"'!B1:B300")),0))</f>
        <v>8.1093852121097675E-3</v>
      </c>
      <c r="G181" s="18">
        <f t="array" aca="1" ref="G181" ca="1">INDEX(OFFSET(INDIRECT("'"&amp;G$146&amp;"'!A1"),0,$C$145,200,1),MATCH(1,(_summary!$B181=INDIRECT("'"&amp;G$146&amp;"'!A1:A300"))*(_summary!$C181=INDIRECT("'"&amp;G$146&amp;"'!B1:B300")),0))</f>
        <v>1.5298599588726328E-2</v>
      </c>
      <c r="H181" s="18">
        <f t="array" aca="1" ref="H181" ca="1">INDEX(OFFSET(INDIRECT("'"&amp;H$146&amp;"'!A1"),0,$C$145,200,1),MATCH(1,(_summary!$B181=INDIRECT("'"&amp;H$146&amp;"'!A1:A300"))*(_summary!$C181=INDIRECT("'"&amp;H$146&amp;"'!B1:B300")),0))</f>
        <v>1.048220894033965E-2</v>
      </c>
      <c r="I181" s="18">
        <f t="array" aca="1" ref="I181" ca="1">INDEX(OFFSET(INDIRECT("'"&amp;I$146&amp;"'!A1"),0,$C$145,200,1),MATCH(1,(_summary!$B181=INDIRECT("'"&amp;I$146&amp;"'!A1:A300"))*(_summary!$C181=INDIRECT("'"&amp;I$146&amp;"'!B1:B300")),0))</f>
        <v>1.2049157356918814E-2</v>
      </c>
      <c r="J181" s="18">
        <f t="array" aca="1" ref="J181" ca="1">INDEX(OFFSET(INDIRECT("'"&amp;J$146&amp;"'!A1"),0,$C$145,200,1),MATCH(1,(_summary!$B181=INDIRECT("'"&amp;J$146&amp;"'!A1:A300"))*(_summary!$C181=INDIRECT("'"&amp;J$146&amp;"'!B1:B300")),0))</f>
        <v>0</v>
      </c>
      <c r="K181" s="18">
        <f t="array" aca="1" ref="K181" ca="1">INDEX(OFFSET(INDIRECT("'"&amp;K$146&amp;"'!A1"),0,$C$145,200,1),MATCH(1,(_summary!$B181=INDIRECT("'"&amp;K$146&amp;"'!A1:A300"))*(_summary!$C181=INDIRECT("'"&amp;K$146&amp;"'!B1:B300")),0))</f>
        <v>0</v>
      </c>
      <c r="L181" s="18">
        <f t="array" aca="1" ref="L181" ca="1">INDEX(OFFSET(INDIRECT("'"&amp;L$146&amp;"'!A1"),0,$C$145,200,1),MATCH(1,(_summary!$B181=INDIRECT("'"&amp;L$146&amp;"'!A1:A300"))*(_summary!$C181=INDIRECT("'"&amp;L$146&amp;"'!B1:B300")),0))</f>
        <v>7.5525384139618928E-2</v>
      </c>
      <c r="M181" s="18">
        <f t="array" aca="1" ref="M181" ca="1">INDEX(OFFSET(INDIRECT("'"&amp;M$146&amp;"'!A1"),0,$C$145,200,1),MATCH(1,(_summary!$B181=INDIRECT("'"&amp;M$146&amp;"'!A1:A300"))*(_summary!$C181=INDIRECT("'"&amp;M$146&amp;"'!B1:B300")),0))</f>
        <v>3.4650649848652924E-2</v>
      </c>
      <c r="N181" s="18">
        <f t="array" aca="1" ref="N181" ca="1">INDEX(OFFSET(INDIRECT("'"&amp;N$146&amp;"'!A1"),0,$C$145,200,1),MATCH(1,(_summary!$B181=INDIRECT("'"&amp;N$146&amp;"'!A1:A300"))*(_summary!$C181=INDIRECT("'"&amp;N$146&amp;"'!B1:B300")),0))</f>
        <v>6.2893253642037888E-3</v>
      </c>
      <c r="O181" s="18">
        <f t="array" aca="1" ref="O181" ca="1">INDEX(OFFSET(INDIRECT("'"&amp;O$146&amp;"'!A1"),0,$C$145,200,1),MATCH(1,(_summary!$B181=INDIRECT("'"&amp;O$146&amp;"'!A1:A300"))*(_summary!$C181=INDIRECT("'"&amp;O$146&amp;"'!B1:B300")),0))</f>
        <v>4.1928835761358583E-3</v>
      </c>
      <c r="P181" s="18">
        <f t="array" aca="1" ref="P181" ca="1">INDEX(OFFSET(INDIRECT("'"&amp;P$146&amp;"'!A1"),0,$C$145,200,1),MATCH(1,(_summary!$B181=INDIRECT("'"&amp;P$146&amp;"'!A1:A300"))*(_summary!$C181=INDIRECT("'"&amp;P$146&amp;"'!B1:B300")),0))</f>
        <v>1.8806720464912014E-2</v>
      </c>
      <c r="Q181" s="18"/>
      <c r="R181" s="16">
        <f t="shared" ca="1" si="8"/>
        <v>1</v>
      </c>
    </row>
    <row r="182" spans="2:18" ht="15.6" thickTop="1" thickBot="1" x14ac:dyDescent="0.35">
      <c r="B182" t="s">
        <v>17</v>
      </c>
      <c r="C182">
        <f t="shared" si="9"/>
        <v>2</v>
      </c>
      <c r="D182" s="18">
        <f t="array" aca="1" ref="D182" ca="1">INDEX(OFFSET(INDIRECT("'"&amp;D$146&amp;"'!A1"),0,$C$145,200,1),MATCH(1,(_summary!$B182=INDIRECT("'"&amp;D$146&amp;"'!A1:A300"))*(_summary!$C182=INDIRECT("'"&amp;D$146&amp;"'!B1:B300")),0))</f>
        <v>0.2669364780558689</v>
      </c>
      <c r="E182" s="18">
        <f t="array" aca="1" ref="E182" ca="1">INDEX(OFFSET(INDIRECT("'"&amp;E$146&amp;"'!A1"),0,$C$145,200,1),MATCH(1,(_summary!$B182=INDIRECT("'"&amp;E$146&amp;"'!A1:A300"))*(_summary!$C182=INDIRECT("'"&amp;E$146&amp;"'!B1:B300")),0))</f>
        <v>0.40193008833749355</v>
      </c>
      <c r="F182" s="18">
        <f t="array" aca="1" ref="F182" ca="1">INDEX(OFFSET(INDIRECT("'"&amp;F$146&amp;"'!A1"),0,$C$145,200,1),MATCH(1,(_summary!$B182=INDIRECT("'"&amp;F$146&amp;"'!A1:A300"))*(_summary!$C182=INDIRECT("'"&amp;F$146&amp;"'!B1:B300")),0))</f>
        <v>0.11455342223599667</v>
      </c>
      <c r="G182" s="18">
        <f t="array" aca="1" ref="G182" ca="1">INDEX(OFFSET(INDIRECT("'"&amp;G$146&amp;"'!A1"),0,$C$145,200,1),MATCH(1,(_summary!$B182=INDIRECT("'"&amp;G$146&amp;"'!A1:A300"))*(_summary!$C182=INDIRECT("'"&amp;G$146&amp;"'!B1:B300")),0))</f>
        <v>0</v>
      </c>
      <c r="H182" s="18">
        <f t="array" aca="1" ref="H182" ca="1">INDEX(OFFSET(INDIRECT("'"&amp;H$146&amp;"'!A1"),0,$C$145,200,1),MATCH(1,(_summary!$B182=INDIRECT("'"&amp;H$146&amp;"'!A1:A300"))*(_summary!$C182=INDIRECT("'"&amp;H$146&amp;"'!B1:B300")),0))</f>
        <v>1.0329670211469804E-2</v>
      </c>
      <c r="I182" s="18">
        <f t="array" aca="1" ref="I182" ca="1">INDEX(OFFSET(INDIRECT("'"&amp;I$146&amp;"'!A1"),0,$C$145,200,1),MATCH(1,(_summary!$B182=INDIRECT("'"&amp;I$146&amp;"'!A1:A300"))*(_summary!$C182=INDIRECT("'"&amp;I$146&amp;"'!B1:B300")),0))</f>
        <v>2.6466173178778963E-2</v>
      </c>
      <c r="J182" s="18">
        <f t="array" aca="1" ref="J182" ca="1">INDEX(OFFSET(INDIRECT("'"&amp;J$146&amp;"'!A1"),0,$C$145,200,1),MATCH(1,(_summary!$B182=INDIRECT("'"&amp;J$146&amp;"'!A1:A300"))*(_summary!$C182=INDIRECT("'"&amp;J$146&amp;"'!B1:B300")),0))</f>
        <v>0</v>
      </c>
      <c r="K182" s="18">
        <f t="array" aca="1" ref="K182" ca="1">INDEX(OFFSET(INDIRECT("'"&amp;K$146&amp;"'!A1"),0,$C$145,200,1),MATCH(1,(_summary!$B182=INDIRECT("'"&amp;K$146&amp;"'!A1:A300"))*(_summary!$C182=INDIRECT("'"&amp;K$146&amp;"'!B1:B300")),0))</f>
        <v>0</v>
      </c>
      <c r="L182" s="18">
        <f t="array" aca="1" ref="L182" ca="1">INDEX(OFFSET(INDIRECT("'"&amp;L$146&amp;"'!A1"),0,$C$145,200,1),MATCH(1,(_summary!$B182=INDIRECT("'"&amp;L$146&amp;"'!A1:A300"))*(_summary!$C182=INDIRECT("'"&amp;L$146&amp;"'!B1:B300")),0))</f>
        <v>0.12509102213801571</v>
      </c>
      <c r="M182" s="18">
        <f t="array" aca="1" ref="M182" ca="1">INDEX(OFFSET(INDIRECT("'"&amp;M$146&amp;"'!A1"),0,$C$145,200,1),MATCH(1,(_summary!$B182=INDIRECT("'"&amp;M$146&amp;"'!A1:A300"))*(_summary!$C182=INDIRECT("'"&amp;M$146&amp;"'!B1:B300")),0))</f>
        <v>3.0989010634409415E-2</v>
      </c>
      <c r="N182" s="18">
        <f t="array" aca="1" ref="N182" ca="1">INDEX(OFFSET(INDIRECT("'"&amp;N$146&amp;"'!A1"),0,$C$145,200,1),MATCH(1,(_summary!$B182=INDIRECT("'"&amp;N$146&amp;"'!A1:A300"))*(_summary!$C182=INDIRECT("'"&amp;N$146&amp;"'!B1:B300")),0))</f>
        <v>6.1978021268818823E-3</v>
      </c>
      <c r="O182" s="18">
        <f t="array" aca="1" ref="O182" ca="1">INDEX(OFFSET(INDIRECT("'"&amp;O$146&amp;"'!A1"),0,$C$145,200,1),MATCH(1,(_summary!$B182=INDIRECT("'"&amp;O$146&amp;"'!A1:A300"))*(_summary!$C182=INDIRECT("'"&amp;O$146&amp;"'!B1:B300")),0))</f>
        <v>4.1318680845879221E-3</v>
      </c>
      <c r="P182" s="18">
        <f t="array" aca="1" ref="P182" ca="1">INDEX(OFFSET(INDIRECT("'"&amp;P$146&amp;"'!A1"),0,$C$145,200,1),MATCH(1,(_summary!$B182=INDIRECT("'"&amp;P$146&amp;"'!A1:A300"))*(_summary!$C182=INDIRECT("'"&amp;P$146&amp;"'!B1:B300")),0))</f>
        <v>1.337446499649737E-2</v>
      </c>
      <c r="Q182" s="18"/>
      <c r="R182" s="16">
        <f t="shared" ca="1" si="8"/>
        <v>1</v>
      </c>
    </row>
    <row r="183" spans="2:18" ht="15.6" thickTop="1" thickBot="1" x14ac:dyDescent="0.35">
      <c r="B183" t="s">
        <v>25</v>
      </c>
      <c r="C183">
        <f t="shared" si="9"/>
        <v>2</v>
      </c>
      <c r="D183" s="18">
        <f t="array" aca="1" ref="D183" ca="1">INDEX(OFFSET(INDIRECT("'"&amp;D$146&amp;"'!A1"),0,$C$145,200,1),MATCH(1,(_summary!$B183=INDIRECT("'"&amp;D$146&amp;"'!A1:A300"))*(_summary!$C183=INDIRECT("'"&amp;D$146&amp;"'!B1:B300")),0))</f>
        <v>0.48835168767782472</v>
      </c>
      <c r="E183" s="18">
        <f t="array" aca="1" ref="E183" ca="1">INDEX(OFFSET(INDIRECT("'"&amp;E$146&amp;"'!A1"),0,$C$145,200,1),MATCH(1,(_summary!$B183=INDIRECT("'"&amp;E$146&amp;"'!A1:A300"))*(_summary!$C183=INDIRECT("'"&amp;E$146&amp;"'!B1:B300")),0))</f>
        <v>0.1798165266856396</v>
      </c>
      <c r="F183" s="18">
        <f t="array" aca="1" ref="F183" ca="1">INDEX(OFFSET(INDIRECT("'"&amp;F$146&amp;"'!A1"),0,$C$145,200,1),MATCH(1,(_summary!$B183=INDIRECT("'"&amp;F$146&amp;"'!A1:A300"))*(_summary!$C183=INDIRECT("'"&amp;F$146&amp;"'!B1:B300")),0))</f>
        <v>0.17236916052698734</v>
      </c>
      <c r="G183" s="18">
        <f t="array" aca="1" ref="G183" ca="1">INDEX(OFFSET(INDIRECT("'"&amp;G$146&amp;"'!A1"),0,$C$145,200,1),MATCH(1,(_summary!$B183=INDIRECT("'"&amp;G$146&amp;"'!A1:A300"))*(_summary!$C183=INDIRECT("'"&amp;G$146&amp;"'!B1:B300")),0))</f>
        <v>1.4151240235902094E-2</v>
      </c>
      <c r="H183" s="18">
        <f t="array" aca="1" ref="H183" ca="1">INDEX(OFFSET(INDIRECT("'"&amp;H$146&amp;"'!A1"),0,$C$145,200,1),MATCH(1,(_summary!$B183=INDIRECT("'"&amp;H$146&amp;"'!A1:A300"))*(_summary!$C183=INDIRECT("'"&amp;H$146&amp;"'!B1:B300")),0))</f>
        <v>7.5583042982853427E-3</v>
      </c>
      <c r="I183" s="18">
        <f t="array" aca="1" ref="I183" ca="1">INDEX(OFFSET(INDIRECT("'"&amp;I$146&amp;"'!A1"),0,$C$145,200,1),MATCH(1,(_summary!$B183=INDIRECT("'"&amp;I$146&amp;"'!A1:A300"))*(_summary!$C183=INDIRECT("'"&amp;I$146&amp;"'!B1:B300")),0))</f>
        <v>1.0585913733873882E-2</v>
      </c>
      <c r="J183" s="18">
        <f t="array" aca="1" ref="J183" ca="1">INDEX(OFFSET(INDIRECT("'"&amp;J$146&amp;"'!A1"),0,$C$145,200,1),MATCH(1,(_summary!$B183=INDIRECT("'"&amp;J$146&amp;"'!A1:A300"))*(_summary!$C183=INDIRECT("'"&amp;J$146&amp;"'!B1:B300")),0))</f>
        <v>0</v>
      </c>
      <c r="K183" s="18">
        <f t="array" aca="1" ref="K183" ca="1">INDEX(OFFSET(INDIRECT("'"&amp;K$146&amp;"'!A1"),0,$C$145,200,1),MATCH(1,(_summary!$B183=INDIRECT("'"&amp;K$146&amp;"'!A1:A300"))*(_summary!$C183=INDIRECT("'"&amp;K$146&amp;"'!B1:B300")),0))</f>
        <v>0</v>
      </c>
      <c r="L183" s="18">
        <f t="array" aca="1" ref="L183" ca="1">INDEX(OFFSET(INDIRECT("'"&amp;L$146&amp;"'!A1"),0,$C$145,200,1),MATCH(1,(_summary!$B183=INDIRECT("'"&amp;L$146&amp;"'!A1:A300"))*(_summary!$C183=INDIRECT("'"&amp;L$146&amp;"'!B1:B300")),0))</f>
        <v>9.6933949648345646E-2</v>
      </c>
      <c r="M183" s="18">
        <f t="array" aca="1" ref="M183" ca="1">INDEX(OFFSET(INDIRECT("'"&amp;M$146&amp;"'!A1"),0,$C$145,200,1),MATCH(1,(_summary!$B183=INDIRECT("'"&amp;M$146&amp;"'!A1:A300"))*(_summary!$C183=INDIRECT("'"&amp;M$146&amp;"'!B1:B300")),0))</f>
        <v>2.2674912894856028E-2</v>
      </c>
      <c r="N183" s="18">
        <f t="array" aca="1" ref="N183" ca="1">INDEX(OFFSET(INDIRECT("'"&amp;N$146&amp;"'!A1"),0,$C$145,200,1),MATCH(1,(_summary!$B183=INDIRECT("'"&amp;N$146&amp;"'!A1:A300"))*(_summary!$C183=INDIRECT("'"&amp;N$146&amp;"'!B1:B300")),0))</f>
        <v>4.5349825789712059E-3</v>
      </c>
      <c r="O183" s="18">
        <f t="array" aca="1" ref="O183" ca="1">INDEX(OFFSET(INDIRECT("'"&amp;O$146&amp;"'!A1"),0,$C$145,200,1),MATCH(1,(_summary!$B183=INDIRECT("'"&amp;O$146&amp;"'!A1:A300"))*(_summary!$C183=INDIRECT("'"&amp;O$146&amp;"'!B1:B300")),0))</f>
        <v>3.0233217193141376E-3</v>
      </c>
      <c r="P183" s="18">
        <f t="array" aca="1" ref="P183" ca="1">INDEX(OFFSET(INDIRECT("'"&amp;P$146&amp;"'!A1"),0,$C$145,200,1),MATCH(1,(_summary!$B183=INDIRECT("'"&amp;P$146&amp;"'!A1:A300"))*(_summary!$C183=INDIRECT("'"&amp;P$146&amp;"'!B1:B300")),0))</f>
        <v>0</v>
      </c>
      <c r="Q183" s="18"/>
      <c r="R183" s="16">
        <f t="shared" ca="1" si="8"/>
        <v>1</v>
      </c>
    </row>
    <row r="184" spans="2:18" ht="15.6" thickTop="1" thickBot="1" x14ac:dyDescent="0.35">
      <c r="B184" t="s">
        <v>11</v>
      </c>
      <c r="C184">
        <f t="shared" si="9"/>
        <v>2</v>
      </c>
      <c r="D184" s="18">
        <f t="array" aca="1" ref="D184" ca="1">INDEX(OFFSET(INDIRECT("'"&amp;D$146&amp;"'!A1"),0,$C$145,200,1),MATCH(1,(_summary!$B184=INDIRECT("'"&amp;D$146&amp;"'!A1:A300"))*(_summary!$C184=INDIRECT("'"&amp;D$146&amp;"'!B1:B300")),0))</f>
        <v>0.66282173344397322</v>
      </c>
      <c r="E184" s="18">
        <f t="array" aca="1" ref="E184" ca="1">INDEX(OFFSET(INDIRECT("'"&amp;E$146&amp;"'!A1"),0,$C$145,200,1),MATCH(1,(_summary!$B184=INDIRECT("'"&amp;E$146&amp;"'!A1:A300"))*(_summary!$C184=INDIRECT("'"&amp;E$146&amp;"'!B1:B300")),0))</f>
        <v>2.4786904040176666E-2</v>
      </c>
      <c r="F184" s="18">
        <f t="array" aca="1" ref="F184" ca="1">INDEX(OFFSET(INDIRECT("'"&amp;F$146&amp;"'!A1"),0,$C$145,200,1),MATCH(1,(_summary!$B184=INDIRECT("'"&amp;F$146&amp;"'!A1:A300"))*(_summary!$C184=INDIRECT("'"&amp;F$146&amp;"'!B1:B300")),0))</f>
        <v>0.19253541776856203</v>
      </c>
      <c r="G184" s="18">
        <f t="array" aca="1" ref="G184" ca="1">INDEX(OFFSET(INDIRECT("'"&amp;G$146&amp;"'!A1"),0,$C$145,200,1),MATCH(1,(_summary!$B184=INDIRECT("'"&amp;G$146&amp;"'!A1:A300"))*(_summary!$C184=INDIRECT("'"&amp;G$146&amp;"'!B1:B300")),0))</f>
        <v>1.6130741280052138E-3</v>
      </c>
      <c r="H184" s="18">
        <f t="array" aca="1" ref="H184" ca="1">INDEX(OFFSET(INDIRECT("'"&amp;H$146&amp;"'!A1"),0,$C$145,200,1),MATCH(1,(_summary!$B184=INDIRECT("'"&amp;H$146&amp;"'!A1:A300"))*(_summary!$C184=INDIRECT("'"&amp;H$146&amp;"'!B1:B300")),0))</f>
        <v>4.4051036771931449E-3</v>
      </c>
      <c r="I184" s="18">
        <f t="array" aca="1" ref="I184" ca="1">INDEX(OFFSET(INDIRECT("'"&amp;I$146&amp;"'!A1"),0,$C$145,200,1),MATCH(1,(_summary!$B184=INDIRECT("'"&amp;I$146&amp;"'!A1:A300"))*(_summary!$C184=INDIRECT("'"&amp;I$146&amp;"'!B1:B300")),0))</f>
        <v>1.2222270625655764E-2</v>
      </c>
      <c r="J184" s="18">
        <f t="array" aca="1" ref="J184" ca="1">INDEX(OFFSET(INDIRECT("'"&amp;J$146&amp;"'!A1"),0,$C$145,200,1),MATCH(1,(_summary!$B184=INDIRECT("'"&amp;J$146&amp;"'!A1:A300"))*(_summary!$C184=INDIRECT("'"&amp;J$146&amp;"'!B1:B300")),0))</f>
        <v>5.0155096099359375E-4</v>
      </c>
      <c r="K184" s="18">
        <f t="array" aca="1" ref="K184" ca="1">INDEX(OFFSET(INDIRECT("'"&amp;K$146&amp;"'!A1"),0,$C$145,200,1),MATCH(1,(_summary!$B184=INDIRECT("'"&amp;K$146&amp;"'!A1:A300"))*(_summary!$C184=INDIRECT("'"&amp;K$146&amp;"'!B1:B300")),0))</f>
        <v>0</v>
      </c>
      <c r="L184" s="18">
        <f t="array" aca="1" ref="L184" ca="1">INDEX(OFFSET(INDIRECT("'"&amp;L$146&amp;"'!A1"),0,$C$145,200,1),MATCH(1,(_summary!$B184=INDIRECT("'"&amp;L$146&amp;"'!A1:A300"))*(_summary!$C184=INDIRECT("'"&amp;L$146&amp;"'!B1:B300")),0))</f>
        <v>8.3493530646667646E-2</v>
      </c>
      <c r="M184" s="18">
        <f t="array" aca="1" ref="M184" ca="1">INDEX(OFFSET(INDIRECT("'"&amp;M$146&amp;"'!A1"),0,$C$145,200,1),MATCH(1,(_summary!$B184=INDIRECT("'"&amp;M$146&amp;"'!A1:A300"))*(_summary!$C184=INDIRECT("'"&amp;M$146&amp;"'!B1:B300")),0))</f>
        <v>1.3215311031579436E-2</v>
      </c>
      <c r="N184" s="18">
        <f t="array" aca="1" ref="N184" ca="1">INDEX(OFFSET(INDIRECT("'"&amp;N$146&amp;"'!A1"),0,$C$145,200,1),MATCH(1,(_summary!$B184=INDIRECT("'"&amp;N$146&amp;"'!A1:A300"))*(_summary!$C184=INDIRECT("'"&amp;N$146&amp;"'!B1:B300")),0))</f>
        <v>2.643062206315887E-3</v>
      </c>
      <c r="O184" s="18">
        <f t="array" aca="1" ref="O184" ca="1">INDEX(OFFSET(INDIRECT("'"&amp;O$146&amp;"'!A1"),0,$C$145,200,1),MATCH(1,(_summary!$B184=INDIRECT("'"&amp;O$146&amp;"'!A1:A300"))*(_summary!$C184=INDIRECT("'"&amp;O$146&amp;"'!B1:B300")),0))</f>
        <v>1.7620414708772584E-3</v>
      </c>
      <c r="P184" s="18">
        <f t="array" aca="1" ref="P184" ca="1">INDEX(OFFSET(INDIRECT("'"&amp;P$146&amp;"'!A1"),0,$C$145,200,1),MATCH(1,(_summary!$B184=INDIRECT("'"&amp;P$146&amp;"'!A1:A300"))*(_summary!$C184=INDIRECT("'"&amp;P$146&amp;"'!B1:B300")),0))</f>
        <v>0</v>
      </c>
      <c r="Q184" s="18"/>
      <c r="R184" s="16">
        <f t="shared" ca="1" si="8"/>
        <v>1</v>
      </c>
    </row>
    <row r="185" spans="2:18" ht="15.6" thickTop="1" thickBot="1" x14ac:dyDescent="0.35">
      <c r="B185" t="s">
        <v>3</v>
      </c>
      <c r="C185">
        <f t="shared" si="9"/>
        <v>2</v>
      </c>
      <c r="D185" s="18">
        <f t="array" aca="1" ref="D185" ca="1">INDEX(OFFSET(INDIRECT("'"&amp;D$146&amp;"'!A1"),0,$C$145,200,1),MATCH(1,(_summary!$B185=INDIRECT("'"&amp;D$146&amp;"'!A1:A300"))*(_summary!$C185=INDIRECT("'"&amp;D$146&amp;"'!B1:B300")),0))</f>
        <v>0.26054386229454896</v>
      </c>
      <c r="E185" s="18">
        <f t="array" aca="1" ref="E185" ca="1">INDEX(OFFSET(INDIRECT("'"&amp;E$146&amp;"'!A1"),0,$C$145,200,1),MATCH(1,(_summary!$B185=INDIRECT("'"&amp;E$146&amp;"'!A1:A300"))*(_summary!$C185=INDIRECT("'"&amp;E$146&amp;"'!B1:B300")),0))</f>
        <v>0.42940657576016972</v>
      </c>
      <c r="F185" s="18">
        <f t="array" aca="1" ref="F185" ca="1">INDEX(OFFSET(INDIRECT("'"&amp;F$146&amp;"'!A1"),0,$C$145,200,1),MATCH(1,(_summary!$B185=INDIRECT("'"&amp;F$146&amp;"'!A1:A300"))*(_summary!$C185=INDIRECT("'"&amp;F$146&amp;"'!B1:B300")),0))</f>
        <v>0.14722247181022166</v>
      </c>
      <c r="G185" s="18">
        <f t="array" aca="1" ref="G185" ca="1">INDEX(OFFSET(INDIRECT("'"&amp;G$146&amp;"'!A1"),0,$C$145,200,1),MATCH(1,(_summary!$B185=INDIRECT("'"&amp;G$146&amp;"'!A1:A300"))*(_summary!$C185=INDIRECT("'"&amp;G$146&amp;"'!B1:B300")),0))</f>
        <v>3.1229321600133959E-3</v>
      </c>
      <c r="H185" s="18">
        <f t="array" aca="1" ref="H185" ca="1">INDEX(OFFSET(INDIRECT("'"&amp;H$146&amp;"'!A1"),0,$C$145,200,1),MATCH(1,(_summary!$B185=INDIRECT("'"&amp;H$146&amp;"'!A1:A300"))*(_summary!$C185=INDIRECT("'"&amp;H$146&amp;"'!B1:B300")),0))</f>
        <v>1.164614212086286E-2</v>
      </c>
      <c r="I185" s="18">
        <f t="array" aca="1" ref="I185" ca="1">INDEX(OFFSET(INDIRECT("'"&amp;I$146&amp;"'!A1"),0,$C$145,200,1),MATCH(1,(_summary!$B185=INDIRECT("'"&amp;I$146&amp;"'!A1:A300"))*(_summary!$C185=INDIRECT("'"&amp;I$146&amp;"'!B1:B300")),0))</f>
        <v>4.3152556038726485E-3</v>
      </c>
      <c r="J185" s="18">
        <f t="array" aca="1" ref="J185" ca="1">INDEX(OFFSET(INDIRECT("'"&amp;J$146&amp;"'!A1"),0,$C$145,200,1),MATCH(1,(_summary!$B185=INDIRECT("'"&amp;J$146&amp;"'!A1:A300"))*(_summary!$C185=INDIRECT("'"&amp;J$146&amp;"'!B1:B300")),0))</f>
        <v>0</v>
      </c>
      <c r="K185" s="18">
        <f t="array" aca="1" ref="K185" ca="1">INDEX(OFFSET(INDIRECT("'"&amp;K$146&amp;"'!A1"),0,$C$145,200,1),MATCH(1,(_summary!$B185=INDIRECT("'"&amp;K$146&amp;"'!A1:A300"))*(_summary!$C185=INDIRECT("'"&amp;K$146&amp;"'!B1:B300")),0))</f>
        <v>0</v>
      </c>
      <c r="L185" s="18">
        <f t="array" aca="1" ref="L185" ca="1">INDEX(OFFSET(INDIRECT("'"&amp;L$146&amp;"'!A1"),0,$C$145,200,1),MATCH(1,(_summary!$B185=INDIRECT("'"&amp;L$146&amp;"'!A1:A300"))*(_summary!$C185=INDIRECT("'"&amp;L$146&amp;"'!B1:B300")),0))</f>
        <v>8.1966244051091652E-2</v>
      </c>
      <c r="M185" s="18">
        <f t="array" aca="1" ref="M185" ca="1">INDEX(OFFSET(INDIRECT("'"&amp;M$146&amp;"'!A1"),0,$C$145,200,1),MATCH(1,(_summary!$B185=INDIRECT("'"&amp;M$146&amp;"'!A1:A300"))*(_summary!$C185=INDIRECT("'"&amp;M$146&amp;"'!B1:B300")),0))</f>
        <v>4.0636611553314703E-2</v>
      </c>
      <c r="N185" s="18">
        <f t="array" aca="1" ref="N185" ca="1">INDEX(OFFSET(INDIRECT("'"&amp;N$146&amp;"'!A1"),0,$C$145,200,1),MATCH(1,(_summary!$B185=INDIRECT("'"&amp;N$146&amp;"'!A1:A300"))*(_summary!$C185=INDIRECT("'"&amp;N$146&amp;"'!B1:B300")),0))</f>
        <v>6.9876852725177137E-3</v>
      </c>
      <c r="O185" s="18">
        <f t="array" aca="1" ref="O185" ca="1">INDEX(OFFSET(INDIRECT("'"&amp;O$146&amp;"'!A1"),0,$C$145,200,1),MATCH(1,(_summary!$B185=INDIRECT("'"&amp;O$146&amp;"'!A1:A300"))*(_summary!$C185=INDIRECT("'"&amp;O$146&amp;"'!B1:B300")),0))</f>
        <v>5.2030384776832802E-3</v>
      </c>
      <c r="P185" s="18">
        <f t="array" aca="1" ref="P185" ca="1">INDEX(OFFSET(INDIRECT("'"&amp;P$146&amp;"'!A1"),0,$C$145,200,1),MATCH(1,(_summary!$B185=INDIRECT("'"&amp;P$146&amp;"'!A1:A300"))*(_summary!$C185=INDIRECT("'"&amp;P$146&amp;"'!B1:B300")),0))</f>
        <v>8.9491808957032574E-3</v>
      </c>
      <c r="Q185" s="18"/>
      <c r="R185" s="16">
        <f t="shared" ca="1" si="8"/>
        <v>0.99999999999999989</v>
      </c>
    </row>
    <row r="186" spans="2:18" ht="15.6" thickTop="1" thickBot="1" x14ac:dyDescent="0.35">
      <c r="B186" t="s">
        <v>2</v>
      </c>
      <c r="C186">
        <f t="shared" si="9"/>
        <v>2</v>
      </c>
      <c r="D186" s="18">
        <f t="array" aca="1" ref="D186" ca="1">INDEX(OFFSET(INDIRECT("'"&amp;D$146&amp;"'!A1"),0,$C$145,200,1),MATCH(1,(_summary!$B186=INDIRECT("'"&amp;D$146&amp;"'!A1:A300"))*(_summary!$C186=INDIRECT("'"&amp;D$146&amp;"'!B1:B300")),0))</f>
        <v>7.8823331780310688E-2</v>
      </c>
      <c r="E186" s="18">
        <f t="array" aca="1" ref="E186" ca="1">INDEX(OFFSET(INDIRECT("'"&amp;E$146&amp;"'!A1"),0,$C$145,200,1),MATCH(1,(_summary!$B186=INDIRECT("'"&amp;E$146&amp;"'!A1:A300"))*(_summary!$C186=INDIRECT("'"&amp;E$146&amp;"'!B1:B300")),0))</f>
        <v>0.41231545866698788</v>
      </c>
      <c r="F186" s="18">
        <f t="array" aca="1" ref="F186" ca="1">INDEX(OFFSET(INDIRECT("'"&amp;F$146&amp;"'!A1"),0,$C$145,200,1),MATCH(1,(_summary!$B186=INDIRECT("'"&amp;F$146&amp;"'!A1:A300"))*(_summary!$C186=INDIRECT("'"&amp;F$146&amp;"'!B1:B300")),0))</f>
        <v>0.29735943856968028</v>
      </c>
      <c r="G186" s="18">
        <f t="array" aca="1" ref="G186" ca="1">INDEX(OFFSET(INDIRECT("'"&amp;G$146&amp;"'!A1"),0,$C$145,200,1),MATCH(1,(_summary!$B186=INDIRECT("'"&amp;G$146&amp;"'!A1:A300"))*(_summary!$C186=INDIRECT("'"&amp;G$146&amp;"'!B1:B300")),0))</f>
        <v>1.9082987541634878E-3</v>
      </c>
      <c r="H186" s="18">
        <f t="array" aca="1" ref="H186" ca="1">INDEX(OFFSET(INDIRECT("'"&amp;H$146&amp;"'!A1"),0,$C$145,200,1),MATCH(1,(_summary!$B186=INDIRECT("'"&amp;H$146&amp;"'!A1:A300"))*(_summary!$C186=INDIRECT("'"&amp;H$146&amp;"'!B1:B300")),0))</f>
        <v>1.4262890626702947E-2</v>
      </c>
      <c r="I186" s="18">
        <f t="array" aca="1" ref="I186" ca="1">INDEX(OFFSET(INDIRECT("'"&amp;I$146&amp;"'!A1"),0,$C$145,200,1),MATCH(1,(_summary!$B186=INDIRECT("'"&amp;I$146&amp;"'!A1:A300"))*(_summary!$C186=INDIRECT("'"&amp;I$146&amp;"'!B1:B300")),0))</f>
        <v>5.1566739421728444E-2</v>
      </c>
      <c r="J186" s="18">
        <f t="array" aca="1" ref="J186" ca="1">INDEX(OFFSET(INDIRECT("'"&amp;J$146&amp;"'!A1"),0,$C$145,200,1),MATCH(1,(_summary!$B186=INDIRECT("'"&amp;J$146&amp;"'!A1:A300"))*(_summary!$C186=INDIRECT("'"&amp;J$146&amp;"'!B1:B300")),0))</f>
        <v>0</v>
      </c>
      <c r="K186" s="18">
        <f t="array" aca="1" ref="K186" ca="1">INDEX(OFFSET(INDIRECT("'"&amp;K$146&amp;"'!A1"),0,$C$145,200,1),MATCH(1,(_summary!$B186=INDIRECT("'"&amp;K$146&amp;"'!A1:A300"))*(_summary!$C186=INDIRECT("'"&amp;K$146&amp;"'!B1:B300")),0))</f>
        <v>7.3656624634855341E-3</v>
      </c>
      <c r="L186" s="18">
        <f t="array" aca="1" ref="L186" ca="1">INDEX(OFFSET(INDIRECT("'"&amp;L$146&amp;"'!A1"),0,$C$145,200,1),MATCH(1,(_summary!$B186=INDIRECT("'"&amp;L$146&amp;"'!A1:A300"))*(_summary!$C186=INDIRECT("'"&amp;L$146&amp;"'!B1:B300")),0))</f>
        <v>7.6704155428104215E-2</v>
      </c>
      <c r="M186" s="18">
        <f t="array" aca="1" ref="M186" ca="1">INDEX(OFFSET(INDIRECT("'"&amp;M$146&amp;"'!A1"),0,$C$145,200,1),MATCH(1,(_summary!$B186=INDIRECT("'"&amp;M$146&amp;"'!A1:A300"))*(_summary!$C186=INDIRECT("'"&amp;M$146&amp;"'!B1:B300")),0))</f>
        <v>4.2788671880108833E-2</v>
      </c>
      <c r="N186" s="18">
        <f t="array" aca="1" ref="N186" ca="1">INDEX(OFFSET(INDIRECT("'"&amp;N$146&amp;"'!A1"),0,$C$145,200,1),MATCH(1,(_summary!$B186=INDIRECT("'"&amp;N$146&amp;"'!A1:A300"))*(_summary!$C186=INDIRECT("'"&amp;N$146&amp;"'!B1:B300")),0))</f>
        <v>8.5577343760217649E-3</v>
      </c>
      <c r="O186" s="18">
        <f t="array" aca="1" ref="O186" ca="1">INDEX(OFFSET(INDIRECT("'"&amp;O$146&amp;"'!A1"),0,$C$145,200,1),MATCH(1,(_summary!$B186=INDIRECT("'"&amp;O$146&amp;"'!A1:A300"))*(_summary!$C186=INDIRECT("'"&amp;O$146&amp;"'!B1:B300")),0))</f>
        <v>8.3476180327058322E-3</v>
      </c>
      <c r="P186" s="18">
        <f t="array" aca="1" ref="P186" ca="1">INDEX(OFFSET(INDIRECT("'"&amp;P$146&amp;"'!A1"),0,$C$145,200,1),MATCH(1,(_summary!$B186=INDIRECT("'"&amp;P$146&amp;"'!A1:A300"))*(_summary!$C186=INDIRECT("'"&amp;P$146&amp;"'!B1:B300")),0))</f>
        <v>0</v>
      </c>
      <c r="Q186" s="18"/>
      <c r="R186" s="16">
        <f t="shared" ca="1" si="8"/>
        <v>1</v>
      </c>
    </row>
    <row r="187" spans="2:18" ht="15.6" thickTop="1" thickBot="1" x14ac:dyDescent="0.35">
      <c r="B187" t="s">
        <v>16</v>
      </c>
      <c r="C187">
        <f t="shared" si="9"/>
        <v>2</v>
      </c>
      <c r="D187" s="18">
        <f t="array" aca="1" ref="D187" ca="1">INDEX(OFFSET(INDIRECT("'"&amp;D$146&amp;"'!A1"),0,$C$145,200,1),MATCH(1,(_summary!$B187=INDIRECT("'"&amp;D$146&amp;"'!A1:A300"))*(_summary!$C187=INDIRECT("'"&amp;D$146&amp;"'!B1:B300")),0))</f>
        <v>0.56340481075551241</v>
      </c>
      <c r="E187" s="18">
        <f t="array" aca="1" ref="E187" ca="1">INDEX(OFFSET(INDIRECT("'"&amp;E$146&amp;"'!A1"),0,$C$145,200,1),MATCH(1,(_summary!$B187=INDIRECT("'"&amp;E$146&amp;"'!A1:A300"))*(_summary!$C187=INDIRECT("'"&amp;E$146&amp;"'!B1:B300")),0))</f>
        <v>0.15823146495212873</v>
      </c>
      <c r="F187" s="18">
        <f t="array" aca="1" ref="F187" ca="1">INDEX(OFFSET(INDIRECT("'"&amp;F$146&amp;"'!A1"),0,$C$145,200,1),MATCH(1,(_summary!$B187=INDIRECT("'"&amp;F$146&amp;"'!A1:A300"))*(_summary!$C187=INDIRECT("'"&amp;F$146&amp;"'!B1:B300")),0))</f>
        <v>0.16426926848985887</v>
      </c>
      <c r="G187" s="18">
        <f t="array" aca="1" ref="G187" ca="1">INDEX(OFFSET(INDIRECT("'"&amp;G$146&amp;"'!A1"),0,$C$145,200,1),MATCH(1,(_summary!$B187=INDIRECT("'"&amp;G$146&amp;"'!A1:A300"))*(_summary!$C187=INDIRECT("'"&amp;G$146&amp;"'!B1:B300")),0))</f>
        <v>0</v>
      </c>
      <c r="H187" s="18">
        <f t="array" aca="1" ref="H187" ca="1">INDEX(OFFSET(INDIRECT("'"&amp;H$146&amp;"'!A1"),0,$C$145,200,1),MATCH(1,(_summary!$B187=INDIRECT("'"&amp;H$146&amp;"'!A1:A300"))*(_summary!$C187=INDIRECT("'"&amp;H$146&amp;"'!B1:B300")),0))</f>
        <v>6.450014668839754E-3</v>
      </c>
      <c r="I187" s="18">
        <f t="array" aca="1" ref="I187" ca="1">INDEX(OFFSET(INDIRECT("'"&amp;I$146&amp;"'!A1"),0,$C$145,200,1),MATCH(1,(_summary!$B187=INDIRECT("'"&amp;I$146&amp;"'!A1:A300"))*(_summary!$C187=INDIRECT("'"&amp;I$146&amp;"'!B1:B300")),0))</f>
        <v>1.9374755077480644E-2</v>
      </c>
      <c r="J187" s="18">
        <f t="array" aca="1" ref="J187" ca="1">INDEX(OFFSET(INDIRECT("'"&amp;J$146&amp;"'!A1"),0,$C$145,200,1),MATCH(1,(_summary!$B187=INDIRECT("'"&amp;J$146&amp;"'!A1:A300"))*(_summary!$C187=INDIRECT("'"&amp;J$146&amp;"'!B1:B300")),0))</f>
        <v>0</v>
      </c>
      <c r="K187" s="18">
        <f t="array" aca="1" ref="K187" ca="1">INDEX(OFFSET(INDIRECT("'"&amp;K$146&amp;"'!A1"),0,$C$145,200,1),MATCH(1,(_summary!$B187=INDIRECT("'"&amp;K$146&amp;"'!A1:A300"))*(_summary!$C187=INDIRECT("'"&amp;K$146&amp;"'!B1:B300")),0))</f>
        <v>5.7329220389561808E-3</v>
      </c>
      <c r="L187" s="18">
        <f t="array" aca="1" ref="L187" ca="1">INDEX(OFFSET(INDIRECT("'"&amp;L$146&amp;"'!A1"),0,$C$145,200,1),MATCH(1,(_summary!$B187=INDIRECT("'"&amp;L$146&amp;"'!A1:A300"))*(_summary!$C187=INDIRECT("'"&amp;L$146&amp;"'!B1:B300")),0))</f>
        <v>4.6054864704918388E-2</v>
      </c>
      <c r="M187" s="18">
        <f t="array" aca="1" ref="M187" ca="1">INDEX(OFFSET(INDIRECT("'"&amp;M$146&amp;"'!A1"),0,$C$145,200,1),MATCH(1,(_summary!$B187=INDIRECT("'"&amp;M$146&amp;"'!A1:A300"))*(_summary!$C187=INDIRECT("'"&amp;M$146&amp;"'!B1:B300")),0))</f>
        <v>1.9350044006519261E-2</v>
      </c>
      <c r="N187" s="18">
        <f t="array" aca="1" ref="N187" ca="1">INDEX(OFFSET(INDIRECT("'"&amp;N$146&amp;"'!A1"),0,$C$145,200,1),MATCH(1,(_summary!$B187=INDIRECT("'"&amp;N$146&amp;"'!A1:A300"))*(_summary!$C187=INDIRECT("'"&amp;N$146&amp;"'!B1:B300")),0))</f>
        <v>3.8700088013038508E-3</v>
      </c>
      <c r="O187" s="18">
        <f t="array" aca="1" ref="O187" ca="1">INDEX(OFFSET(INDIRECT("'"&amp;O$146&amp;"'!A1"),0,$C$145,200,1),MATCH(1,(_summary!$B187=INDIRECT("'"&amp;O$146&amp;"'!A1:A300"))*(_summary!$C187=INDIRECT("'"&amp;O$146&amp;"'!B1:B300")),0))</f>
        <v>1.326184650448187E-2</v>
      </c>
      <c r="P187" s="18">
        <f t="array" aca="1" ref="P187" ca="1">INDEX(OFFSET(INDIRECT("'"&amp;P$146&amp;"'!A1"),0,$C$145,200,1),MATCH(1,(_summary!$B187=INDIRECT("'"&amp;P$146&amp;"'!A1:A300"))*(_summary!$C187=INDIRECT("'"&amp;P$146&amp;"'!B1:B300")),0))</f>
        <v>0</v>
      </c>
      <c r="Q187" s="18"/>
      <c r="R187" s="16">
        <f t="shared" ca="1" si="8"/>
        <v>1</v>
      </c>
    </row>
    <row r="188" spans="2:18" ht="15.6" thickTop="1" thickBot="1" x14ac:dyDescent="0.35">
      <c r="B188" t="s">
        <v>15</v>
      </c>
      <c r="C188">
        <f t="shared" si="9"/>
        <v>2</v>
      </c>
      <c r="D188" s="18">
        <f t="array" aca="1" ref="D188" ca="1">INDEX(OFFSET(INDIRECT("'"&amp;D$146&amp;"'!A1"),0,$C$145,200,1),MATCH(1,(_summary!$B188=INDIRECT("'"&amp;D$146&amp;"'!A1:A300"))*(_summary!$C188=INDIRECT("'"&amp;D$146&amp;"'!B1:B300")),0))</f>
        <v>3.3081075893210229E-2</v>
      </c>
      <c r="E188" s="18">
        <f t="array" aca="1" ref="E188" ca="1">INDEX(OFFSET(INDIRECT("'"&amp;E$146&amp;"'!A1"),0,$C$145,200,1),MATCH(1,(_summary!$B188=INDIRECT("'"&amp;E$146&amp;"'!A1:A300"))*(_summary!$C188=INDIRECT("'"&amp;E$146&amp;"'!B1:B300")),0))</f>
        <v>0.72017114490151113</v>
      </c>
      <c r="F188" s="18">
        <f t="array" aca="1" ref="F188" ca="1">INDEX(OFFSET(INDIRECT("'"&amp;F$146&amp;"'!A1"),0,$C$145,200,1),MATCH(1,(_summary!$B188=INDIRECT("'"&amp;F$146&amp;"'!A1:A300"))*(_summary!$C188=INDIRECT("'"&amp;F$146&amp;"'!B1:B300")),0))</f>
        <v>3.9859569127931932E-3</v>
      </c>
      <c r="G188" s="18">
        <f t="array" aca="1" ref="G188" ca="1">INDEX(OFFSET(INDIRECT("'"&amp;G$146&amp;"'!A1"),0,$C$145,200,1),MATCH(1,(_summary!$B188=INDIRECT("'"&amp;G$146&amp;"'!A1:A300"))*(_summary!$C188=INDIRECT("'"&amp;G$146&amp;"'!B1:B300")),0))</f>
        <v>1.470114696659607E-3</v>
      </c>
      <c r="H188" s="18">
        <f t="array" aca="1" ref="H188" ca="1">INDEX(OFFSET(INDIRECT("'"&amp;H$146&amp;"'!A1"),0,$C$145,200,1),MATCH(1,(_summary!$B188=INDIRECT("'"&amp;H$146&amp;"'!A1:A300"))*(_summary!$C188=INDIRECT("'"&amp;H$146&amp;"'!B1:B300")),0))</f>
        <v>1.4536600752528252E-2</v>
      </c>
      <c r="I188" s="18">
        <f t="array" aca="1" ref="I188" ca="1">INDEX(OFFSET(INDIRECT("'"&amp;I$146&amp;"'!A1"),0,$C$145,200,1),MATCH(1,(_summary!$B188=INDIRECT("'"&amp;I$146&amp;"'!A1:A300"))*(_summary!$C188=INDIRECT("'"&amp;I$146&amp;"'!B1:B300")),0))</f>
        <v>2.9498440148285152E-3</v>
      </c>
      <c r="J188" s="18">
        <f t="array" aca="1" ref="J188" ca="1">INDEX(OFFSET(INDIRECT("'"&amp;J$146&amp;"'!A1"),0,$C$145,200,1),MATCH(1,(_summary!$B188=INDIRECT("'"&amp;J$146&amp;"'!A1:A300"))*(_summary!$C188=INDIRECT("'"&amp;J$146&amp;"'!B1:B300")),0))</f>
        <v>0</v>
      </c>
      <c r="K188" s="18">
        <f t="array" aca="1" ref="K188" ca="1">INDEX(OFFSET(INDIRECT("'"&amp;K$146&amp;"'!A1"),0,$C$145,200,1),MATCH(1,(_summary!$B188=INDIRECT("'"&amp;K$146&amp;"'!A1:A300"))*(_summary!$C188=INDIRECT("'"&amp;K$146&amp;"'!B1:B300")),0))</f>
        <v>0</v>
      </c>
      <c r="L188" s="18">
        <f t="array" aca="1" ref="L188" ca="1">INDEX(OFFSET(INDIRECT("'"&amp;L$146&amp;"'!A1"),0,$C$145,200,1),MATCH(1,(_summary!$B188=INDIRECT("'"&amp;L$146&amp;"'!A1:A300"))*(_summary!$C188=INDIRECT("'"&amp;L$146&amp;"'!B1:B300")),0))</f>
        <v>9.4211165788737047E-2</v>
      </c>
      <c r="M188" s="18">
        <f t="array" aca="1" ref="M188" ca="1">INDEX(OFFSET(INDIRECT("'"&amp;M$146&amp;"'!A1"),0,$C$145,200,1),MATCH(1,(_summary!$B188=INDIRECT("'"&amp;M$146&amp;"'!A1:A300"))*(_summary!$C188=INDIRECT("'"&amp;M$146&amp;"'!B1:B300")),0))</f>
        <v>4.3609802257584762E-2</v>
      </c>
      <c r="N188" s="18">
        <f t="array" aca="1" ref="N188" ca="1">INDEX(OFFSET(INDIRECT("'"&amp;N$146&amp;"'!A1"),0,$C$145,200,1),MATCH(1,(_summary!$B188=INDIRECT("'"&amp;N$146&amp;"'!A1:A300"))*(_summary!$C188=INDIRECT("'"&amp;N$146&amp;"'!B1:B300")),0))</f>
        <v>8.7219604515169531E-3</v>
      </c>
      <c r="O188" s="18">
        <f t="array" aca="1" ref="O188" ca="1">INDEX(OFFSET(INDIRECT("'"&amp;O$146&amp;"'!A1"),0,$C$145,200,1),MATCH(1,(_summary!$B188=INDIRECT("'"&amp;O$146&amp;"'!A1:A300"))*(_summary!$C188=INDIRECT("'"&amp;O$146&amp;"'!B1:B300")),0))</f>
        <v>7.5119504803182816E-2</v>
      </c>
      <c r="P188" s="18">
        <f t="array" aca="1" ref="P188" ca="1">INDEX(OFFSET(INDIRECT("'"&amp;P$146&amp;"'!A1"),0,$C$145,200,1),MATCH(1,(_summary!$B188=INDIRECT("'"&amp;P$146&amp;"'!A1:A300"))*(_summary!$C188=INDIRECT("'"&amp;P$146&amp;"'!B1:B300")),0))</f>
        <v>2.1428295274474717E-3</v>
      </c>
      <c r="Q188" s="18"/>
      <c r="R188" s="16">
        <f t="shared" ca="1" si="8"/>
        <v>1</v>
      </c>
    </row>
    <row r="189" spans="2:18" ht="15.6" thickTop="1" thickBot="1" x14ac:dyDescent="0.35">
      <c r="B189" t="s">
        <v>18</v>
      </c>
      <c r="C189">
        <f t="shared" si="9"/>
        <v>2</v>
      </c>
      <c r="D189" s="18">
        <f t="array" aca="1" ref="D189" ca="1">INDEX(OFFSET(INDIRECT("'"&amp;D$146&amp;"'!A1"),0,$C$145,200,1),MATCH(1,(_summary!$B189=INDIRECT("'"&amp;D$146&amp;"'!A1:A300"))*(_summary!$C189=INDIRECT("'"&amp;D$146&amp;"'!B1:B300")),0))</f>
        <v>7.6170961613257385E-2</v>
      </c>
      <c r="E189" s="18">
        <f t="array" aca="1" ref="E189" ca="1">INDEX(OFFSET(INDIRECT("'"&amp;E$146&amp;"'!A1"),0,$C$145,200,1),MATCH(1,(_summary!$B189=INDIRECT("'"&amp;E$146&amp;"'!A1:A300"))*(_summary!$C189=INDIRECT("'"&amp;E$146&amp;"'!B1:B300")),0))</f>
        <v>0.40394430244590096</v>
      </c>
      <c r="F189" s="18">
        <f t="array" aca="1" ref="F189" ca="1">INDEX(OFFSET(INDIRECT("'"&amp;F$146&amp;"'!A1"),0,$C$145,200,1),MATCH(1,(_summary!$B189=INDIRECT("'"&amp;F$146&amp;"'!A1:A300"))*(_summary!$C189=INDIRECT("'"&amp;F$146&amp;"'!B1:B300")),0))</f>
        <v>0.32541744459456673</v>
      </c>
      <c r="G189" s="18">
        <f t="array" aca="1" ref="G189" ca="1">INDEX(OFFSET(INDIRECT("'"&amp;G$146&amp;"'!A1"),0,$C$145,200,1),MATCH(1,(_summary!$B189=INDIRECT("'"&amp;G$146&amp;"'!A1:A300"))*(_summary!$C189=INDIRECT("'"&amp;G$146&amp;"'!B1:B300")),0))</f>
        <v>0</v>
      </c>
      <c r="H189" s="18">
        <f t="array" aca="1" ref="H189" ca="1">INDEX(OFFSET(INDIRECT("'"&amp;H$146&amp;"'!A1"),0,$C$145,200,1),MATCH(1,(_summary!$B189=INDIRECT("'"&amp;H$146&amp;"'!A1:A300"))*(_summary!$C189=INDIRECT("'"&amp;H$146&amp;"'!B1:B300")),0))</f>
        <v>1.4587234940809357E-2</v>
      </c>
      <c r="I189" s="18">
        <f t="array" aca="1" ref="I189" ca="1">INDEX(OFFSET(INDIRECT("'"&amp;I$146&amp;"'!A1"),0,$C$145,200,1),MATCH(1,(_summary!$B189=INDIRECT("'"&amp;I$146&amp;"'!A1:A300"))*(_summary!$C189=INDIRECT("'"&amp;I$146&amp;"'!B1:B300")),0))</f>
        <v>5.2503561740625737E-3</v>
      </c>
      <c r="J189" s="18">
        <f t="array" aca="1" ref="J189" ca="1">INDEX(OFFSET(INDIRECT("'"&amp;J$146&amp;"'!A1"),0,$C$145,200,1),MATCH(1,(_summary!$B189=INDIRECT("'"&amp;J$146&amp;"'!A1:A300"))*(_summary!$C189=INDIRECT("'"&amp;J$146&amp;"'!B1:B300")),0))</f>
        <v>0</v>
      </c>
      <c r="K189" s="18">
        <f t="array" aca="1" ref="K189" ca="1">INDEX(OFFSET(INDIRECT("'"&amp;K$146&amp;"'!A1"),0,$C$145,200,1),MATCH(1,(_summary!$B189=INDIRECT("'"&amp;K$146&amp;"'!A1:A300"))*(_summary!$C189=INDIRECT("'"&amp;K$146&amp;"'!B1:B300")),0))</f>
        <v>0</v>
      </c>
      <c r="L189" s="18">
        <f t="array" aca="1" ref="L189" ca="1">INDEX(OFFSET(INDIRECT("'"&amp;L$146&amp;"'!A1"),0,$C$145,200,1),MATCH(1,(_summary!$B189=INDIRECT("'"&amp;L$146&amp;"'!A1:A300"))*(_summary!$C189=INDIRECT("'"&amp;L$146&amp;"'!B1:B300")),0))</f>
        <v>0.11628076046816559</v>
      </c>
      <c r="M189" s="18">
        <f t="array" aca="1" ref="M189" ca="1">INDEX(OFFSET(INDIRECT("'"&amp;M$146&amp;"'!A1"),0,$C$145,200,1),MATCH(1,(_summary!$B189=INDIRECT("'"&amp;M$146&amp;"'!A1:A300"))*(_summary!$C189=INDIRECT("'"&amp;M$146&amp;"'!B1:B300")),0))</f>
        <v>4.3761704822428069E-2</v>
      </c>
      <c r="N189" s="18">
        <f t="array" aca="1" ref="N189" ca="1">INDEX(OFFSET(INDIRECT("'"&amp;N$146&amp;"'!A1"),0,$C$145,200,1),MATCH(1,(_summary!$B189=INDIRECT("'"&amp;N$146&amp;"'!A1:A300"))*(_summary!$C189=INDIRECT("'"&amp;N$146&amp;"'!B1:B300")),0))</f>
        <v>8.7523409644856102E-3</v>
      </c>
      <c r="O189" s="18">
        <f t="array" aca="1" ref="O189" ca="1">INDEX(OFFSET(INDIRECT("'"&amp;O$146&amp;"'!A1"),0,$C$145,200,1),MATCH(1,(_summary!$B189=INDIRECT("'"&amp;O$146&amp;"'!A1:A300"))*(_summary!$C189=INDIRECT("'"&amp;O$146&amp;"'!B1:B300")),0))</f>
        <v>5.8348939763237431E-3</v>
      </c>
      <c r="P189" s="18">
        <f t="array" aca="1" ref="P189" ca="1">INDEX(OFFSET(INDIRECT("'"&amp;P$146&amp;"'!A1"),0,$C$145,200,1),MATCH(1,(_summary!$B189=INDIRECT("'"&amp;P$146&amp;"'!A1:A300"))*(_summary!$C189=INDIRECT("'"&amp;P$146&amp;"'!B1:B300")),0))</f>
        <v>0</v>
      </c>
      <c r="Q189" s="18"/>
      <c r="R189" s="16">
        <f t="shared" ca="1" si="8"/>
        <v>1</v>
      </c>
    </row>
    <row r="190" spans="2:18" ht="15.6" thickTop="1" thickBot="1" x14ac:dyDescent="0.35">
      <c r="B190" t="s">
        <v>5</v>
      </c>
      <c r="C190">
        <f t="shared" si="9"/>
        <v>2</v>
      </c>
      <c r="D190" s="18">
        <f t="array" aca="1" ref="D190" ca="1">INDEX(OFFSET(INDIRECT("'"&amp;D$146&amp;"'!A1"),0,$C$145,200,1),MATCH(1,(_summary!$B190=INDIRECT("'"&amp;D$146&amp;"'!A1:A300"))*(_summary!$C190=INDIRECT("'"&amp;D$146&amp;"'!B1:B300")),0))</f>
        <v>0.16930400611513868</v>
      </c>
      <c r="E190" s="18">
        <f t="array" aca="1" ref="E190" ca="1">INDEX(OFFSET(INDIRECT("'"&amp;E$146&amp;"'!A1"),0,$C$145,200,1),MATCH(1,(_summary!$B190=INDIRECT("'"&amp;E$146&amp;"'!A1:A300"))*(_summary!$C190=INDIRECT("'"&amp;E$146&amp;"'!B1:B300")),0))</f>
        <v>0.66215634862202144</v>
      </c>
      <c r="F190" s="18">
        <f t="array" aca="1" ref="F190" ca="1">INDEX(OFFSET(INDIRECT("'"&amp;F$146&amp;"'!A1"),0,$C$145,200,1),MATCH(1,(_summary!$B190=INDIRECT("'"&amp;F$146&amp;"'!A1:A300"))*(_summary!$C190=INDIRECT("'"&amp;F$146&amp;"'!B1:B300")),0))</f>
        <v>1.5171680925900665E-2</v>
      </c>
      <c r="G190" s="18">
        <f t="array" aca="1" ref="G190" ca="1">INDEX(OFFSET(INDIRECT("'"&amp;G$146&amp;"'!A1"),0,$C$145,200,1),MATCH(1,(_summary!$B190=INDIRECT("'"&amp;G$146&amp;"'!A1:A300"))*(_summary!$C190=INDIRECT("'"&amp;G$146&amp;"'!B1:B300")),0))</f>
        <v>0</v>
      </c>
      <c r="H190" s="18">
        <f t="array" aca="1" ref="H190" ca="1">INDEX(OFFSET(INDIRECT("'"&amp;H$146&amp;"'!A1"),0,$C$145,200,1),MATCH(1,(_summary!$B190=INDIRECT("'"&amp;H$146&amp;"'!A1:A300"))*(_summary!$C190=INDIRECT("'"&amp;H$146&amp;"'!B1:B300")),0))</f>
        <v>1.3546560590958443E-2</v>
      </c>
      <c r="I190" s="18">
        <f t="array" aca="1" ref="I190" ca="1">INDEX(OFFSET(INDIRECT("'"&amp;I$146&amp;"'!A1"),0,$C$145,200,1),MATCH(1,(_summary!$B190=INDIRECT("'"&amp;I$146&amp;"'!A1:A300"))*(_summary!$C190=INDIRECT("'"&amp;I$146&amp;"'!B1:B300")),0))</f>
        <v>2.5765817597964325E-3</v>
      </c>
      <c r="J190" s="18">
        <f t="array" aca="1" ref="J190" ca="1">INDEX(OFFSET(INDIRECT("'"&amp;J$146&amp;"'!A1"),0,$C$145,200,1),MATCH(1,(_summary!$B190=INDIRECT("'"&amp;J$146&amp;"'!A1:A300"))*(_summary!$C190=INDIRECT("'"&amp;J$146&amp;"'!B1:B300")),0))</f>
        <v>0</v>
      </c>
      <c r="K190" s="18">
        <f t="array" aca="1" ref="K190" ca="1">INDEX(OFFSET(INDIRECT("'"&amp;K$146&amp;"'!A1"),0,$C$145,200,1),MATCH(1,(_summary!$B190=INDIRECT("'"&amp;K$146&amp;"'!A1:A300"))*(_summary!$C190=INDIRECT("'"&amp;K$146&amp;"'!B1:B300")),0))</f>
        <v>0</v>
      </c>
      <c r="L190" s="18">
        <f t="array" aca="1" ref="L190" ca="1">INDEX(OFFSET(INDIRECT("'"&amp;L$146&amp;"'!A1"),0,$C$145,200,1),MATCH(1,(_summary!$B190=INDIRECT("'"&amp;L$146&amp;"'!A1:A300"))*(_summary!$C190=INDIRECT("'"&amp;L$146&amp;"'!B1:B300")),0))</f>
        <v>7.2557643847616343E-2</v>
      </c>
      <c r="M190" s="18">
        <f t="array" aca="1" ref="M190" ca="1">INDEX(OFFSET(INDIRECT("'"&amp;M$146&amp;"'!A1"),0,$C$145,200,1),MATCH(1,(_summary!$B190=INDIRECT("'"&amp;M$146&amp;"'!A1:A300"))*(_summary!$C190=INDIRECT("'"&amp;M$146&amp;"'!B1:B300")),0))</f>
        <v>4.063968177287533E-2</v>
      </c>
      <c r="N190" s="18">
        <f t="array" aca="1" ref="N190" ca="1">INDEX(OFFSET(INDIRECT("'"&amp;N$146&amp;"'!A1"),0,$C$145,200,1),MATCH(1,(_summary!$B190=INDIRECT("'"&amp;N$146&amp;"'!A1:A300"))*(_summary!$C190=INDIRECT("'"&amp;N$146&amp;"'!B1:B300")),0))</f>
        <v>8.127936354575066E-3</v>
      </c>
      <c r="O190" s="18">
        <f t="array" aca="1" ref="O190" ca="1">INDEX(OFFSET(INDIRECT("'"&amp;O$146&amp;"'!A1"),0,$C$145,200,1),MATCH(1,(_summary!$B190=INDIRECT("'"&amp;O$146&amp;"'!A1:A300"))*(_summary!$C190=INDIRECT("'"&amp;O$146&amp;"'!B1:B300")),0))</f>
        <v>1.5919560011117575E-2</v>
      </c>
      <c r="P190" s="18">
        <f t="array" aca="1" ref="P190" ca="1">INDEX(OFFSET(INDIRECT("'"&amp;P$146&amp;"'!A1"),0,$C$145,200,1),MATCH(1,(_summary!$B190=INDIRECT("'"&amp;P$146&amp;"'!A1:A300"))*(_summary!$C190=INDIRECT("'"&amp;P$146&amp;"'!B1:B300")),0))</f>
        <v>0</v>
      </c>
      <c r="Q190" s="18"/>
      <c r="R190" s="16">
        <f t="shared" ca="1" si="8"/>
        <v>1.0000000000000002</v>
      </c>
    </row>
    <row r="191" spans="2:18" ht="15.6" thickTop="1" thickBot="1" x14ac:dyDescent="0.35">
      <c r="B191" t="s">
        <v>23</v>
      </c>
      <c r="C191">
        <f t="shared" si="9"/>
        <v>2</v>
      </c>
      <c r="D191" s="18">
        <f t="array" aca="1" ref="D191" ca="1">INDEX(OFFSET(INDIRECT("'"&amp;D$146&amp;"'!A1"),0,$C$145,200,1),MATCH(1,(_summary!$B191=INDIRECT("'"&amp;D$146&amp;"'!A1:A300"))*(_summary!$C191=INDIRECT("'"&amp;D$146&amp;"'!B1:B300")),0))</f>
        <v>0.20712568061864198</v>
      </c>
      <c r="E191" s="18">
        <f t="array" aca="1" ref="E191" ca="1">INDEX(OFFSET(INDIRECT("'"&amp;E$146&amp;"'!A1"),0,$C$145,200,1),MATCH(1,(_summary!$B191=INDIRECT("'"&amp;E$146&amp;"'!A1:A300"))*(_summary!$C191=INDIRECT("'"&amp;E$146&amp;"'!B1:B300")),0))</f>
        <v>0.22354983159912162</v>
      </c>
      <c r="F191" s="18">
        <f t="array" aca="1" ref="F191" ca="1">INDEX(OFFSET(INDIRECT("'"&amp;F$146&amp;"'!A1"),0,$C$145,200,1),MATCH(1,(_summary!$B191=INDIRECT("'"&amp;F$146&amp;"'!A1:A300"))*(_summary!$C191=INDIRECT("'"&amp;F$146&amp;"'!B1:B300")),0))</f>
        <v>0.12284124405086802</v>
      </c>
      <c r="G191" s="18">
        <f t="array" aca="1" ref="G191" ca="1">INDEX(OFFSET(INDIRECT("'"&amp;G$146&amp;"'!A1"),0,$C$145,200,1),MATCH(1,(_summary!$B191=INDIRECT("'"&amp;G$146&amp;"'!A1:A300"))*(_summary!$C191=INDIRECT("'"&amp;G$146&amp;"'!B1:B300")),0))</f>
        <v>3.1057844330739593E-2</v>
      </c>
      <c r="H191" s="18">
        <f t="array" aca="1" ref="H191" ca="1">INDEX(OFFSET(INDIRECT("'"&amp;H$146&amp;"'!A1"),0,$C$145,200,1),MATCH(1,(_summary!$B191=INDIRECT("'"&amp;H$146&amp;"'!A1:A300"))*(_summary!$C191=INDIRECT("'"&amp;H$146&amp;"'!B1:B300")),0))</f>
        <v>8.0571976704812334E-3</v>
      </c>
      <c r="I191" s="18">
        <f t="array" aca="1" ref="I191" ca="1">INDEX(OFFSET(INDIRECT("'"&amp;I$146&amp;"'!A1"),0,$C$145,200,1),MATCH(1,(_summary!$B191=INDIRECT("'"&amp;I$146&amp;"'!A1:A300"))*(_summary!$C191=INDIRECT("'"&amp;I$146&amp;"'!B1:B300")),0))</f>
        <v>1.0143444453451732E-2</v>
      </c>
      <c r="J191" s="18">
        <f t="array" aca="1" ref="J191" ca="1">INDEX(OFFSET(INDIRECT("'"&amp;J$146&amp;"'!A1"),0,$C$145,200,1),MATCH(1,(_summary!$B191=INDIRECT("'"&amp;J$146&amp;"'!A1:A300"))*(_summary!$C191=INDIRECT("'"&amp;J$146&amp;"'!B1:B300")),0))</f>
        <v>0</v>
      </c>
      <c r="K191" s="18">
        <f t="array" aca="1" ref="K191" ca="1">INDEX(OFFSET(INDIRECT("'"&amp;K$146&amp;"'!A1"),0,$C$145,200,1),MATCH(1,(_summary!$B191=INDIRECT("'"&amp;K$146&amp;"'!A1:A300"))*(_summary!$C191=INDIRECT("'"&amp;K$146&amp;"'!B1:B300")),0))</f>
        <v>0</v>
      </c>
      <c r="L191" s="18">
        <f t="array" aca="1" ref="L191" ca="1">INDEX(OFFSET(INDIRECT("'"&amp;L$146&amp;"'!A1"),0,$C$145,200,1),MATCH(1,(_summary!$B191=INDIRECT("'"&amp;L$146&amp;"'!A1:A300"))*(_summary!$C191=INDIRECT("'"&amp;L$146&amp;"'!B1:B300")),0))</f>
        <v>0.3649959665947709</v>
      </c>
      <c r="M191" s="18">
        <f t="array" aca="1" ref="M191" ca="1">INDEX(OFFSET(INDIRECT("'"&amp;M$146&amp;"'!A1"),0,$C$145,200,1),MATCH(1,(_summary!$B191=INDIRECT("'"&amp;M$146&amp;"'!A1:A300"))*(_summary!$C191=INDIRECT("'"&amp;M$146&amp;"'!B1:B300")),0))</f>
        <v>2.4171593011443705E-2</v>
      </c>
      <c r="N191" s="18">
        <f t="array" aca="1" ref="N191" ca="1">INDEX(OFFSET(INDIRECT("'"&amp;N$146&amp;"'!A1"),0,$C$145,200,1),MATCH(1,(_summary!$B191=INDIRECT("'"&amp;N$146&amp;"'!A1:A300"))*(_summary!$C191=INDIRECT("'"&amp;N$146&amp;"'!B1:B300")),0))</f>
        <v>4.8343186022887395E-3</v>
      </c>
      <c r="O191" s="18">
        <f t="array" aca="1" ref="O191" ca="1">INDEX(OFFSET(INDIRECT("'"&amp;O$146&amp;"'!A1"),0,$C$145,200,1),MATCH(1,(_summary!$B191=INDIRECT("'"&amp;O$146&amp;"'!A1:A300"))*(_summary!$C191=INDIRECT("'"&amp;O$146&amp;"'!B1:B300")),0))</f>
        <v>3.2228790681924934E-3</v>
      </c>
      <c r="P191" s="18">
        <f t="array" aca="1" ref="P191" ca="1">INDEX(OFFSET(INDIRECT("'"&amp;P$146&amp;"'!A1"),0,$C$145,200,1),MATCH(1,(_summary!$B191=INDIRECT("'"&amp;P$146&amp;"'!A1:A300"))*(_summary!$C191=INDIRECT("'"&amp;P$146&amp;"'!B1:B300")),0))</f>
        <v>0</v>
      </c>
      <c r="Q191" s="18"/>
      <c r="R191" s="16">
        <f t="shared" ca="1" si="8"/>
        <v>1</v>
      </c>
    </row>
    <row r="192" spans="2:18" ht="15.6" thickTop="1" thickBot="1" x14ac:dyDescent="0.35">
      <c r="B192" t="s">
        <v>24</v>
      </c>
      <c r="C192">
        <f t="shared" si="9"/>
        <v>2</v>
      </c>
      <c r="D192" s="18">
        <f t="array" aca="1" ref="D192" ca="1">INDEX(OFFSET(INDIRECT("'"&amp;D$146&amp;"'!A1"),0,$C$145,200,1),MATCH(1,(_summary!$B192=INDIRECT("'"&amp;D$146&amp;"'!A1:A300"))*(_summary!$C192=INDIRECT("'"&amp;D$146&amp;"'!B1:B300")),0))</f>
        <v>0.24704067472382535</v>
      </c>
      <c r="E192" s="18">
        <f t="array" aca="1" ref="E192" ca="1">INDEX(OFFSET(INDIRECT("'"&amp;E$146&amp;"'!A1"),0,$C$145,200,1),MATCH(1,(_summary!$B192=INDIRECT("'"&amp;E$146&amp;"'!A1:A300"))*(_summary!$C192=INDIRECT("'"&amp;E$146&amp;"'!B1:B300")),0))</f>
        <v>0.24107099966485326</v>
      </c>
      <c r="F192" s="18">
        <f t="array" aca="1" ref="F192" ca="1">INDEX(OFFSET(INDIRECT("'"&amp;F$146&amp;"'!A1"),0,$C$145,200,1),MATCH(1,(_summary!$B192=INDIRECT("'"&amp;F$146&amp;"'!A1:A300"))*(_summary!$C192=INDIRECT("'"&amp;F$146&amp;"'!B1:B300")),0))</f>
        <v>1.2402194173162434E-2</v>
      </c>
      <c r="G192" s="18">
        <f t="array" aca="1" ref="G192" ca="1">INDEX(OFFSET(INDIRECT("'"&amp;G$146&amp;"'!A1"),0,$C$145,200,1),MATCH(1,(_summary!$B192=INDIRECT("'"&amp;G$146&amp;"'!A1:A300"))*(_summary!$C192=INDIRECT("'"&amp;G$146&amp;"'!B1:B300")),0))</f>
        <v>0.19146061383991192</v>
      </c>
      <c r="H192" s="18">
        <f t="array" aca="1" ref="H192" ca="1">INDEX(OFFSET(INDIRECT("'"&amp;H$146&amp;"'!A1"),0,$C$145,200,1),MATCH(1,(_summary!$B192=INDIRECT("'"&amp;H$146&amp;"'!A1:A300"))*(_summary!$C192=INDIRECT("'"&amp;H$146&amp;"'!B1:B300")),0))</f>
        <v>1.2031668016393476E-2</v>
      </c>
      <c r="I192" s="18">
        <f t="array" aca="1" ref="I192" ca="1">INDEX(OFFSET(INDIRECT("'"&amp;I$146&amp;"'!A1"),0,$C$145,200,1),MATCH(1,(_summary!$B192=INDIRECT("'"&amp;I$146&amp;"'!A1:A300"))*(_summary!$C192=INDIRECT("'"&amp;I$146&amp;"'!B1:B300")),0))</f>
        <v>9.5442877311527584E-3</v>
      </c>
      <c r="J192" s="18">
        <f t="array" aca="1" ref="J192" ca="1">INDEX(OFFSET(INDIRECT("'"&amp;J$146&amp;"'!A1"),0,$C$145,200,1),MATCH(1,(_summary!$B192=INDIRECT("'"&amp;J$146&amp;"'!A1:A300"))*(_summary!$C192=INDIRECT("'"&amp;J$146&amp;"'!B1:B300")),0))</f>
        <v>0</v>
      </c>
      <c r="K192" s="18">
        <f t="array" aca="1" ref="K192" ca="1">INDEX(OFFSET(INDIRECT("'"&amp;K$146&amp;"'!A1"),0,$C$145,200,1),MATCH(1,(_summary!$B192=INDIRECT("'"&amp;K$146&amp;"'!A1:A300"))*(_summary!$C192=INDIRECT("'"&amp;K$146&amp;"'!B1:B300")),0))</f>
        <v>0</v>
      </c>
      <c r="L192" s="18">
        <f t="array" aca="1" ref="L192" ca="1">INDEX(OFFSET(INDIRECT("'"&amp;L$146&amp;"'!A1"),0,$C$145,200,1),MATCH(1,(_summary!$B192=INDIRECT("'"&amp;L$146&amp;"'!A1:A300"))*(_summary!$C192=INDIRECT("'"&amp;L$146&amp;"'!B1:B300")),0))</f>
        <v>0.23832288978512692</v>
      </c>
      <c r="M192" s="18">
        <f t="array" aca="1" ref="M192" ca="1">INDEX(OFFSET(INDIRECT("'"&amp;M$146&amp;"'!A1"),0,$C$145,200,1),MATCH(1,(_summary!$B192=INDIRECT("'"&amp;M$146&amp;"'!A1:A300"))*(_summary!$C192=INDIRECT("'"&amp;M$146&amp;"'!B1:B300")),0))</f>
        <v>3.6095004049180437E-2</v>
      </c>
      <c r="N192" s="18">
        <f t="array" aca="1" ref="N192" ca="1">INDEX(OFFSET(INDIRECT("'"&amp;N$146&amp;"'!A1"),0,$C$145,200,1),MATCH(1,(_summary!$B192=INDIRECT("'"&amp;N$146&amp;"'!A1:A300"))*(_summary!$C192=INDIRECT("'"&amp;N$146&amp;"'!B1:B300")),0))</f>
        <v>7.2190008098360851E-3</v>
      </c>
      <c r="O192" s="18">
        <f t="array" aca="1" ref="O192" ca="1">INDEX(OFFSET(INDIRECT("'"&amp;O$146&amp;"'!A1"),0,$C$145,200,1),MATCH(1,(_summary!$B192=INDIRECT("'"&amp;O$146&amp;"'!A1:A300"))*(_summary!$C192=INDIRECT("'"&amp;O$146&amp;"'!B1:B300")),0))</f>
        <v>4.8126672065573898E-3</v>
      </c>
      <c r="P192" s="18">
        <f t="array" aca="1" ref="P192" ca="1">INDEX(OFFSET(INDIRECT("'"&amp;P$146&amp;"'!A1"),0,$C$145,200,1),MATCH(1,(_summary!$B192=INDIRECT("'"&amp;P$146&amp;"'!A1:A300"))*(_summary!$C192=INDIRECT("'"&amp;P$146&amp;"'!B1:B300")),0))</f>
        <v>0</v>
      </c>
      <c r="Q192" s="18"/>
      <c r="R192" s="16">
        <f t="shared" ca="1" si="8"/>
        <v>1.0000000000000002</v>
      </c>
    </row>
    <row r="193" spans="2:18" ht="15.6" thickTop="1" thickBot="1" x14ac:dyDescent="0.35">
      <c r="B193" t="s">
        <v>27</v>
      </c>
      <c r="C193">
        <f t="shared" si="9"/>
        <v>2</v>
      </c>
      <c r="D193" s="18">
        <f t="array" aca="1" ref="D193" ca="1">INDEX(OFFSET(INDIRECT("'"&amp;D$146&amp;"'!A1"),0,$C$145,200,1),MATCH(1,(_summary!$B193=INDIRECT("'"&amp;D$146&amp;"'!A1:A300"))*(_summary!$C193=INDIRECT("'"&amp;D$146&amp;"'!B1:B300")),0))</f>
        <v>0.25309523882600493</v>
      </c>
      <c r="E193" s="18">
        <f t="array" aca="1" ref="E193" ca="1">INDEX(OFFSET(INDIRECT("'"&amp;E$146&amp;"'!A1"),0,$C$145,200,1),MATCH(1,(_summary!$B193=INDIRECT("'"&amp;E$146&amp;"'!A1:A300"))*(_summary!$C193=INDIRECT("'"&amp;E$146&amp;"'!B1:B300")),0))</f>
        <v>0.42896366109566719</v>
      </c>
      <c r="F193" s="18">
        <f t="array" aca="1" ref="F193" ca="1">INDEX(OFFSET(INDIRECT("'"&amp;F$146&amp;"'!A1"),0,$C$145,200,1),MATCH(1,(_summary!$B193=INDIRECT("'"&amp;F$146&amp;"'!A1:A300"))*(_summary!$C193=INDIRECT("'"&amp;F$146&amp;"'!B1:B300")),0))</f>
        <v>0.18865118158737673</v>
      </c>
      <c r="G193" s="18">
        <f t="array" aca="1" ref="G193" ca="1">INDEX(OFFSET(INDIRECT("'"&amp;G$146&amp;"'!A1"),0,$C$145,200,1),MATCH(1,(_summary!$B193=INDIRECT("'"&amp;G$146&amp;"'!A1:A300"))*(_summary!$C193=INDIRECT("'"&amp;G$146&amp;"'!B1:B300")),0))</f>
        <v>0</v>
      </c>
      <c r="H193" s="18">
        <f t="array" aca="1" ref="H193" ca="1">INDEX(OFFSET(INDIRECT("'"&amp;H$146&amp;"'!A1"),0,$C$145,200,1),MATCH(1,(_summary!$B193=INDIRECT("'"&amp;H$146&amp;"'!A1:A300"))*(_summary!$C193=INDIRECT("'"&amp;H$146&amp;"'!B1:B300")),0))</f>
        <v>1.235229685366088E-2</v>
      </c>
      <c r="I193" s="18">
        <f t="array" aca="1" ref="I193" ca="1">INDEX(OFFSET(INDIRECT("'"&amp;I$146&amp;"'!A1"),0,$C$145,200,1),MATCH(1,(_summary!$B193=INDIRECT("'"&amp;I$146&amp;"'!A1:A300"))*(_summary!$C193=INDIRECT("'"&amp;I$146&amp;"'!B1:B300")),0))</f>
        <v>3.6937342677047388E-3</v>
      </c>
      <c r="J193" s="18">
        <f t="array" aca="1" ref="J193" ca="1">INDEX(OFFSET(INDIRECT("'"&amp;J$146&amp;"'!A1"),0,$C$145,200,1),MATCH(1,(_summary!$B193=INDIRECT("'"&amp;J$146&amp;"'!A1:A300"))*(_summary!$C193=INDIRECT("'"&amp;J$146&amp;"'!B1:B300")),0))</f>
        <v>0</v>
      </c>
      <c r="K193" s="18">
        <f t="array" aca="1" ref="K193" ca="1">INDEX(OFFSET(INDIRECT("'"&amp;K$146&amp;"'!A1"),0,$C$145,200,1),MATCH(1,(_summary!$B193=INDIRECT("'"&amp;K$146&amp;"'!A1:A300"))*(_summary!$C193=INDIRECT("'"&amp;K$146&amp;"'!B1:B300")),0))</f>
        <v>0</v>
      </c>
      <c r="L193" s="18">
        <f t="array" aca="1" ref="L193" ca="1">INDEX(OFFSET(INDIRECT("'"&amp;L$146&amp;"'!A1"),0,$C$145,200,1),MATCH(1,(_summary!$B193=INDIRECT("'"&amp;L$146&amp;"'!A1:A300"))*(_summary!$C193=INDIRECT("'"&amp;L$146&amp;"'!B1:B300")),0))</f>
        <v>6.383469995494187E-2</v>
      </c>
      <c r="M193" s="18">
        <f t="array" aca="1" ref="M193" ca="1">INDEX(OFFSET(INDIRECT("'"&amp;M$146&amp;"'!A1"),0,$C$145,200,1),MATCH(1,(_summary!$B193=INDIRECT("'"&amp;M$146&amp;"'!A1:A300"))*(_summary!$C193=INDIRECT("'"&amp;M$146&amp;"'!B1:B300")),0))</f>
        <v>3.7056890560982644E-2</v>
      </c>
      <c r="N193" s="18">
        <f t="array" aca="1" ref="N193" ca="1">INDEX(OFFSET(INDIRECT("'"&amp;N$146&amp;"'!A1"),0,$C$145,200,1),MATCH(1,(_summary!$B193=INDIRECT("'"&amp;N$146&amp;"'!A1:A300"))*(_summary!$C193=INDIRECT("'"&amp;N$146&amp;"'!B1:B300")),0))</f>
        <v>7.4113781121965261E-3</v>
      </c>
      <c r="O193" s="18">
        <f t="array" aca="1" ref="O193" ca="1">INDEX(OFFSET(INDIRECT("'"&amp;O$146&amp;"'!A1"),0,$C$145,200,1),MATCH(1,(_summary!$B193=INDIRECT("'"&amp;O$146&amp;"'!A1:A300"))*(_summary!$C193=INDIRECT("'"&amp;O$146&amp;"'!B1:B300")),0))</f>
        <v>4.9409187414643516E-3</v>
      </c>
      <c r="P193" s="18">
        <f t="array" aca="1" ref="P193" ca="1">INDEX(OFFSET(INDIRECT("'"&amp;P$146&amp;"'!A1"),0,$C$145,200,1),MATCH(1,(_summary!$B193=INDIRECT("'"&amp;P$146&amp;"'!A1:A300"))*(_summary!$C193=INDIRECT("'"&amp;P$146&amp;"'!B1:B300")),0))</f>
        <v>0</v>
      </c>
      <c r="Q193" s="18"/>
      <c r="R193" s="16">
        <f t="shared" ca="1" si="8"/>
        <v>0.99999999999999978</v>
      </c>
    </row>
    <row r="194" spans="2:18" ht="15.6" thickTop="1" thickBot="1" x14ac:dyDescent="0.35">
      <c r="B194" t="s">
        <v>29</v>
      </c>
      <c r="C194">
        <f t="shared" si="9"/>
        <v>2</v>
      </c>
      <c r="D194" s="18">
        <f t="array" aca="1" ref="D194" ca="1">INDEX(OFFSET(INDIRECT("'"&amp;D$146&amp;"'!A1"),0,$C$145,200,1),MATCH(1,(_summary!$B194=INDIRECT("'"&amp;D$146&amp;"'!A1:A300"))*(_summary!$C194=INDIRECT("'"&amp;D$146&amp;"'!B1:B300")),0))</f>
        <v>0.48741740100147607</v>
      </c>
      <c r="E194" s="18">
        <f t="array" aca="1" ref="E194" ca="1">INDEX(OFFSET(INDIRECT("'"&amp;E$146&amp;"'!A1"),0,$C$145,200,1),MATCH(1,(_summary!$B194=INDIRECT("'"&amp;E$146&amp;"'!A1:A300"))*(_summary!$C194=INDIRECT("'"&amp;E$146&amp;"'!B1:B300")),0))</f>
        <v>5.8576216388766922E-2</v>
      </c>
      <c r="F194" s="18">
        <f t="array" aca="1" ref="F194" ca="1">INDEX(OFFSET(INDIRECT("'"&amp;F$146&amp;"'!A1"),0,$C$145,200,1),MATCH(1,(_summary!$B194=INDIRECT("'"&amp;F$146&amp;"'!A1:A300"))*(_summary!$C194=INDIRECT("'"&amp;F$146&amp;"'!B1:B300")),0))</f>
        <v>0.3561485552068625</v>
      </c>
      <c r="G194" s="18">
        <f t="array" aca="1" ref="G194" ca="1">INDEX(OFFSET(INDIRECT("'"&amp;G$146&amp;"'!A1"),0,$C$145,200,1),MATCH(1,(_summary!$B194=INDIRECT("'"&amp;G$146&amp;"'!A1:A300"))*(_summary!$C194=INDIRECT("'"&amp;G$146&amp;"'!B1:B300")),0))</f>
        <v>0</v>
      </c>
      <c r="H194" s="18">
        <f t="array" aca="1" ref="H194" ca="1">INDEX(OFFSET(INDIRECT("'"&amp;H$146&amp;"'!A1"),0,$C$145,200,1),MATCH(1,(_summary!$B194=INDIRECT("'"&amp;H$146&amp;"'!A1:A300"))*(_summary!$C194=INDIRECT("'"&amp;H$146&amp;"'!B1:B300")),0))</f>
        <v>8.2944954319125897E-3</v>
      </c>
      <c r="I194" s="18">
        <f t="array" aca="1" ref="I194" ca="1">INDEX(OFFSET(INDIRECT("'"&amp;I$146&amp;"'!A1"),0,$C$145,200,1),MATCH(1,(_summary!$B194=INDIRECT("'"&amp;I$146&amp;"'!A1:A300"))*(_summary!$C194=INDIRECT("'"&amp;I$146&amp;"'!B1:B300")),0))</f>
        <v>1.4642718307922175E-2</v>
      </c>
      <c r="J194" s="18">
        <f t="array" aca="1" ref="J194" ca="1">INDEX(OFFSET(INDIRECT("'"&amp;J$146&amp;"'!A1"),0,$C$145,200,1),MATCH(1,(_summary!$B194=INDIRECT("'"&amp;J$146&amp;"'!A1:A300"))*(_summary!$C194=INDIRECT("'"&amp;J$146&amp;"'!B1:B300")),0))</f>
        <v>0</v>
      </c>
      <c r="K194" s="18">
        <f t="array" aca="1" ref="K194" ca="1">INDEX(OFFSET(INDIRECT("'"&amp;K$146&amp;"'!A1"),0,$C$145,200,1),MATCH(1,(_summary!$B194=INDIRECT("'"&amp;K$146&amp;"'!A1:A300"))*(_summary!$C194=INDIRECT("'"&amp;K$146&amp;"'!B1:B300")),0))</f>
        <v>2.7015477584646605E-4</v>
      </c>
      <c r="L194" s="18">
        <f t="array" aca="1" ref="L194" ca="1">INDEX(OFFSET(INDIRECT("'"&amp;L$146&amp;"'!A1"),0,$C$145,200,1),MATCH(1,(_summary!$B194=INDIRECT("'"&amp;L$146&amp;"'!A1:A300"))*(_summary!$C194=INDIRECT("'"&amp;L$146&amp;"'!B1:B300")),0))</f>
        <v>4.1472477159562947E-2</v>
      </c>
      <c r="M194" s="18">
        <f t="array" aca="1" ref="M194" ca="1">INDEX(OFFSET(INDIRECT("'"&amp;M$146&amp;"'!A1"),0,$C$145,200,1),MATCH(1,(_summary!$B194=INDIRECT("'"&amp;M$146&amp;"'!A1:A300"))*(_summary!$C194=INDIRECT("'"&amp;M$146&amp;"'!B1:B300")),0))</f>
        <v>2.4883486295737767E-2</v>
      </c>
      <c r="N194" s="18">
        <f t="array" aca="1" ref="N194" ca="1">INDEX(OFFSET(INDIRECT("'"&amp;N$146&amp;"'!A1"),0,$C$145,200,1),MATCH(1,(_summary!$B194=INDIRECT("'"&amp;N$146&amp;"'!A1:A300"))*(_summary!$C194=INDIRECT("'"&amp;N$146&amp;"'!B1:B300")),0))</f>
        <v>4.9766972591475545E-3</v>
      </c>
      <c r="O194" s="18">
        <f t="array" aca="1" ref="O194" ca="1">INDEX(OFFSET(INDIRECT("'"&amp;O$146&amp;"'!A1"),0,$C$145,200,1),MATCH(1,(_summary!$B194=INDIRECT("'"&amp;O$146&amp;"'!A1:A300"))*(_summary!$C194=INDIRECT("'"&amp;O$146&amp;"'!B1:B300")),0))</f>
        <v>3.3177981727650356E-3</v>
      </c>
      <c r="P194" s="18">
        <f t="array" aca="1" ref="P194" ca="1">INDEX(OFFSET(INDIRECT("'"&amp;P$146&amp;"'!A1"),0,$C$145,200,1),MATCH(1,(_summary!$B194=INDIRECT("'"&amp;P$146&amp;"'!A1:A300"))*(_summary!$C194=INDIRECT("'"&amp;P$146&amp;"'!B1:B300")),0))</f>
        <v>0</v>
      </c>
      <c r="Q194" s="18"/>
      <c r="R194" s="16">
        <f t="shared" ca="1" si="8"/>
        <v>1</v>
      </c>
    </row>
    <row r="195" spans="2:18" ht="15.6" thickTop="1" thickBot="1" x14ac:dyDescent="0.35">
      <c r="B195" t="s">
        <v>8</v>
      </c>
      <c r="C195">
        <f t="shared" si="9"/>
        <v>2</v>
      </c>
      <c r="D195" s="18">
        <f t="array" aca="1" ref="D195" ca="1">INDEX(OFFSET(INDIRECT("'"&amp;D$146&amp;"'!A1"),0,$C$145,200,1),MATCH(1,(_summary!$B195=INDIRECT("'"&amp;D$146&amp;"'!A1:A300"))*(_summary!$C195=INDIRECT("'"&amp;D$146&amp;"'!B1:B300")),0))</f>
        <v>0.12484568284986662</v>
      </c>
      <c r="E195" s="18">
        <f t="array" aca="1" ref="E195" ca="1">INDEX(OFFSET(INDIRECT("'"&amp;E$146&amp;"'!A1"),0,$C$145,200,1),MATCH(1,(_summary!$B195=INDIRECT("'"&amp;E$146&amp;"'!A1:A300"))*(_summary!$C195=INDIRECT("'"&amp;E$146&amp;"'!B1:B300")),0))</f>
        <v>0.67424278411595195</v>
      </c>
      <c r="F195" s="18">
        <f t="array" aca="1" ref="F195" ca="1">INDEX(OFFSET(INDIRECT("'"&amp;F$146&amp;"'!A1"),0,$C$145,200,1),MATCH(1,(_summary!$B195=INDIRECT("'"&amp;F$146&amp;"'!A1:A300"))*(_summary!$C195=INDIRECT("'"&amp;F$146&amp;"'!B1:B300")),0))</f>
        <v>1.800938390007625E-2</v>
      </c>
      <c r="G195" s="18">
        <f t="array" aca="1" ref="G195" ca="1">INDEX(OFFSET(INDIRECT("'"&amp;G$146&amp;"'!A1"),0,$C$145,200,1),MATCH(1,(_summary!$B195=INDIRECT("'"&amp;G$146&amp;"'!A1:A300"))*(_summary!$C195=INDIRECT("'"&amp;G$146&amp;"'!B1:B300")),0))</f>
        <v>1.8995285055226785E-4</v>
      </c>
      <c r="H195" s="18">
        <f t="array" aca="1" ref="H195" ca="1">INDEX(OFFSET(INDIRECT("'"&amp;H$146&amp;"'!A1"),0,$C$145,200,1),MATCH(1,(_summary!$B195=INDIRECT("'"&amp;H$146&amp;"'!A1:A300"))*(_summary!$C195=INDIRECT("'"&amp;H$146&amp;"'!B1:B300")),0))</f>
        <v>1.3851950736704283E-2</v>
      </c>
      <c r="I195" s="18">
        <f t="array" aca="1" ref="I195" ca="1">INDEX(OFFSET(INDIRECT("'"&amp;I$146&amp;"'!A1"),0,$C$145,200,1),MATCH(1,(_summary!$B195=INDIRECT("'"&amp;I$146&amp;"'!A1:A300"))*(_summary!$C195=INDIRECT("'"&amp;I$146&amp;"'!B1:B300")),0))</f>
        <v>9.085113247525374E-3</v>
      </c>
      <c r="J195" s="18">
        <f t="array" aca="1" ref="J195" ca="1">INDEX(OFFSET(INDIRECT("'"&amp;J$146&amp;"'!A1"),0,$C$145,200,1),MATCH(1,(_summary!$B195=INDIRECT("'"&amp;J$146&amp;"'!A1:A300"))*(_summary!$C195=INDIRECT("'"&amp;J$146&amp;"'!B1:B300")),0))</f>
        <v>0</v>
      </c>
      <c r="K195" s="18">
        <f t="array" aca="1" ref="K195" ca="1">INDEX(OFFSET(INDIRECT("'"&amp;K$146&amp;"'!A1"),0,$C$145,200,1),MATCH(1,(_summary!$B195=INDIRECT("'"&amp;K$146&amp;"'!A1:A300"))*(_summary!$C195=INDIRECT("'"&amp;K$146&amp;"'!B1:B300")),0))</f>
        <v>0</v>
      </c>
      <c r="L195" s="18">
        <f t="array" aca="1" ref="L195" ca="1">INDEX(OFFSET(INDIRECT("'"&amp;L$146&amp;"'!A1"),0,$C$145,200,1),MATCH(1,(_summary!$B195=INDIRECT("'"&amp;L$146&amp;"'!A1:A300"))*(_summary!$C195=INDIRECT("'"&amp;L$146&amp;"'!B1:B300")),0))</f>
        <v>8.5856764175772579E-2</v>
      </c>
      <c r="M195" s="18">
        <f t="array" aca="1" ref="M195" ca="1">INDEX(OFFSET(INDIRECT("'"&amp;M$146&amp;"'!A1"),0,$C$145,200,1),MATCH(1,(_summary!$B195=INDIRECT("'"&amp;M$146&amp;"'!A1:A300"))*(_summary!$C195=INDIRECT("'"&amp;M$146&amp;"'!B1:B300")),0))</f>
        <v>4.8999599002136324E-2</v>
      </c>
      <c r="N195" s="18">
        <f t="array" aca="1" ref="N195" ca="1">INDEX(OFFSET(INDIRECT("'"&amp;N$146&amp;"'!A1"),0,$C$145,200,1),MATCH(1,(_summary!$B195=INDIRECT("'"&amp;N$146&amp;"'!A1:A300"))*(_summary!$C195=INDIRECT("'"&amp;N$146&amp;"'!B1:B300")),0))</f>
        <v>8.3111704420225675E-3</v>
      </c>
      <c r="O195" s="18">
        <f t="array" aca="1" ref="O195" ca="1">INDEX(OFFSET(INDIRECT("'"&amp;O$146&amp;"'!A1"),0,$C$145,200,1),MATCH(1,(_summary!$B195=INDIRECT("'"&amp;O$146&amp;"'!A1:A300"))*(_summary!$C195=INDIRECT("'"&amp;O$146&amp;"'!B1:B300")),0))</f>
        <v>5.5407802946817134E-3</v>
      </c>
      <c r="P195" s="18">
        <f t="array" aca="1" ref="P195" ca="1">INDEX(OFFSET(INDIRECT("'"&amp;P$146&amp;"'!A1"),0,$C$145,200,1),MATCH(1,(_summary!$B195=INDIRECT("'"&amp;P$146&amp;"'!A1:A300"))*(_summary!$C195=INDIRECT("'"&amp;P$146&amp;"'!B1:B300")),0))</f>
        <v>1.106681838471015E-2</v>
      </c>
      <c r="Q195" s="18"/>
      <c r="R195" s="16">
        <f t="shared" ca="1" si="8"/>
        <v>1.0000000000000002</v>
      </c>
    </row>
    <row r="196" spans="2:18" ht="15.6" thickTop="1" thickBot="1" x14ac:dyDescent="0.35">
      <c r="B196" t="s">
        <v>6</v>
      </c>
      <c r="C196">
        <f t="shared" si="9"/>
        <v>2</v>
      </c>
      <c r="D196" s="18">
        <f t="array" aca="1" ref="D196" ca="1">INDEX(OFFSET(INDIRECT("'"&amp;D$146&amp;"'!A1"),0,$C$145,200,1),MATCH(1,(_summary!$B196=INDIRECT("'"&amp;D$146&amp;"'!A1:A300"))*(_summary!$C196=INDIRECT("'"&amp;D$146&amp;"'!B1:B300")),0))</f>
        <v>0.2712182949375842</v>
      </c>
      <c r="E196" s="18">
        <f t="array" aca="1" ref="E196" ca="1">INDEX(OFFSET(INDIRECT("'"&amp;E$146&amp;"'!A1"),0,$C$145,200,1),MATCH(1,(_summary!$B196=INDIRECT("'"&amp;E$146&amp;"'!A1:A300"))*(_summary!$C196=INDIRECT("'"&amp;E$146&amp;"'!B1:B300")),0))</f>
        <v>0.33461742183187443</v>
      </c>
      <c r="F196" s="18">
        <f t="array" aca="1" ref="F196" ca="1">INDEX(OFFSET(INDIRECT("'"&amp;F$146&amp;"'!A1"),0,$C$145,200,1),MATCH(1,(_summary!$B196=INDIRECT("'"&amp;F$146&amp;"'!A1:A300"))*(_summary!$C196=INDIRECT("'"&amp;F$146&amp;"'!B1:B300")),0))</f>
        <v>6.8976896530904636E-2</v>
      </c>
      <c r="G196" s="18">
        <f t="array" aca="1" ref="G196" ca="1">INDEX(OFFSET(INDIRECT("'"&amp;G$146&amp;"'!A1"),0,$C$145,200,1),MATCH(1,(_summary!$B196=INDIRECT("'"&amp;G$146&amp;"'!A1:A300"))*(_summary!$C196=INDIRECT("'"&amp;G$146&amp;"'!B1:B300")),0))</f>
        <v>0.13629350277106816</v>
      </c>
      <c r="H196" s="18">
        <f t="array" aca="1" ref="H196" ca="1">INDEX(OFFSET(INDIRECT("'"&amp;H$146&amp;"'!A1"),0,$C$145,200,1),MATCH(1,(_summary!$B196=INDIRECT("'"&amp;H$146&amp;"'!A1:A300"))*(_summary!$C196=INDIRECT("'"&amp;H$146&amp;"'!B1:B300")),0))</f>
        <v>1.3028013740748972E-2</v>
      </c>
      <c r="I196" s="18">
        <f t="array" aca="1" ref="I196" ca="1">INDEX(OFFSET(INDIRECT("'"&amp;I$146&amp;"'!A1"),0,$C$145,200,1),MATCH(1,(_summary!$B196=INDIRECT("'"&amp;I$146&amp;"'!A1:A300"))*(_summary!$C196=INDIRECT("'"&amp;I$146&amp;"'!B1:B300")),0))</f>
        <v>1.1096346864256161E-2</v>
      </c>
      <c r="J196" s="18">
        <f t="array" aca="1" ref="J196" ca="1">INDEX(OFFSET(INDIRECT("'"&amp;J$146&amp;"'!A1"),0,$C$145,200,1),MATCH(1,(_summary!$B196=INDIRECT("'"&amp;J$146&amp;"'!A1:A300"))*(_summary!$C196=INDIRECT("'"&amp;J$146&amp;"'!B1:B300")),0))</f>
        <v>0</v>
      </c>
      <c r="K196" s="18">
        <f t="array" aca="1" ref="K196" ca="1">INDEX(OFFSET(INDIRECT("'"&amp;K$146&amp;"'!A1"),0,$C$145,200,1),MATCH(1,(_summary!$B196=INDIRECT("'"&amp;K$146&amp;"'!A1:A300"))*(_summary!$C196=INDIRECT("'"&amp;K$146&amp;"'!B1:B300")),0))</f>
        <v>0</v>
      </c>
      <c r="L196" s="18">
        <f t="array" aca="1" ref="L196" ca="1">INDEX(OFFSET(INDIRECT("'"&amp;L$146&amp;"'!A1"),0,$C$145,200,1),MATCH(1,(_summary!$B196=INDIRECT("'"&amp;L$146&amp;"'!A1:A300"))*(_summary!$C196=INDIRECT("'"&amp;L$146&amp;"'!B1:B300")),0))</f>
        <v>0.10804617058131247</v>
      </c>
      <c r="M196" s="18">
        <f t="array" aca="1" ref="M196" ca="1">INDEX(OFFSET(INDIRECT("'"&amp;M$146&amp;"'!A1"),0,$C$145,200,1),MATCH(1,(_summary!$B196=INDIRECT("'"&amp;M$146&amp;"'!A1:A300"))*(_summary!$C196=INDIRECT("'"&amp;M$146&amp;"'!B1:B300")),0))</f>
        <v>3.992354274652482E-2</v>
      </c>
      <c r="N196" s="18">
        <f t="array" aca="1" ref="N196" ca="1">INDEX(OFFSET(INDIRECT("'"&amp;N$146&amp;"'!A1"),0,$C$145,200,1),MATCH(1,(_summary!$B196=INDIRECT("'"&amp;N$146&amp;"'!A1:A300"))*(_summary!$C196=INDIRECT("'"&amp;N$146&amp;"'!B1:B300")),0))</f>
        <v>7.8168082444493806E-3</v>
      </c>
      <c r="O196" s="18">
        <f t="array" aca="1" ref="O196" ca="1">INDEX(OFFSET(INDIRECT("'"&amp;O$146&amp;"'!A1"),0,$C$145,200,1),MATCH(1,(_summary!$B196=INDIRECT("'"&amp;O$146&amp;"'!A1:A300"))*(_summary!$C196=INDIRECT("'"&amp;O$146&amp;"'!B1:B300")),0))</f>
        <v>6.552817889201294E-3</v>
      </c>
      <c r="P196" s="18">
        <f t="array" aca="1" ref="P196" ca="1">INDEX(OFFSET(INDIRECT("'"&amp;P$146&amp;"'!A1"),0,$C$145,200,1),MATCH(1,(_summary!$B196=INDIRECT("'"&amp;P$146&amp;"'!A1:A300"))*(_summary!$C196=INDIRECT("'"&amp;P$146&amp;"'!B1:B300")),0))</f>
        <v>2.430183862075449E-3</v>
      </c>
      <c r="Q196" s="18"/>
      <c r="R196" s="16">
        <f t="shared" ca="1" si="8"/>
        <v>1</v>
      </c>
    </row>
    <row r="197" spans="2:18" ht="15.6" thickTop="1" thickBot="1" x14ac:dyDescent="0.35">
      <c r="B197" t="s">
        <v>21</v>
      </c>
      <c r="C197">
        <f t="shared" si="9"/>
        <v>2</v>
      </c>
      <c r="D197" s="18">
        <f t="array" aca="1" ref="D197" ca="1">INDEX(OFFSET(INDIRECT("'"&amp;D$146&amp;"'!A1"),0,$C$145,200,1),MATCH(1,(_summary!$B197=INDIRECT("'"&amp;D$146&amp;"'!A1:A300"))*(_summary!$C197=INDIRECT("'"&amp;D$146&amp;"'!B1:B300")),0))</f>
        <v>0.43883237994013946</v>
      </c>
      <c r="E197" s="18">
        <f t="array" aca="1" ref="E197" ca="1">INDEX(OFFSET(INDIRECT("'"&amp;E$146&amp;"'!A1"),0,$C$145,200,1),MATCH(1,(_summary!$B197=INDIRECT("'"&amp;E$146&amp;"'!A1:A300"))*(_summary!$C197=INDIRECT("'"&amp;E$146&amp;"'!B1:B300")),0))</f>
        <v>0.31196674074152381</v>
      </c>
      <c r="F197" s="18">
        <f t="array" aca="1" ref="F197" ca="1">INDEX(OFFSET(INDIRECT("'"&amp;F$146&amp;"'!A1"),0,$C$145,200,1),MATCH(1,(_summary!$B197=INDIRECT("'"&amp;F$146&amp;"'!A1:A300"))*(_summary!$C197=INDIRECT("'"&amp;F$146&amp;"'!B1:B300")),0))</f>
        <v>0.12496107682744415</v>
      </c>
      <c r="G197" s="18">
        <f t="array" aca="1" ref="G197" ca="1">INDEX(OFFSET(INDIRECT("'"&amp;G$146&amp;"'!A1"),0,$C$145,200,1),MATCH(1,(_summary!$B197=INDIRECT("'"&amp;G$146&amp;"'!A1:A300"))*(_summary!$C197=INDIRECT("'"&amp;G$146&amp;"'!B1:B300")),0))</f>
        <v>0</v>
      </c>
      <c r="H197" s="18">
        <f t="array" aca="1" ref="H197" ca="1">INDEX(OFFSET(INDIRECT("'"&amp;H$146&amp;"'!A1"),0,$C$145,200,1),MATCH(1,(_summary!$B197=INDIRECT("'"&amp;H$146&amp;"'!A1:A300"))*(_summary!$C197=INDIRECT("'"&amp;H$146&amp;"'!B1:B300")),0))</f>
        <v>8.7385563513793611E-3</v>
      </c>
      <c r="I197" s="18">
        <f t="array" aca="1" ref="I197" ca="1">INDEX(OFFSET(INDIRECT("'"&amp;I$146&amp;"'!A1"),0,$C$145,200,1),MATCH(1,(_summary!$B197=INDIRECT("'"&amp;I$146&amp;"'!A1:A300"))*(_summary!$C197=INDIRECT("'"&amp;I$146&amp;"'!B1:B300")),0))</f>
        <v>0</v>
      </c>
      <c r="J197" s="18">
        <f t="array" aca="1" ref="J197" ca="1">INDEX(OFFSET(INDIRECT("'"&amp;J$146&amp;"'!A1"),0,$C$145,200,1),MATCH(1,(_summary!$B197=INDIRECT("'"&amp;J$146&amp;"'!A1:A300"))*(_summary!$C197=INDIRECT("'"&amp;J$146&amp;"'!B1:B300")),0))</f>
        <v>0</v>
      </c>
      <c r="K197" s="18">
        <f t="array" aca="1" ref="K197" ca="1">INDEX(OFFSET(INDIRECT("'"&amp;K$146&amp;"'!A1"),0,$C$145,200,1),MATCH(1,(_summary!$B197=INDIRECT("'"&amp;K$146&amp;"'!A1:A300"))*(_summary!$C197=INDIRECT("'"&amp;K$146&amp;"'!B1:B300")),0))</f>
        <v>3.2790587979612856E-3</v>
      </c>
      <c r="L197" s="18">
        <f t="array" aca="1" ref="L197" ca="1">INDEX(OFFSET(INDIRECT("'"&amp;L$146&amp;"'!A1"),0,$C$145,200,1),MATCH(1,(_summary!$B197=INDIRECT("'"&amp;L$146&amp;"'!A1:A300"))*(_summary!$C197=INDIRECT("'"&amp;L$146&amp;"'!B1:B300")),0))</f>
        <v>7.4728035571130419E-2</v>
      </c>
      <c r="M197" s="18">
        <f t="array" aca="1" ref="M197" ca="1">INDEX(OFFSET(INDIRECT("'"&amp;M$146&amp;"'!A1"),0,$C$145,200,1),MATCH(1,(_summary!$B197=INDIRECT("'"&amp;M$146&amp;"'!A1:A300"))*(_summary!$C197=INDIRECT("'"&amp;M$146&amp;"'!B1:B300")),0))</f>
        <v>2.621566905413808E-2</v>
      </c>
      <c r="N197" s="18">
        <f t="array" aca="1" ref="N197" ca="1">INDEX(OFFSET(INDIRECT("'"&amp;N$146&amp;"'!A1"),0,$C$145,200,1),MATCH(1,(_summary!$B197=INDIRECT("'"&amp;N$146&amp;"'!A1:A300"))*(_summary!$C197=INDIRECT("'"&amp;N$146&amp;"'!B1:B300")),0))</f>
        <v>5.2431338108276148E-3</v>
      </c>
      <c r="O197" s="18">
        <f t="array" aca="1" ref="O197" ca="1">INDEX(OFFSET(INDIRECT("'"&amp;O$146&amp;"'!A1"),0,$C$145,200,1),MATCH(1,(_summary!$B197=INDIRECT("'"&amp;O$146&amp;"'!A1:A300"))*(_summary!$C197=INDIRECT("'"&amp;O$146&amp;"'!B1:B300")),0))</f>
        <v>6.0353489054557168E-3</v>
      </c>
      <c r="P197" s="18">
        <f t="array" aca="1" ref="P197" ca="1">INDEX(OFFSET(INDIRECT("'"&amp;P$146&amp;"'!A1"),0,$C$145,200,1),MATCH(1,(_summary!$B197=INDIRECT("'"&amp;P$146&amp;"'!A1:A300"))*(_summary!$C197=INDIRECT("'"&amp;P$146&amp;"'!B1:B300")),0))</f>
        <v>0</v>
      </c>
      <c r="Q197" s="18"/>
      <c r="R197" s="16">
        <f t="shared" ca="1" si="8"/>
        <v>1</v>
      </c>
    </row>
    <row r="198" spans="2:18" ht="15.6" thickTop="1" thickBot="1" x14ac:dyDescent="0.35">
      <c r="B198" t="s">
        <v>10</v>
      </c>
      <c r="C198">
        <f t="shared" si="9"/>
        <v>2</v>
      </c>
      <c r="D198" s="18">
        <f t="array" aca="1" ref="D198" ca="1">INDEX(OFFSET(INDIRECT("'"&amp;D$146&amp;"'!A1"),0,$C$145,200,1),MATCH(1,(_summary!$B198=INDIRECT("'"&amp;D$146&amp;"'!A1:A300"))*(_summary!$C198=INDIRECT("'"&amp;D$146&amp;"'!B1:B300")),0))</f>
        <v>7.1878927482125737E-2</v>
      </c>
      <c r="E198" s="18">
        <f t="array" aca="1" ref="E198" ca="1">INDEX(OFFSET(INDIRECT("'"&amp;E$146&amp;"'!A1"),0,$C$145,200,1),MATCH(1,(_summary!$B198=INDIRECT("'"&amp;E$146&amp;"'!A1:A300"))*(_summary!$C198=INDIRECT("'"&amp;E$146&amp;"'!B1:B300")),0))</f>
        <v>0.70200395870352017</v>
      </c>
      <c r="F198" s="18">
        <f t="array" aca="1" ref="F198" ca="1">INDEX(OFFSET(INDIRECT("'"&amp;F$146&amp;"'!A1"),0,$C$145,200,1),MATCH(1,(_summary!$B198=INDIRECT("'"&amp;F$146&amp;"'!A1:A300"))*(_summary!$C198=INDIRECT("'"&amp;F$146&amp;"'!B1:B300")),0))</f>
        <v>5.5306256792720984E-2</v>
      </c>
      <c r="G198" s="18">
        <f t="array" aca="1" ref="G198" ca="1">INDEX(OFFSET(INDIRECT("'"&amp;G$146&amp;"'!A1"),0,$C$145,200,1),MATCH(1,(_summary!$B198=INDIRECT("'"&amp;G$146&amp;"'!A1:A300"))*(_summary!$C198=INDIRECT("'"&amp;G$146&amp;"'!B1:B300")),0))</f>
        <v>6.1058686352208087E-4</v>
      </c>
      <c r="H198" s="18">
        <f t="array" aca="1" ref="H198" ca="1">INDEX(OFFSET(INDIRECT("'"&amp;H$146&amp;"'!A1"),0,$C$145,200,1),MATCH(1,(_summary!$B198=INDIRECT("'"&amp;H$146&amp;"'!A1:A300"))*(_summary!$C198=INDIRECT("'"&amp;H$146&amp;"'!B1:B300")),0))</f>
        <v>1.5168407468598355E-2</v>
      </c>
      <c r="I198" s="18">
        <f t="array" aca="1" ref="I198" ca="1">INDEX(OFFSET(INDIRECT("'"&amp;I$146&amp;"'!A1"),0,$C$145,200,1),MATCH(1,(_summary!$B198=INDIRECT("'"&amp;I$146&amp;"'!A1:A300"))*(_summary!$C198=INDIRECT("'"&amp;I$146&amp;"'!B1:B300")),0))</f>
        <v>0</v>
      </c>
      <c r="J198" s="18">
        <f t="array" aca="1" ref="J198" ca="1">INDEX(OFFSET(INDIRECT("'"&amp;J$146&amp;"'!A1"),0,$C$145,200,1),MATCH(1,(_summary!$B198=INDIRECT("'"&amp;J$146&amp;"'!A1:A300"))*(_summary!$C198=INDIRECT("'"&amp;J$146&amp;"'!B1:B300")),0))</f>
        <v>0</v>
      </c>
      <c r="K198" s="18">
        <f t="array" aca="1" ref="K198" ca="1">INDEX(OFFSET(INDIRECT("'"&amp;K$146&amp;"'!A1"),0,$C$145,200,1),MATCH(1,(_summary!$B198=INDIRECT("'"&amp;K$146&amp;"'!A1:A300"))*(_summary!$C198=INDIRECT("'"&amp;K$146&amp;"'!B1:B300")),0))</f>
        <v>0</v>
      </c>
      <c r="L198" s="18">
        <f t="array" aca="1" ref="L198" ca="1">INDEX(OFFSET(INDIRECT("'"&amp;L$146&amp;"'!A1"),0,$C$145,200,1),MATCH(1,(_summary!$B198=INDIRECT("'"&amp;L$146&amp;"'!A1:A300"))*(_summary!$C198=INDIRECT("'"&amp;L$146&amp;"'!B1:B300")),0))</f>
        <v>7.586833879028633E-2</v>
      </c>
      <c r="M198" s="18">
        <f t="array" aca="1" ref="M198" ca="1">INDEX(OFFSET(INDIRECT("'"&amp;M$146&amp;"'!A1"),0,$C$145,200,1),MATCH(1,(_summary!$B198=INDIRECT("'"&amp;M$146&amp;"'!A1:A300"))*(_summary!$C198=INDIRECT("'"&amp;M$146&amp;"'!B1:B300")),0))</f>
        <v>4.5505222405795055E-2</v>
      </c>
      <c r="N198" s="18">
        <f t="array" aca="1" ref="N198" ca="1">INDEX(OFFSET(INDIRECT("'"&amp;N$146&amp;"'!A1"),0,$C$145,200,1),MATCH(1,(_summary!$B198=INDIRECT("'"&amp;N$146&amp;"'!A1:A300"))*(_summary!$C198=INDIRECT("'"&amp;N$146&amp;"'!B1:B300")),0))</f>
        <v>9.101044481159011E-3</v>
      </c>
      <c r="O198" s="18">
        <f t="array" aca="1" ref="O198" ca="1">INDEX(OFFSET(INDIRECT("'"&amp;O$146&amp;"'!A1"),0,$C$145,200,1),MATCH(1,(_summary!$B198=INDIRECT("'"&amp;O$146&amp;"'!A1:A300"))*(_summary!$C198=INDIRECT("'"&amp;O$146&amp;"'!B1:B300")),0))</f>
        <v>2.4504654117682934E-2</v>
      </c>
      <c r="P198" s="18">
        <f t="array" aca="1" ref="P198" ca="1">INDEX(OFFSET(INDIRECT("'"&amp;P$146&amp;"'!A1"),0,$C$145,200,1),MATCH(1,(_summary!$B198=INDIRECT("'"&amp;P$146&amp;"'!A1:A300"))*(_summary!$C198=INDIRECT("'"&amp;P$146&amp;"'!B1:B300")),0))</f>
        <v>5.2602894589139659E-5</v>
      </c>
      <c r="Q198" s="18"/>
      <c r="R198" s="16">
        <f t="shared" ca="1" si="8"/>
        <v>0.99999999999999989</v>
      </c>
    </row>
    <row r="199" spans="2:18" ht="15.6" thickTop="1" thickBot="1" x14ac:dyDescent="0.35">
      <c r="B199" t="s">
        <v>20</v>
      </c>
      <c r="C199">
        <f t="shared" si="9"/>
        <v>2</v>
      </c>
      <c r="D199" s="18">
        <f t="array" aca="1" ref="D199" ca="1">INDEX(OFFSET(INDIRECT("'"&amp;D$146&amp;"'!A1"),0,$C$145,200,1),MATCH(1,(_summary!$B199=INDIRECT("'"&amp;D$146&amp;"'!A1:A300"))*(_summary!$C199=INDIRECT("'"&amp;D$146&amp;"'!B1:B300")),0))</f>
        <v>0.17883650733346348</v>
      </c>
      <c r="E199" s="18">
        <f t="array" aca="1" ref="E199" ca="1">INDEX(OFFSET(INDIRECT("'"&amp;E$146&amp;"'!A1"),0,$C$145,200,1),MATCH(1,(_summary!$B199=INDIRECT("'"&amp;E$146&amp;"'!A1:A300"))*(_summary!$C199=INDIRECT("'"&amp;E$146&amp;"'!B1:B300")),0))</f>
        <v>0.54853264487134379</v>
      </c>
      <c r="F199" s="18">
        <f t="array" aca="1" ref="F199" ca="1">INDEX(OFFSET(INDIRECT("'"&amp;F$146&amp;"'!A1"),0,$C$145,200,1),MATCH(1,(_summary!$B199=INDIRECT("'"&amp;F$146&amp;"'!A1:A300"))*(_summary!$C199=INDIRECT("'"&amp;F$146&amp;"'!B1:B300")),0))</f>
        <v>7.9678846096213173E-4</v>
      </c>
      <c r="G199" s="18">
        <f t="array" aca="1" ref="G199" ca="1">INDEX(OFFSET(INDIRECT("'"&amp;G$146&amp;"'!A1"),0,$C$145,200,1),MATCH(1,(_summary!$B199=INDIRECT("'"&amp;G$146&amp;"'!A1:A300"))*(_summary!$C199=INDIRECT("'"&amp;G$146&amp;"'!B1:B300")),0))</f>
        <v>0.11025843423534591</v>
      </c>
      <c r="H199" s="18">
        <f t="array" aca="1" ref="H199" ca="1">INDEX(OFFSET(INDIRECT("'"&amp;H$146&amp;"'!A1"),0,$C$145,200,1),MATCH(1,(_summary!$B199=INDIRECT("'"&amp;H$146&amp;"'!A1:A300"))*(_summary!$C199=INDIRECT("'"&amp;H$146&amp;"'!B1:B300")),0))</f>
        <v>1.4995986275204152E-2</v>
      </c>
      <c r="I199" s="18">
        <f t="array" aca="1" ref="I199" ca="1">INDEX(OFFSET(INDIRECT("'"&amp;I$146&amp;"'!A1"),0,$C$145,200,1),MATCH(1,(_summary!$B199=INDIRECT("'"&amp;I$146&amp;"'!A1:A300"))*(_summary!$C199=INDIRECT("'"&amp;I$146&amp;"'!B1:B300")),0))</f>
        <v>2.8118470180111908E-3</v>
      </c>
      <c r="J199" s="18">
        <f t="array" aca="1" ref="J199" ca="1">INDEX(OFFSET(INDIRECT("'"&amp;J$146&amp;"'!A1"),0,$C$145,200,1),MATCH(1,(_summary!$B199=INDIRECT("'"&amp;J$146&amp;"'!A1:A300"))*(_summary!$C199=INDIRECT("'"&amp;J$146&amp;"'!B1:B300")),0))</f>
        <v>0</v>
      </c>
      <c r="K199" s="18">
        <f t="array" aca="1" ref="K199" ca="1">INDEX(OFFSET(INDIRECT("'"&amp;K$146&amp;"'!A1"),0,$C$145,200,1),MATCH(1,(_summary!$B199=INDIRECT("'"&amp;K$146&amp;"'!A1:A300"))*(_summary!$C199=INDIRECT("'"&amp;K$146&amp;"'!B1:B300")),0))</f>
        <v>0</v>
      </c>
      <c r="L199" s="18">
        <f t="array" aca="1" ref="L199" ca="1">INDEX(OFFSET(INDIRECT("'"&amp;L$146&amp;"'!A1"),0,$C$145,200,1),MATCH(1,(_summary!$B199=INDIRECT("'"&amp;L$146&amp;"'!A1:A300"))*(_summary!$C199=INDIRECT("'"&amp;L$146&amp;"'!B1:B300")),0))</f>
        <v>8.0985675774246285E-2</v>
      </c>
      <c r="M199" s="18">
        <f t="array" aca="1" ref="M199" ca="1">INDEX(OFFSET(INDIRECT("'"&amp;M$146&amp;"'!A1"),0,$C$145,200,1),MATCH(1,(_summary!$B199=INDIRECT("'"&amp;M$146&amp;"'!A1:A300"))*(_summary!$C199=INDIRECT("'"&amp;M$146&amp;"'!B1:B300")),0))</f>
        <v>4.4987958825612448E-2</v>
      </c>
      <c r="N199" s="18">
        <f t="array" aca="1" ref="N199" ca="1">INDEX(OFFSET(INDIRECT("'"&amp;N$146&amp;"'!A1"),0,$C$145,200,1),MATCH(1,(_summary!$B199=INDIRECT("'"&amp;N$146&amp;"'!A1:A300"))*(_summary!$C199=INDIRECT("'"&amp;N$146&amp;"'!B1:B300")),0))</f>
        <v>8.9975917651224906E-3</v>
      </c>
      <c r="O199" s="18">
        <f t="array" aca="1" ref="O199" ca="1">INDEX(OFFSET(INDIRECT("'"&amp;O$146&amp;"'!A1"),0,$C$145,200,1),MATCH(1,(_summary!$B199=INDIRECT("'"&amp;O$146&amp;"'!A1:A300"))*(_summary!$C199=INDIRECT("'"&amp;O$146&amp;"'!B1:B300")),0))</f>
        <v>6.8401307124047912E-3</v>
      </c>
      <c r="P199" s="18">
        <f t="array" aca="1" ref="P199" ca="1">INDEX(OFFSET(INDIRECT("'"&amp;P$146&amp;"'!A1"),0,$C$145,200,1),MATCH(1,(_summary!$B199=INDIRECT("'"&amp;P$146&amp;"'!A1:A300"))*(_summary!$C199=INDIRECT("'"&amp;P$146&amp;"'!B1:B300")),0))</f>
        <v>1.9564347282834465E-3</v>
      </c>
      <c r="Q199" s="18"/>
      <c r="R199" s="16">
        <f t="shared" ca="1" si="8"/>
        <v>1</v>
      </c>
    </row>
    <row r="200" spans="2:18" ht="15.6" thickTop="1" thickBot="1" x14ac:dyDescent="0.35">
      <c r="B200" t="s">
        <v>26</v>
      </c>
      <c r="C200">
        <f t="shared" si="9"/>
        <v>2</v>
      </c>
      <c r="D200" s="18">
        <f t="array" aca="1" ref="D200" ca="1">INDEX(OFFSET(INDIRECT("'"&amp;D$146&amp;"'!A1"),0,$C$145,200,1),MATCH(1,(_summary!$B200=INDIRECT("'"&amp;D$146&amp;"'!A1:A300"))*(_summary!$C200=INDIRECT("'"&amp;D$146&amp;"'!B1:B300")),0))</f>
        <v>0.37929598445452894</v>
      </c>
      <c r="E200" s="18">
        <f t="array" aca="1" ref="E200" ca="1">INDEX(OFFSET(INDIRECT("'"&amp;E$146&amp;"'!A1"),0,$C$145,200,1),MATCH(1,(_summary!$B200=INDIRECT("'"&amp;E$146&amp;"'!A1:A300"))*(_summary!$C200=INDIRECT("'"&amp;E$146&amp;"'!B1:B300")),0))</f>
        <v>8.2935705312247851E-2</v>
      </c>
      <c r="F200" s="18">
        <f t="array" aca="1" ref="F200" ca="1">INDEX(OFFSET(INDIRECT("'"&amp;F$146&amp;"'!A1"),0,$C$145,200,1),MATCH(1,(_summary!$B200=INDIRECT("'"&amp;F$146&amp;"'!A1:A300"))*(_summary!$C200=INDIRECT("'"&amp;F$146&amp;"'!B1:B300")),0))</f>
        <v>0.37818979940166814</v>
      </c>
      <c r="G200" s="18">
        <f t="array" aca="1" ref="G200" ca="1">INDEX(OFFSET(INDIRECT("'"&amp;G$146&amp;"'!A1"),0,$C$145,200,1),MATCH(1,(_summary!$B200=INDIRECT("'"&amp;G$146&amp;"'!A1:A300"))*(_summary!$C200=INDIRECT("'"&amp;G$146&amp;"'!B1:B300")),0))</f>
        <v>0</v>
      </c>
      <c r="H200" s="18">
        <f t="array" aca="1" ref="H200" ca="1">INDEX(OFFSET(INDIRECT("'"&amp;H$146&amp;"'!A1"),0,$C$145,200,1),MATCH(1,(_summary!$B200=INDIRECT("'"&amp;H$146&amp;"'!A1:A300"))*(_summary!$C200=INDIRECT("'"&amp;H$146&amp;"'!B1:B300")),0))</f>
        <v>9.222510094278321E-3</v>
      </c>
      <c r="I200" s="18">
        <f t="array" aca="1" ref="I200" ca="1">INDEX(OFFSET(INDIRECT("'"&amp;I$146&amp;"'!A1"),0,$C$145,200,1),MATCH(1,(_summary!$B200=INDIRECT("'"&amp;I$146&amp;"'!A1:A300"))*(_summary!$C200=INDIRECT("'"&amp;I$146&amp;"'!B1:B300")),0))</f>
        <v>9.0587995965235122E-3</v>
      </c>
      <c r="J200" s="18">
        <f t="array" aca="1" ref="J200" ca="1">INDEX(OFFSET(INDIRECT("'"&amp;J$146&amp;"'!A1"),0,$C$145,200,1),MATCH(1,(_summary!$B200=INDIRECT("'"&amp;J$146&amp;"'!A1:A300"))*(_summary!$C200=INDIRECT("'"&amp;J$146&amp;"'!B1:B300")),0))</f>
        <v>0</v>
      </c>
      <c r="K200" s="18">
        <f t="array" aca="1" ref="K200" ca="1">INDEX(OFFSET(INDIRECT("'"&amp;K$146&amp;"'!A1"),0,$C$145,200,1),MATCH(1,(_summary!$B200=INDIRECT("'"&amp;K$146&amp;"'!A1:A300"))*(_summary!$C200=INDIRECT("'"&amp;K$146&amp;"'!B1:B300")),0))</f>
        <v>0</v>
      </c>
      <c r="L200" s="18">
        <f t="array" aca="1" ref="L200" ca="1">INDEX(OFFSET(INDIRECT("'"&amp;L$146&amp;"'!A1"),0,$C$145,200,1),MATCH(1,(_summary!$B200=INDIRECT("'"&amp;L$146&amp;"'!A1:A300"))*(_summary!$C200=INDIRECT("'"&amp;L$146&amp;"'!B1:B300")),0))</f>
        <v>4.6112550471391595E-2</v>
      </c>
      <c r="M200" s="18">
        <f t="array" aca="1" ref="M200" ca="1">INDEX(OFFSET(INDIRECT("'"&amp;M$146&amp;"'!A1"),0,$C$145,200,1),MATCH(1,(_summary!$B200=INDIRECT("'"&amp;M$146&amp;"'!A1:A300"))*(_summary!$C200=INDIRECT("'"&amp;M$146&amp;"'!B1:B300")),0))</f>
        <v>2.766753028283496E-2</v>
      </c>
      <c r="N200" s="18">
        <f t="array" aca="1" ref="N200" ca="1">INDEX(OFFSET(INDIRECT("'"&amp;N$146&amp;"'!A1"),0,$C$145,200,1),MATCH(1,(_summary!$B200=INDIRECT("'"&amp;N$146&amp;"'!A1:A300"))*(_summary!$C200=INDIRECT("'"&amp;N$146&amp;"'!B1:B300")),0))</f>
        <v>5.5335060565669912E-3</v>
      </c>
      <c r="O200" s="18">
        <f t="array" aca="1" ref="O200" ca="1">INDEX(OFFSET(INDIRECT("'"&amp;O$146&amp;"'!A1"),0,$C$145,200,1),MATCH(1,(_summary!$B200=INDIRECT("'"&amp;O$146&amp;"'!A1:A300"))*(_summary!$C200=INDIRECT("'"&amp;O$146&amp;"'!B1:B300")),0))</f>
        <v>6.1983614329959864E-2</v>
      </c>
      <c r="P200" s="18">
        <f t="array" aca="1" ref="P200" ca="1">INDEX(OFFSET(INDIRECT("'"&amp;P$146&amp;"'!A1"),0,$C$145,200,1),MATCH(1,(_summary!$B200=INDIRECT("'"&amp;P$146&amp;"'!A1:A300"))*(_summary!$C200=INDIRECT("'"&amp;P$146&amp;"'!B1:B300")),0))</f>
        <v>0</v>
      </c>
      <c r="Q200" s="18"/>
      <c r="R200" s="16">
        <f t="shared" ca="1" si="8"/>
        <v>1.0000000000000002</v>
      </c>
    </row>
    <row r="201" spans="2:18" ht="15.6" thickTop="1" thickBot="1" x14ac:dyDescent="0.35">
      <c r="B201" t="s">
        <v>7</v>
      </c>
      <c r="C201">
        <f t="shared" si="9"/>
        <v>2</v>
      </c>
      <c r="D201" s="18">
        <f t="array" aca="1" ref="D201" ca="1">INDEX(OFFSET(INDIRECT("'"&amp;D$146&amp;"'!A1"),0,$C$145,200,1),MATCH(1,(_summary!$B201=INDIRECT("'"&amp;D$146&amp;"'!A1:A300"))*(_summary!$C201=INDIRECT("'"&amp;D$146&amp;"'!B1:B300")),0))</f>
        <v>0.23360429562591353</v>
      </c>
      <c r="E201" s="18">
        <f t="array" aca="1" ref="E201" ca="1">INDEX(OFFSET(INDIRECT("'"&amp;E$146&amp;"'!A1"),0,$C$145,200,1),MATCH(1,(_summary!$B201=INDIRECT("'"&amp;E$146&amp;"'!A1:A300"))*(_summary!$C201=INDIRECT("'"&amp;E$146&amp;"'!B1:B300")),0))</f>
        <v>0.30836456232208759</v>
      </c>
      <c r="F201" s="18">
        <f t="array" aca="1" ref="F201" ca="1">INDEX(OFFSET(INDIRECT("'"&amp;F$146&amp;"'!A1"),0,$C$145,200,1),MATCH(1,(_summary!$B201=INDIRECT("'"&amp;F$146&amp;"'!A1:A300"))*(_summary!$C201=INDIRECT("'"&amp;F$146&amp;"'!B1:B300")),0))</f>
        <v>0.30738022607432225</v>
      </c>
      <c r="G201" s="18">
        <f t="array" aca="1" ref="G201" ca="1">INDEX(OFFSET(INDIRECT("'"&amp;G$146&amp;"'!A1"),0,$C$145,200,1),MATCH(1,(_summary!$B201=INDIRECT("'"&amp;G$146&amp;"'!A1:A300"))*(_summary!$C201=INDIRECT("'"&amp;G$146&amp;"'!B1:B300")),0))</f>
        <v>0</v>
      </c>
      <c r="H201" s="18">
        <f t="array" aca="1" ref="H201" ca="1">INDEX(OFFSET(INDIRECT("'"&amp;H$146&amp;"'!A1"),0,$C$145,200,1),MATCH(1,(_summary!$B201=INDIRECT("'"&amp;H$146&amp;"'!A1:A300"))*(_summary!$C201=INDIRECT("'"&amp;H$146&amp;"'!B1:B300")),0))</f>
        <v>1.23148957679282E-2</v>
      </c>
      <c r="I201" s="18">
        <f t="array" aca="1" ref="I201" ca="1">INDEX(OFFSET(INDIRECT("'"&amp;I$146&amp;"'!A1"),0,$C$145,200,1),MATCH(1,(_summary!$B201=INDIRECT("'"&amp;I$146&amp;"'!A1:A300"))*(_summary!$C201=INDIRECT("'"&amp;I$146&amp;"'!B1:B300")),0))</f>
        <v>2.0919677755082151E-3</v>
      </c>
      <c r="J201" s="18">
        <f t="array" aca="1" ref="J201" ca="1">INDEX(OFFSET(INDIRECT("'"&amp;J$146&amp;"'!A1"),0,$C$145,200,1),MATCH(1,(_summary!$B201=INDIRECT("'"&amp;J$146&amp;"'!A1:A300"))*(_summary!$C201=INDIRECT("'"&amp;J$146&amp;"'!B1:B300")),0))</f>
        <v>1.7980190456100067E-4</v>
      </c>
      <c r="K201" s="18">
        <f t="array" aca="1" ref="K201" ca="1">INDEX(OFFSET(INDIRECT("'"&amp;K$146&amp;"'!A1"),0,$C$145,200,1),MATCH(1,(_summary!$B201=INDIRECT("'"&amp;K$146&amp;"'!A1:A300"))*(_summary!$C201=INDIRECT("'"&amp;K$146&amp;"'!B1:B300")),0))</f>
        <v>3.5960380912200128E-4</v>
      </c>
      <c r="L201" s="18">
        <f t="array" aca="1" ref="L201" ca="1">INDEX(OFFSET(INDIRECT("'"&amp;L$146&amp;"'!A1"),0,$C$145,200,1),MATCH(1,(_summary!$B201=INDIRECT("'"&amp;L$146&amp;"'!A1:A300"))*(_summary!$C201=INDIRECT("'"&amp;L$146&amp;"'!B1:B300")),0))</f>
        <v>8.5394089278256285E-2</v>
      </c>
      <c r="M201" s="18">
        <f t="array" aca="1" ref="M201" ca="1">INDEX(OFFSET(INDIRECT("'"&amp;M$146&amp;"'!A1"),0,$C$145,200,1),MATCH(1,(_summary!$B201=INDIRECT("'"&amp;M$146&amp;"'!A1:A300"))*(_summary!$C201=INDIRECT("'"&amp;M$146&amp;"'!B1:B300")),0))</f>
        <v>3.6944687303784599E-2</v>
      </c>
      <c r="N201" s="18">
        <f t="array" aca="1" ref="N201" ca="1">INDEX(OFFSET(INDIRECT("'"&amp;N$146&amp;"'!A1"),0,$C$145,200,1),MATCH(1,(_summary!$B201=INDIRECT("'"&amp;N$146&amp;"'!A1:A300"))*(_summary!$C201=INDIRECT("'"&amp;N$146&amp;"'!B1:B300")),0))</f>
        <v>7.3889374607569178E-3</v>
      </c>
      <c r="O201" s="18">
        <f t="array" aca="1" ref="O201" ca="1">INDEX(OFFSET(INDIRECT("'"&amp;O$146&amp;"'!A1"),0,$C$145,200,1),MATCH(1,(_summary!$B201=INDIRECT("'"&amp;O$146&amp;"'!A1:A300"))*(_summary!$C201=INDIRECT("'"&amp;O$146&amp;"'!B1:B300")),0))</f>
        <v>5.9769326777593086E-3</v>
      </c>
      <c r="P201" s="18">
        <f t="array" aca="1" ref="P201" ca="1">INDEX(OFFSET(INDIRECT("'"&amp;P$146&amp;"'!A1"),0,$C$145,200,1),MATCH(1,(_summary!$B201=INDIRECT("'"&amp;P$146&amp;"'!A1:A300"))*(_summary!$C201=INDIRECT("'"&amp;P$146&amp;"'!B1:B300")),0))</f>
        <v>0</v>
      </c>
      <c r="Q201" s="18"/>
      <c r="R201" s="16">
        <f t="shared" ca="1" si="8"/>
        <v>1</v>
      </c>
    </row>
    <row r="202" spans="2:18" ht="15.6" thickTop="1" thickBot="1" x14ac:dyDescent="0.35">
      <c r="B202" t="s">
        <v>9</v>
      </c>
      <c r="C202">
        <f t="shared" si="9"/>
        <v>2</v>
      </c>
      <c r="D202" s="18">
        <f t="array" aca="1" ref="D202" ca="1">INDEX(OFFSET(INDIRECT("'"&amp;D$146&amp;"'!A1"),0,$C$145,200,1),MATCH(1,(_summary!$B202=INDIRECT("'"&amp;D$146&amp;"'!A1:A300"))*(_summary!$C202=INDIRECT("'"&amp;D$146&amp;"'!B1:B300")),0))</f>
        <v>0.5954747579263614</v>
      </c>
      <c r="E202" s="18">
        <f t="array" aca="1" ref="E202" ca="1">INDEX(OFFSET(INDIRECT("'"&amp;E$146&amp;"'!A1"),0,$C$145,200,1),MATCH(1,(_summary!$B202=INDIRECT("'"&amp;E$146&amp;"'!A1:A300"))*(_summary!$C202=INDIRECT("'"&amp;E$146&amp;"'!B1:B300")),0))</f>
        <v>8.7816982546287031E-2</v>
      </c>
      <c r="F202" s="18">
        <f t="array" aca="1" ref="F202" ca="1">INDEX(OFFSET(INDIRECT("'"&amp;F$146&amp;"'!A1"),0,$C$145,200,1),MATCH(1,(_summary!$B202=INDIRECT("'"&amp;F$146&amp;"'!A1:A300"))*(_summary!$C202=INDIRECT("'"&amp;F$146&amp;"'!B1:B300")),0))</f>
        <v>0.22340210494780841</v>
      </c>
      <c r="G202" s="18">
        <f t="array" aca="1" ref="G202" ca="1">INDEX(OFFSET(INDIRECT("'"&amp;G$146&amp;"'!A1"),0,$C$145,200,1),MATCH(1,(_summary!$B202=INDIRECT("'"&amp;G$146&amp;"'!A1:A300"))*(_summary!$C202=INDIRECT("'"&amp;G$146&amp;"'!B1:B300")),0))</f>
        <v>0</v>
      </c>
      <c r="H202" s="18">
        <f t="array" aca="1" ref="H202" ca="1">INDEX(OFFSET(INDIRECT("'"&amp;H$146&amp;"'!A1"),0,$C$145,200,1),MATCH(1,(_summary!$B202=INDIRECT("'"&amp;H$146&amp;"'!A1:A300"))*(_summary!$C202=INDIRECT("'"&amp;H$146&amp;"'!B1:B300")),0))</f>
        <v>6.2243817498819085E-3</v>
      </c>
      <c r="I202" s="18">
        <f t="array" aca="1" ref="I202" ca="1">INDEX(OFFSET(INDIRECT("'"&amp;I$146&amp;"'!A1"),0,$C$145,200,1),MATCH(1,(_summary!$B202=INDIRECT("'"&amp;I$146&amp;"'!A1:A300"))*(_summary!$C202=INDIRECT("'"&amp;I$146&amp;"'!B1:B300")),0))</f>
        <v>0</v>
      </c>
      <c r="J202" s="18">
        <f t="array" aca="1" ref="J202" ca="1">INDEX(OFFSET(INDIRECT("'"&amp;J$146&amp;"'!A1"),0,$C$145,200,1),MATCH(1,(_summary!$B202=INDIRECT("'"&amp;J$146&amp;"'!A1:A300"))*(_summary!$C202=INDIRECT("'"&amp;J$146&amp;"'!B1:B300")),0))</f>
        <v>0</v>
      </c>
      <c r="K202" s="18">
        <f t="array" aca="1" ref="K202" ca="1">INDEX(OFFSET(INDIRECT("'"&amp;K$146&amp;"'!A1"),0,$C$145,200,1),MATCH(1,(_summary!$B202=INDIRECT("'"&amp;K$146&amp;"'!A1:A300"))*(_summary!$C202=INDIRECT("'"&amp;K$146&amp;"'!B1:B300")),0))</f>
        <v>0</v>
      </c>
      <c r="L202" s="18">
        <f t="array" aca="1" ref="L202" ca="1">INDEX(OFFSET(INDIRECT("'"&amp;L$146&amp;"'!A1"),0,$C$145,200,1),MATCH(1,(_summary!$B202=INDIRECT("'"&amp;L$146&amp;"'!A1:A300"))*(_summary!$C202=INDIRECT("'"&amp;L$146&amp;"'!B1:B300")),0))</f>
        <v>6.2184245830133572E-2</v>
      </c>
      <c r="M202" s="18">
        <f t="array" aca="1" ref="M202" ca="1">INDEX(OFFSET(INDIRECT("'"&amp;M$146&amp;"'!A1"),0,$C$145,200,1),MATCH(1,(_summary!$B202=INDIRECT("'"&amp;M$146&amp;"'!A1:A300"))*(_summary!$C202=INDIRECT("'"&amp;M$146&amp;"'!B1:B300")),0))</f>
        <v>1.867314524964573E-2</v>
      </c>
      <c r="N202" s="18">
        <f t="array" aca="1" ref="N202" ca="1">INDEX(OFFSET(INDIRECT("'"&amp;N$146&amp;"'!A1"),0,$C$145,200,1),MATCH(1,(_summary!$B202=INDIRECT("'"&amp;N$146&amp;"'!A1:A300"))*(_summary!$C202=INDIRECT("'"&amp;N$146&amp;"'!B1:B300")),0))</f>
        <v>3.7346290499291452E-3</v>
      </c>
      <c r="O202" s="18">
        <f t="array" aca="1" ref="O202" ca="1">INDEX(OFFSET(INDIRECT("'"&amp;O$146&amp;"'!A1"),0,$C$145,200,1),MATCH(1,(_summary!$B202=INDIRECT("'"&amp;O$146&amp;"'!A1:A300"))*(_summary!$C202=INDIRECT("'"&amp;O$146&amp;"'!B1:B300")),0))</f>
        <v>2.4897526999527637E-3</v>
      </c>
      <c r="P202" s="18">
        <f t="array" aca="1" ref="P202" ca="1">INDEX(OFFSET(INDIRECT("'"&amp;P$146&amp;"'!A1"),0,$C$145,200,1),MATCH(1,(_summary!$B202=INDIRECT("'"&amp;P$146&amp;"'!A1:A300"))*(_summary!$C202=INDIRECT("'"&amp;P$146&amp;"'!B1:B300")),0))</f>
        <v>0</v>
      </c>
      <c r="Q202" s="18"/>
      <c r="R202" s="16">
        <f t="shared" ca="1" si="8"/>
        <v>1</v>
      </c>
    </row>
    <row r="203" spans="2:18" ht="15.6" thickTop="1" thickBot="1" x14ac:dyDescent="0.35">
      <c r="B203" t="s">
        <v>14</v>
      </c>
      <c r="C203">
        <f t="shared" si="9"/>
        <v>2</v>
      </c>
      <c r="D203" s="18">
        <f t="array" aca="1" ref="D203" ca="1">INDEX(OFFSET(INDIRECT("'"&amp;D$146&amp;"'!A1"),0,$C$145,200,1),MATCH(1,(_summary!$B203=INDIRECT("'"&amp;D$146&amp;"'!A1:A300"))*(_summary!$C203=INDIRECT("'"&amp;D$146&amp;"'!B1:B300")),0))</f>
        <v>0.1512180365810912</v>
      </c>
      <c r="E203" s="18">
        <f t="array" aca="1" ref="E203" ca="1">INDEX(OFFSET(INDIRECT("'"&amp;E$146&amp;"'!A1"),0,$C$145,200,1),MATCH(1,(_summary!$B203=INDIRECT("'"&amp;E$146&amp;"'!A1:A300"))*(_summary!$C203=INDIRECT("'"&amp;E$146&amp;"'!B1:B300")),0))</f>
        <v>0.18674843249608827</v>
      </c>
      <c r="F203" s="18">
        <f t="array" aca="1" ref="F203" ca="1">INDEX(OFFSET(INDIRECT("'"&amp;F$146&amp;"'!A1"),0,$C$145,200,1),MATCH(1,(_summary!$B203=INDIRECT("'"&amp;F$146&amp;"'!A1:A300"))*(_summary!$C203=INDIRECT("'"&amp;F$146&amp;"'!B1:B300")),0))</f>
        <v>0.46362463600773263</v>
      </c>
      <c r="G203" s="18">
        <f t="array" aca="1" ref="G203" ca="1">INDEX(OFFSET(INDIRECT("'"&amp;G$146&amp;"'!A1"),0,$C$145,200,1),MATCH(1,(_summary!$B203=INDIRECT("'"&amp;G$146&amp;"'!A1:A300"))*(_summary!$C203=INDIRECT("'"&amp;G$146&amp;"'!B1:B300")),0))</f>
        <v>6.4378062427630772E-5</v>
      </c>
      <c r="H203" s="18">
        <f t="array" aca="1" ref="H203" ca="1">INDEX(OFFSET(INDIRECT("'"&amp;H$146&amp;"'!A1"),0,$C$145,200,1),MATCH(1,(_summary!$B203=INDIRECT("'"&amp;H$146&amp;"'!A1:A300"))*(_summary!$C203=INDIRECT("'"&amp;H$146&amp;"'!B1:B300")),0))</f>
        <v>1.3009802390528329E-2</v>
      </c>
      <c r="I203" s="18">
        <f t="array" aca="1" ref="I203" ca="1">INDEX(OFFSET(INDIRECT("'"&amp;I$146&amp;"'!A1"),0,$C$145,200,1),MATCH(1,(_summary!$B203=INDIRECT("'"&amp;I$146&amp;"'!A1:A300"))*(_summary!$C203=INDIRECT("'"&amp;I$146&amp;"'!B1:B300")),0))</f>
        <v>4.390610216779449E-4</v>
      </c>
      <c r="J203" s="18">
        <f t="array" aca="1" ref="J203" ca="1">INDEX(OFFSET(INDIRECT("'"&amp;J$146&amp;"'!A1"),0,$C$145,200,1),MATCH(1,(_summary!$B203=INDIRECT("'"&amp;J$146&amp;"'!A1:A300"))*(_summary!$C203=INDIRECT("'"&amp;J$146&amp;"'!B1:B300")),0))</f>
        <v>0</v>
      </c>
      <c r="K203" s="18">
        <f t="array" aca="1" ref="K203" ca="1">INDEX(OFFSET(INDIRECT("'"&amp;K$146&amp;"'!A1"),0,$C$145,200,1),MATCH(1,(_summary!$B203=INDIRECT("'"&amp;K$146&amp;"'!A1:A300"))*(_summary!$C203=INDIRECT("'"&amp;K$146&amp;"'!B1:B300")),0))</f>
        <v>0</v>
      </c>
      <c r="L203" s="18">
        <f t="array" aca="1" ref="L203" ca="1">INDEX(OFFSET(INDIRECT("'"&amp;L$146&amp;"'!A1"),0,$C$145,200,1),MATCH(1,(_summary!$B203=INDIRECT("'"&amp;L$146&amp;"'!A1:A300"))*(_summary!$C203=INDIRECT("'"&amp;L$146&amp;"'!B1:B300")),0))</f>
        <v>0.13230428298356595</v>
      </c>
      <c r="M203" s="18">
        <f t="array" aca="1" ref="M203" ca="1">INDEX(OFFSET(INDIRECT("'"&amp;M$146&amp;"'!A1"),0,$C$145,200,1),MATCH(1,(_summary!$B203=INDIRECT("'"&amp;M$146&amp;"'!A1:A300"))*(_summary!$C203=INDIRECT("'"&amp;M$146&amp;"'!B1:B300")),0))</f>
        <v>3.9029407171584998E-2</v>
      </c>
      <c r="N203" s="18">
        <f t="array" aca="1" ref="N203" ca="1">INDEX(OFFSET(INDIRECT("'"&amp;N$146&amp;"'!A1"),0,$C$145,200,1),MATCH(1,(_summary!$B203=INDIRECT("'"&amp;N$146&amp;"'!A1:A300"))*(_summary!$C203=INDIRECT("'"&amp;N$146&amp;"'!B1:B300")),0))</f>
        <v>7.8058814343169979E-3</v>
      </c>
      <c r="O203" s="18">
        <f t="array" aca="1" ref="O203" ca="1">INDEX(OFFSET(INDIRECT("'"&amp;O$146&amp;"'!A1"),0,$C$145,200,1),MATCH(1,(_summary!$B203=INDIRECT("'"&amp;O$146&amp;"'!A1:A300"))*(_summary!$C203=INDIRECT("'"&amp;O$146&amp;"'!B1:B300")),0))</f>
        <v>5.2039209562113331E-3</v>
      </c>
      <c r="P203" s="18">
        <f t="array" aca="1" ref="P203" ca="1">INDEX(OFFSET(INDIRECT("'"&amp;P$146&amp;"'!A1"),0,$C$145,200,1),MATCH(1,(_summary!$B203=INDIRECT("'"&amp;P$146&amp;"'!A1:A300"))*(_summary!$C203=INDIRECT("'"&amp;P$146&amp;"'!B1:B300")),0))</f>
        <v>5.5216089477486726E-4</v>
      </c>
      <c r="Q203" s="18"/>
      <c r="R203" s="16">
        <f t="shared" ca="1" si="8"/>
        <v>1.0000000000000002</v>
      </c>
    </row>
    <row r="204" spans="2:18" ht="15.6" thickTop="1" thickBot="1" x14ac:dyDescent="0.35">
      <c r="B204" t="s">
        <v>4</v>
      </c>
      <c r="C204">
        <f t="shared" si="9"/>
        <v>2</v>
      </c>
      <c r="D204" s="18">
        <f t="array" aca="1" ref="D204" ca="1">INDEX(OFFSET(INDIRECT("'"&amp;D$146&amp;"'!A1"),0,$C$145,200,1),MATCH(1,(_summary!$B204=INDIRECT("'"&amp;D$146&amp;"'!A1:A300"))*(_summary!$C204=INDIRECT("'"&amp;D$146&amp;"'!B1:B300")),0))</f>
        <v>0.24318283730126808</v>
      </c>
      <c r="E204" s="18">
        <f t="array" aca="1" ref="E204" ca="1">INDEX(OFFSET(INDIRECT("'"&amp;E$146&amp;"'!A1"),0,$C$145,200,1),MATCH(1,(_summary!$B204=INDIRECT("'"&amp;E$146&amp;"'!A1:A300"))*(_summary!$C204=INDIRECT("'"&amp;E$146&amp;"'!B1:B300")),0))</f>
        <v>0.55572142694280946</v>
      </c>
      <c r="F204" s="18">
        <f t="array" aca="1" ref="F204" ca="1">INDEX(OFFSET(INDIRECT("'"&amp;F$146&amp;"'!A1"),0,$C$145,200,1),MATCH(1,(_summary!$B204=INDIRECT("'"&amp;F$146&amp;"'!A1:A300"))*(_summary!$C204=INDIRECT("'"&amp;F$146&amp;"'!B1:B300")),0))</f>
        <v>5.9723725639338934E-2</v>
      </c>
      <c r="G204" s="18">
        <f t="array" aca="1" ref="G204" ca="1">INDEX(OFFSET(INDIRECT("'"&amp;G$146&amp;"'!A1"),0,$C$145,200,1),MATCH(1,(_summary!$B204=INDIRECT("'"&amp;G$146&amp;"'!A1:A300"))*(_summary!$C204=INDIRECT("'"&amp;G$146&amp;"'!B1:B300")),0))</f>
        <v>1.7995735281609562E-3</v>
      </c>
      <c r="H204" s="18">
        <f t="array" aca="1" ref="H204" ca="1">INDEX(OFFSET(INDIRECT("'"&amp;H$146&amp;"'!A1"),0,$C$145,200,1),MATCH(1,(_summary!$B204=INDIRECT("'"&amp;H$146&amp;"'!A1:A300"))*(_summary!$C204=INDIRECT("'"&amp;H$146&amp;"'!B1:B300")),0))</f>
        <v>1.237434208903064E-2</v>
      </c>
      <c r="I204" s="18">
        <f t="array" aca="1" ref="I204" ca="1">INDEX(OFFSET(INDIRECT("'"&amp;I$146&amp;"'!A1"),0,$C$145,200,1),MATCH(1,(_summary!$B204=INDIRECT("'"&amp;I$146&amp;"'!A1:A300"))*(_summary!$C204=INDIRECT("'"&amp;I$146&amp;"'!B1:B300")),0))</f>
        <v>5.9176715036464182E-3</v>
      </c>
      <c r="J204" s="18">
        <f t="array" aca="1" ref="J204" ca="1">INDEX(OFFSET(INDIRECT("'"&amp;J$146&amp;"'!A1"),0,$C$145,200,1),MATCH(1,(_summary!$B204=INDIRECT("'"&amp;J$146&amp;"'!A1:A300"))*(_summary!$C204=INDIRECT("'"&amp;J$146&amp;"'!B1:B300")),0))</f>
        <v>0</v>
      </c>
      <c r="K204" s="18">
        <f t="array" aca="1" ref="K204" ca="1">INDEX(OFFSET(INDIRECT("'"&amp;K$146&amp;"'!A1"),0,$C$145,200,1),MATCH(1,(_summary!$B204=INDIRECT("'"&amp;K$146&amp;"'!A1:A300"))*(_summary!$C204=INDIRECT("'"&amp;K$146&amp;"'!B1:B300")),0))</f>
        <v>0</v>
      </c>
      <c r="L204" s="18">
        <f t="array" aca="1" ref="L204" ca="1">INDEX(OFFSET(INDIRECT("'"&amp;L$146&amp;"'!A1"),0,$C$145,200,1),MATCH(1,(_summary!$B204=INDIRECT("'"&amp;L$146&amp;"'!A1:A300"))*(_summary!$C204=INDIRECT("'"&amp;L$146&amp;"'!B1:B300")),0))</f>
        <v>6.3219212708564773E-2</v>
      </c>
      <c r="M204" s="18">
        <f t="array" aca="1" ref="M204" ca="1">INDEX(OFFSET(INDIRECT("'"&amp;M$146&amp;"'!A1"),0,$C$145,200,1),MATCH(1,(_summary!$B204=INDIRECT("'"&amp;M$146&amp;"'!A1:A300"))*(_summary!$C204=INDIRECT("'"&amp;M$146&amp;"'!B1:B300")),0))</f>
        <v>3.9933976590522127E-2</v>
      </c>
      <c r="N204" s="18">
        <f t="array" aca="1" ref="N204" ca="1">INDEX(OFFSET(INDIRECT("'"&amp;N$146&amp;"'!A1"),0,$C$145,200,1),MATCH(1,(_summary!$B204=INDIRECT("'"&amp;N$146&amp;"'!A1:A300"))*(_summary!$C204=INDIRECT("'"&amp;N$146&amp;"'!B1:B300")),0))</f>
        <v>7.4246052534183826E-3</v>
      </c>
      <c r="O204" s="18">
        <f t="array" aca="1" ref="O204" ca="1">INDEX(OFFSET(INDIRECT("'"&amp;O$146&amp;"'!A1"),0,$C$145,200,1),MATCH(1,(_summary!$B204=INDIRECT("'"&amp;O$146&amp;"'!A1:A300"))*(_summary!$C204=INDIRECT("'"&amp;O$146&amp;"'!B1:B300")),0))</f>
        <v>5.0425740864592228E-3</v>
      </c>
      <c r="P204" s="18">
        <f t="array" aca="1" ref="P204" ca="1">INDEX(OFFSET(INDIRECT("'"&amp;P$146&amp;"'!A1"),0,$C$145,200,1),MATCH(1,(_summary!$B204=INDIRECT("'"&amp;P$146&amp;"'!A1:A300"))*(_summary!$C204=INDIRECT("'"&amp;P$146&amp;"'!B1:B300")),0))</f>
        <v>5.6600543567808725E-3</v>
      </c>
      <c r="Q204" s="18"/>
      <c r="R204" s="16">
        <f t="shared" ca="1" si="8"/>
        <v>0.99999999999999989</v>
      </c>
    </row>
    <row r="205" spans="2:18" ht="15.6" thickTop="1" thickBot="1" x14ac:dyDescent="0.35">
      <c r="B205" t="s">
        <v>12</v>
      </c>
      <c r="C205">
        <f t="shared" si="9"/>
        <v>3</v>
      </c>
      <c r="D205" s="18">
        <f t="array" aca="1" ref="D205" ca="1">INDEX(OFFSET(INDIRECT("'"&amp;D$146&amp;"'!A1"),0,$C$145,200,1),MATCH(1,(_summary!$B205=INDIRECT("'"&amp;D$146&amp;"'!A1:A300"))*(_summary!$C205=INDIRECT("'"&amp;D$146&amp;"'!B1:B300")),0))</f>
        <v>0.2605403788894794</v>
      </c>
      <c r="E205" s="18">
        <f t="array" aca="1" ref="E205" ca="1">INDEX(OFFSET(INDIRECT("'"&amp;E$146&amp;"'!A1"),0,$C$145,200,1),MATCH(1,(_summary!$B205=INDIRECT("'"&amp;E$146&amp;"'!A1:A300"))*(_summary!$C205=INDIRECT("'"&amp;E$146&amp;"'!B1:B300")),0))</f>
        <v>0.3542379143708973</v>
      </c>
      <c r="F205" s="18">
        <f t="array" aca="1" ref="F205" ca="1">INDEX(OFFSET(INDIRECT("'"&amp;F$146&amp;"'!A1"),0,$C$145,200,1),MATCH(1,(_summary!$B205=INDIRECT("'"&amp;F$146&amp;"'!A1:A300"))*(_summary!$C205=INDIRECT("'"&amp;F$146&amp;"'!B1:B300")),0))</f>
        <v>0.14797811468255639</v>
      </c>
      <c r="G205" s="18">
        <f t="array" aca="1" ref="G205" ca="1">INDEX(OFFSET(INDIRECT("'"&amp;G$146&amp;"'!A1"),0,$C$145,200,1),MATCH(1,(_summary!$B205=INDIRECT("'"&amp;G$146&amp;"'!A1:A300"))*(_summary!$C205=INDIRECT("'"&amp;G$146&amp;"'!B1:B300")),0))</f>
        <v>3.8458944261678314E-4</v>
      </c>
      <c r="H205" s="18">
        <f t="array" aca="1" ref="H205" ca="1">INDEX(OFFSET(INDIRECT("'"&amp;H$146&amp;"'!A1"),0,$C$145,200,1),MATCH(1,(_summary!$B205=INDIRECT("'"&amp;H$146&amp;"'!A1:A300"))*(_summary!$C205=INDIRECT("'"&amp;H$146&amp;"'!B1:B300")),0))</f>
        <v>1.7384455074191965E-2</v>
      </c>
      <c r="I205" s="18">
        <f t="array" aca="1" ref="I205" ca="1">INDEX(OFFSET(INDIRECT("'"&amp;I$146&amp;"'!A1"),0,$C$145,200,1),MATCH(1,(_summary!$B205=INDIRECT("'"&amp;I$146&amp;"'!A1:A300"))*(_summary!$C205=INDIRECT("'"&amp;I$146&amp;"'!B1:B300")),0))</f>
        <v>2.7248802927903638E-3</v>
      </c>
      <c r="J205" s="18">
        <f t="array" aca="1" ref="J205" ca="1">INDEX(OFFSET(INDIRECT("'"&amp;J$146&amp;"'!A1"),0,$C$145,200,1),MATCH(1,(_summary!$B205=INDIRECT("'"&amp;J$146&amp;"'!A1:A300"))*(_summary!$C205=INDIRECT("'"&amp;J$146&amp;"'!B1:B300")),0))</f>
        <v>0</v>
      </c>
      <c r="K205" s="18">
        <f t="array" aca="1" ref="K205" ca="1">INDEX(OFFSET(INDIRECT("'"&amp;K$146&amp;"'!A1"),0,$C$145,200,1),MATCH(1,(_summary!$B205=INDIRECT("'"&amp;K$146&amp;"'!A1:A300"))*(_summary!$C205=INDIRECT("'"&amp;K$146&amp;"'!B1:B300")),0))</f>
        <v>3.5764613235481833E-4</v>
      </c>
      <c r="L205" s="18">
        <f t="array" aca="1" ref="L205" ca="1">INDEX(OFFSET(INDIRECT("'"&amp;L$146&amp;"'!A1"),0,$C$145,200,1),MATCH(1,(_summary!$B205=INDIRECT("'"&amp;L$146&amp;"'!A1:A300"))*(_summary!$C205=INDIRECT("'"&amp;L$146&amp;"'!B1:B300")),0))</f>
        <v>0.10908916434519779</v>
      </c>
      <c r="M205" s="18">
        <f t="array" aca="1" ref="M205" ca="1">INDEX(OFFSET(INDIRECT("'"&amp;M$146&amp;"'!A1"),0,$C$145,200,1),MATCH(1,(_summary!$B205=INDIRECT("'"&amp;M$146&amp;"'!A1:A300"))*(_summary!$C205=INDIRECT("'"&amp;M$146&amp;"'!B1:B300")),0))</f>
        <v>7.4182755698297326E-2</v>
      </c>
      <c r="N205" s="18">
        <f t="array" aca="1" ref="N205" ca="1">INDEX(OFFSET(INDIRECT("'"&amp;N$146&amp;"'!A1"),0,$C$145,200,1),MATCH(1,(_summary!$B205=INDIRECT("'"&amp;N$146&amp;"'!A1:A300"))*(_summary!$C205=INDIRECT("'"&amp;N$146&amp;"'!B1:B300")),0))</f>
        <v>1.2516807653418213E-2</v>
      </c>
      <c r="O205" s="18">
        <f t="array" aca="1" ref="O205" ca="1">INDEX(OFFSET(INDIRECT("'"&amp;O$146&amp;"'!A1"),0,$C$145,200,1),MATCH(1,(_summary!$B205=INDIRECT("'"&amp;O$146&amp;"'!A1:A300"))*(_summary!$C205=INDIRECT("'"&amp;O$146&amp;"'!B1:B300")),0))</f>
        <v>2.0603293418199581E-2</v>
      </c>
      <c r="P205" s="18">
        <f t="array" aca="1" ref="P205" ca="1">INDEX(OFFSET(INDIRECT("'"&amp;P$146&amp;"'!A1"),0,$C$145,200,1),MATCH(1,(_summary!$B205=INDIRECT("'"&amp;P$146&amp;"'!A1:A300"))*(_summary!$C205=INDIRECT("'"&amp;P$146&amp;"'!B1:B300")),0))</f>
        <v>0</v>
      </c>
      <c r="Q205" s="18"/>
      <c r="R205" s="16">
        <f t="shared" ca="1" si="8"/>
        <v>0.99999999999999989</v>
      </c>
    </row>
    <row r="206" spans="2:18" ht="15.6" thickTop="1" thickBot="1" x14ac:dyDescent="0.35">
      <c r="B206" t="s">
        <v>1</v>
      </c>
      <c r="C206">
        <f t="shared" si="9"/>
        <v>3</v>
      </c>
      <c r="D206" s="18">
        <f t="array" aca="1" ref="D206" ca="1">INDEX(OFFSET(INDIRECT("'"&amp;D$146&amp;"'!A1"),0,$C$145,200,1),MATCH(1,(_summary!$B206=INDIRECT("'"&amp;D$146&amp;"'!A1:A300"))*(_summary!$C206=INDIRECT("'"&amp;D$146&amp;"'!B1:B300")),0))</f>
        <v>0.22309399506037597</v>
      </c>
      <c r="E206" s="18">
        <f t="array" aca="1" ref="E206" ca="1">INDEX(OFFSET(INDIRECT("'"&amp;E$146&amp;"'!A1"),0,$C$145,200,1),MATCH(1,(_summary!$B206=INDIRECT("'"&amp;E$146&amp;"'!A1:A300"))*(_summary!$C206=INDIRECT("'"&amp;E$146&amp;"'!B1:B300")),0))</f>
        <v>0.39964473330039285</v>
      </c>
      <c r="F206" s="18">
        <f t="array" aca="1" ref="F206" ca="1">INDEX(OFFSET(INDIRECT("'"&amp;F$146&amp;"'!A1"),0,$C$145,200,1),MATCH(1,(_summary!$B206=INDIRECT("'"&amp;F$146&amp;"'!A1:A300"))*(_summary!$C206=INDIRECT("'"&amp;F$146&amp;"'!B1:B300")),0))</f>
        <v>0.19697781596142411</v>
      </c>
      <c r="G206" s="18">
        <f t="array" aca="1" ref="G206" ca="1">INDEX(OFFSET(INDIRECT("'"&amp;G$146&amp;"'!A1"),0,$C$145,200,1),MATCH(1,(_summary!$B206=INDIRECT("'"&amp;G$146&amp;"'!A1:A300"))*(_summary!$C206=INDIRECT("'"&amp;G$146&amp;"'!B1:B300")),0))</f>
        <v>0</v>
      </c>
      <c r="H206" s="18">
        <f t="array" aca="1" ref="H206" ca="1">INDEX(OFFSET(INDIRECT("'"&amp;H$146&amp;"'!A1"),0,$C$145,200,1),MATCH(1,(_summary!$B206=INDIRECT("'"&amp;H$146&amp;"'!A1:A300"))*(_summary!$C206=INDIRECT("'"&amp;H$146&amp;"'!B1:B300")),0))</f>
        <v>2.0627907288307504E-2</v>
      </c>
      <c r="I206" s="18">
        <f t="array" aca="1" ref="I206" ca="1">INDEX(OFFSET(INDIRECT("'"&amp;I$146&amp;"'!A1"),0,$C$145,200,1),MATCH(1,(_summary!$B206=INDIRECT("'"&amp;I$146&amp;"'!A1:A300"))*(_summary!$C206=INDIRECT("'"&amp;I$146&amp;"'!B1:B300")),0))</f>
        <v>5.5645492903380854E-3</v>
      </c>
      <c r="J206" s="18">
        <f t="array" aca="1" ref="J206" ca="1">INDEX(OFFSET(INDIRECT("'"&amp;J$146&amp;"'!A1"),0,$C$145,200,1),MATCH(1,(_summary!$B206=INDIRECT("'"&amp;J$146&amp;"'!A1:A300"))*(_summary!$C206=INDIRECT("'"&amp;J$146&amp;"'!B1:B300")),0))</f>
        <v>0</v>
      </c>
      <c r="K206" s="18">
        <f t="array" aca="1" ref="K206" ca="1">INDEX(OFFSET(INDIRECT("'"&amp;K$146&amp;"'!A1"),0,$C$145,200,1),MATCH(1,(_summary!$B206=INDIRECT("'"&amp;K$146&amp;"'!A1:A300"))*(_summary!$C206=INDIRECT("'"&amp;K$146&amp;"'!B1:B300")),0))</f>
        <v>9.9158485910731304E-5</v>
      </c>
      <c r="L206" s="18">
        <f t="array" aca="1" ref="L206" ca="1">INDEX(OFFSET(INDIRECT("'"&amp;L$146&amp;"'!A1"),0,$C$145,200,1),MATCH(1,(_summary!$B206=INDIRECT("'"&amp;L$146&amp;"'!A1:A300"))*(_summary!$C206=INDIRECT("'"&amp;L$146&amp;"'!B1:B300")),0))</f>
        <v>6.3857158312503895E-2</v>
      </c>
      <c r="M206" s="18">
        <f t="array" aca="1" ref="M206" ca="1">INDEX(OFFSET(INDIRECT("'"&amp;M$146&amp;"'!A1"),0,$C$145,200,1),MATCH(1,(_summary!$B206=INDIRECT("'"&amp;M$146&amp;"'!A1:A300"))*(_summary!$C206=INDIRECT("'"&amp;M$146&amp;"'!B1:B300")),0))</f>
        <v>6.2330518113119585E-2</v>
      </c>
      <c r="N206" s="18">
        <f t="array" aca="1" ref="N206" ca="1">INDEX(OFFSET(INDIRECT("'"&amp;N$146&amp;"'!A1"),0,$C$145,200,1),MATCH(1,(_summary!$B206=INDIRECT("'"&amp;N$146&amp;"'!A1:A300"))*(_summary!$C206=INDIRECT("'"&amp;N$146&amp;"'!B1:B300")),0))</f>
        <v>1.4852093247581402E-2</v>
      </c>
      <c r="O206" s="18">
        <f t="array" aca="1" ref="O206" ca="1">INDEX(OFFSET(INDIRECT("'"&amp;O$146&amp;"'!A1"),0,$C$145,200,1),MATCH(1,(_summary!$B206=INDIRECT("'"&amp;O$146&amp;"'!A1:A300"))*(_summary!$C206=INDIRECT("'"&amp;O$146&amp;"'!B1:B300")),0))</f>
        <v>9.9013954983876024E-3</v>
      </c>
      <c r="P206" s="18">
        <f t="array" aca="1" ref="P206" ca="1">INDEX(OFFSET(INDIRECT("'"&amp;P$146&amp;"'!A1"),0,$C$145,200,1),MATCH(1,(_summary!$B206=INDIRECT("'"&amp;P$146&amp;"'!A1:A300"))*(_summary!$C206=INDIRECT("'"&amp;P$146&amp;"'!B1:B300")),0))</f>
        <v>3.0506754416582326E-3</v>
      </c>
      <c r="Q206" s="18"/>
      <c r="R206" s="16">
        <f t="shared" ca="1" si="8"/>
        <v>1.0000000000000002</v>
      </c>
    </row>
    <row r="207" spans="2:18" ht="15.6" thickTop="1" thickBot="1" x14ac:dyDescent="0.35">
      <c r="B207" t="s">
        <v>19</v>
      </c>
      <c r="C207">
        <f t="shared" si="9"/>
        <v>3</v>
      </c>
      <c r="D207" s="18">
        <f t="array" aca="1" ref="D207" ca="1">INDEX(OFFSET(INDIRECT("'"&amp;D$146&amp;"'!A1"),0,$C$145,200,1),MATCH(1,(_summary!$B207=INDIRECT("'"&amp;D$146&amp;"'!A1:A300"))*(_summary!$C207=INDIRECT("'"&amp;D$146&amp;"'!B1:B300")),0))</f>
        <v>0.49281952828183601</v>
      </c>
      <c r="E207" s="18">
        <f t="array" aca="1" ref="E207" ca="1">INDEX(OFFSET(INDIRECT("'"&amp;E$146&amp;"'!A1"),0,$C$145,200,1),MATCH(1,(_summary!$B207=INDIRECT("'"&amp;E$146&amp;"'!A1:A300"))*(_summary!$C207=INDIRECT("'"&amp;E$146&amp;"'!B1:B300")),0))</f>
        <v>0.13940620473880139</v>
      </c>
      <c r="F207" s="18">
        <f t="array" aca="1" ref="F207" ca="1">INDEX(OFFSET(INDIRECT("'"&amp;F$146&amp;"'!A1"),0,$C$145,200,1),MATCH(1,(_summary!$B207=INDIRECT("'"&amp;F$146&amp;"'!A1:A300"))*(_summary!$C207=INDIRECT("'"&amp;F$146&amp;"'!B1:B300")),0))</f>
        <v>2.9281689513811607E-2</v>
      </c>
      <c r="G207" s="18">
        <f t="array" aca="1" ref="G207" ca="1">INDEX(OFFSET(INDIRECT("'"&amp;G$146&amp;"'!A1"),0,$C$145,200,1),MATCH(1,(_summary!$B207=INDIRECT("'"&amp;G$146&amp;"'!A1:A300"))*(_summary!$C207=INDIRECT("'"&amp;G$146&amp;"'!B1:B300")),0))</f>
        <v>1.0844664389991817E-2</v>
      </c>
      <c r="H207" s="18">
        <f t="array" aca="1" ref="H207" ca="1">INDEX(OFFSET(INDIRECT("'"&amp;H$146&amp;"'!A1"),0,$C$145,200,1),MATCH(1,(_summary!$B207=INDIRECT("'"&amp;H$146&amp;"'!A1:A300"))*(_summary!$C207=INDIRECT("'"&amp;H$146&amp;"'!B1:B300")),0))</f>
        <v>6.4132583799303309E-3</v>
      </c>
      <c r="I207" s="18">
        <f t="array" aca="1" ref="I207" ca="1">INDEX(OFFSET(INDIRECT("'"&amp;I$146&amp;"'!A1"),0,$C$145,200,1),MATCH(1,(_summary!$B207=INDIRECT("'"&amp;I$146&amp;"'!A1:A300"))*(_summary!$C207=INDIRECT("'"&amp;I$146&amp;"'!B1:B300")),0))</f>
        <v>6.2501220320457988E-4</v>
      </c>
      <c r="J207" s="18">
        <f t="array" aca="1" ref="J207" ca="1">INDEX(OFFSET(INDIRECT("'"&amp;J$146&amp;"'!A1"),0,$C$145,200,1),MATCH(1,(_summary!$B207=INDIRECT("'"&amp;J$146&amp;"'!A1:A300"))*(_summary!$C207=INDIRECT("'"&amp;J$146&amp;"'!B1:B300")),0))</f>
        <v>0</v>
      </c>
      <c r="K207" s="18">
        <f t="array" aca="1" ref="K207" ca="1">INDEX(OFFSET(INDIRECT("'"&amp;K$146&amp;"'!A1"),0,$C$145,200,1),MATCH(1,(_summary!$B207=INDIRECT("'"&amp;K$146&amp;"'!A1:A300"))*(_summary!$C207=INDIRECT("'"&amp;K$146&amp;"'!B1:B300")),0))</f>
        <v>0</v>
      </c>
      <c r="L207" s="18">
        <f t="array" aca="1" ref="L207" ca="1">INDEX(OFFSET(INDIRECT("'"&amp;L$146&amp;"'!A1"),0,$C$145,200,1),MATCH(1,(_summary!$B207=INDIRECT("'"&amp;L$146&amp;"'!A1:A300"))*(_summary!$C207=INDIRECT("'"&amp;L$146&amp;"'!B1:B300")),0))</f>
        <v>0.10162874502875852</v>
      </c>
      <c r="M207" s="18">
        <f t="array" aca="1" ref="M207" ca="1">INDEX(OFFSET(INDIRECT("'"&amp;M$146&amp;"'!A1"),0,$C$145,200,1),MATCH(1,(_summary!$B207=INDIRECT("'"&amp;M$146&amp;"'!A1:A300"))*(_summary!$C207=INDIRECT("'"&amp;M$146&amp;"'!B1:B300")),0))</f>
        <v>0.10287235408993753</v>
      </c>
      <c r="N207" s="18">
        <f t="array" aca="1" ref="N207" ca="1">INDEX(OFFSET(INDIRECT("'"&amp;N$146&amp;"'!A1"),0,$C$145,200,1),MATCH(1,(_summary!$B207=INDIRECT("'"&amp;N$146&amp;"'!A1:A300"))*(_summary!$C207=INDIRECT("'"&amp;N$146&amp;"'!B1:B300")),0))</f>
        <v>4.6175460335498384E-3</v>
      </c>
      <c r="O207" s="18">
        <f t="array" aca="1" ref="O207" ca="1">INDEX(OFFSET(INDIRECT("'"&amp;O$146&amp;"'!A1"),0,$C$145,200,1),MATCH(1,(_summary!$B207=INDIRECT("'"&amp;O$146&amp;"'!A1:A300"))*(_summary!$C207=INDIRECT("'"&amp;O$146&amp;"'!B1:B300")),0))</f>
        <v>0.11149099734017834</v>
      </c>
      <c r="P207" s="18">
        <f t="array" aca="1" ref="P207" ca="1">INDEX(OFFSET(INDIRECT("'"&amp;P$146&amp;"'!A1"),0,$C$145,200,1),MATCH(1,(_summary!$B207=INDIRECT("'"&amp;P$146&amp;"'!A1:A300"))*(_summary!$C207=INDIRECT("'"&amp;P$146&amp;"'!B1:B300")),0))</f>
        <v>0</v>
      </c>
      <c r="Q207" s="18"/>
      <c r="R207" s="16">
        <f t="shared" ca="1" si="8"/>
        <v>0.99999999999999978</v>
      </c>
    </row>
    <row r="208" spans="2:18" ht="15.6" thickTop="1" thickBot="1" x14ac:dyDescent="0.35">
      <c r="B208" t="s">
        <v>22</v>
      </c>
      <c r="C208">
        <f t="shared" si="9"/>
        <v>3</v>
      </c>
      <c r="D208" s="18">
        <f t="array" aca="1" ref="D208" ca="1">INDEX(OFFSET(INDIRECT("'"&amp;D$146&amp;"'!A1"),0,$C$145,200,1),MATCH(1,(_summary!$B208=INDIRECT("'"&amp;D$146&amp;"'!A1:A300"))*(_summary!$C208=INDIRECT("'"&amp;D$146&amp;"'!B1:B300")),0))</f>
        <v>0.42670285412490755</v>
      </c>
      <c r="E208" s="18">
        <f t="array" aca="1" ref="E208" ca="1">INDEX(OFFSET(INDIRECT("'"&amp;E$146&amp;"'!A1"),0,$C$145,200,1),MATCH(1,(_summary!$B208=INDIRECT("'"&amp;E$146&amp;"'!A1:A300"))*(_summary!$C208=INDIRECT("'"&amp;E$146&amp;"'!B1:B300")),0))</f>
        <v>0.3005259962954574</v>
      </c>
      <c r="F208" s="18">
        <f t="array" aca="1" ref="F208" ca="1">INDEX(OFFSET(INDIRECT("'"&amp;F$146&amp;"'!A1"),0,$C$145,200,1),MATCH(1,(_summary!$B208=INDIRECT("'"&amp;F$146&amp;"'!A1:A300"))*(_summary!$C208=INDIRECT("'"&amp;F$146&amp;"'!B1:B300")),0))</f>
        <v>0.11574430971827236</v>
      </c>
      <c r="G208" s="18">
        <f t="array" aca="1" ref="G208" ca="1">INDEX(OFFSET(INDIRECT("'"&amp;G$146&amp;"'!A1"),0,$C$145,200,1),MATCH(1,(_summary!$B208=INDIRECT("'"&amp;G$146&amp;"'!A1:A300"))*(_summary!$C208=INDIRECT("'"&amp;G$146&amp;"'!B1:B300")),0))</f>
        <v>9.2910114244007492E-4</v>
      </c>
      <c r="H208" s="18">
        <f t="array" aca="1" ref="H208" ca="1">INDEX(OFFSET(INDIRECT("'"&amp;H$146&amp;"'!A1"),0,$C$145,200,1),MATCH(1,(_summary!$B208=INDIRECT("'"&amp;H$146&amp;"'!A1:A300"))*(_summary!$C208=INDIRECT("'"&amp;H$146&amp;"'!B1:B300")),0))</f>
        <v>1.4442097685537026E-2</v>
      </c>
      <c r="I208" s="18">
        <f t="array" aca="1" ref="I208" ca="1">INDEX(OFFSET(INDIRECT("'"&amp;I$146&amp;"'!A1"),0,$C$145,200,1),MATCH(1,(_summary!$B208=INDIRECT("'"&amp;I$146&amp;"'!A1:A300"))*(_summary!$C208=INDIRECT("'"&amp;I$146&amp;"'!B1:B300")),0))</f>
        <v>0</v>
      </c>
      <c r="J208" s="18">
        <f t="array" aca="1" ref="J208" ca="1">INDEX(OFFSET(INDIRECT("'"&amp;J$146&amp;"'!A1"),0,$C$145,200,1),MATCH(1,(_summary!$B208=INDIRECT("'"&amp;J$146&amp;"'!A1:A300"))*(_summary!$C208=INDIRECT("'"&amp;J$146&amp;"'!B1:B300")),0))</f>
        <v>0</v>
      </c>
      <c r="K208" s="18">
        <f t="array" aca="1" ref="K208" ca="1">INDEX(OFFSET(INDIRECT("'"&amp;K$146&amp;"'!A1"),0,$C$145,200,1),MATCH(1,(_summary!$B208=INDIRECT("'"&amp;K$146&amp;"'!A1:A300"))*(_summary!$C208=INDIRECT("'"&amp;K$146&amp;"'!B1:B300")),0))</f>
        <v>0</v>
      </c>
      <c r="L208" s="18">
        <f t="array" aca="1" ref="L208" ca="1">INDEX(OFFSET(INDIRECT("'"&amp;L$146&amp;"'!A1"),0,$C$145,200,1),MATCH(1,(_summary!$B208=INDIRECT("'"&amp;L$146&amp;"'!A1:A300"))*(_summary!$C208=INDIRECT("'"&amp;L$146&amp;"'!B1:B300")),0))</f>
        <v>5.2773509451051456E-2</v>
      </c>
      <c r="M208" s="18">
        <f t="array" aca="1" ref="M208" ca="1">INDEX(OFFSET(INDIRECT("'"&amp;M$146&amp;"'!A1"),0,$C$145,200,1),MATCH(1,(_summary!$B208=INDIRECT("'"&amp;M$146&amp;"'!A1:A300"))*(_summary!$C208=INDIRECT("'"&amp;M$146&amp;"'!B1:B300")),0))</f>
        <v>4.3326293056611079E-2</v>
      </c>
      <c r="N208" s="18">
        <f t="array" aca="1" ref="N208" ca="1">INDEX(OFFSET(INDIRECT("'"&amp;N$146&amp;"'!A1"),0,$C$145,200,1),MATCH(1,(_summary!$B208=INDIRECT("'"&amp;N$146&amp;"'!A1:A300"))*(_summary!$C208=INDIRECT("'"&amp;N$146&amp;"'!B1:B300")),0))</f>
        <v>1.3952359773569678E-2</v>
      </c>
      <c r="O208" s="18">
        <f t="array" aca="1" ref="O208" ca="1">INDEX(OFFSET(INDIRECT("'"&amp;O$146&amp;"'!A1"),0,$C$145,200,1),MATCH(1,(_summary!$B208=INDIRECT("'"&amp;O$146&amp;"'!A1:A300"))*(_summary!$C208=INDIRECT("'"&amp;O$146&amp;"'!B1:B300")),0))</f>
        <v>3.1603478752153337E-2</v>
      </c>
      <c r="P208" s="18">
        <f t="array" aca="1" ref="P208" ca="1">INDEX(OFFSET(INDIRECT("'"&amp;P$146&amp;"'!A1"),0,$C$145,200,1),MATCH(1,(_summary!$B208=INDIRECT("'"&amp;P$146&amp;"'!A1:A300"))*(_summary!$C208=INDIRECT("'"&amp;P$146&amp;"'!B1:B300")),0))</f>
        <v>0</v>
      </c>
      <c r="Q208" s="18"/>
      <c r="R208" s="16">
        <f t="shared" ca="1" si="8"/>
        <v>0.99999999999999989</v>
      </c>
    </row>
    <row r="209" spans="2:18" ht="15.6" thickTop="1" thickBot="1" x14ac:dyDescent="0.35">
      <c r="B209" t="s">
        <v>28</v>
      </c>
      <c r="C209">
        <f t="shared" si="9"/>
        <v>3</v>
      </c>
      <c r="D209" s="18">
        <f t="array" aca="1" ref="D209" ca="1">INDEX(OFFSET(INDIRECT("'"&amp;D$146&amp;"'!A1"),0,$C$145,200,1),MATCH(1,(_summary!$B209=INDIRECT("'"&amp;D$146&amp;"'!A1:A300"))*(_summary!$C209=INDIRECT("'"&amp;D$146&amp;"'!B1:B300")),0))</f>
        <v>0.52721553806663557</v>
      </c>
      <c r="E209" s="18">
        <f t="array" aca="1" ref="E209" ca="1">INDEX(OFFSET(INDIRECT("'"&amp;E$146&amp;"'!A1"),0,$C$145,200,1),MATCH(1,(_summary!$B209=INDIRECT("'"&amp;E$146&amp;"'!A1:A300"))*(_summary!$C209=INDIRECT("'"&amp;E$146&amp;"'!B1:B300")),0))</f>
        <v>0</v>
      </c>
      <c r="F209" s="18">
        <f t="array" aca="1" ref="F209" ca="1">INDEX(OFFSET(INDIRECT("'"&amp;F$146&amp;"'!A1"),0,$C$145,200,1),MATCH(1,(_summary!$B209=INDIRECT("'"&amp;F$146&amp;"'!A1:A300"))*(_summary!$C209=INDIRECT("'"&amp;F$146&amp;"'!B1:B300")),0))</f>
        <v>0.35340683715110233</v>
      </c>
      <c r="G209" s="18">
        <f t="array" aca="1" ref="G209" ca="1">INDEX(OFFSET(INDIRECT("'"&amp;G$146&amp;"'!A1"),0,$C$145,200,1),MATCH(1,(_summary!$B209=INDIRECT("'"&amp;G$146&amp;"'!A1:A300"))*(_summary!$C209=INDIRECT("'"&amp;G$146&amp;"'!B1:B300")),0))</f>
        <v>0</v>
      </c>
      <c r="H209" s="18">
        <f t="array" aca="1" ref="H209" ca="1">INDEX(OFFSET(INDIRECT("'"&amp;H$146&amp;"'!A1"),0,$C$145,200,1),MATCH(1,(_summary!$B209=INDIRECT("'"&amp;H$146&amp;"'!A1:A300"))*(_summary!$C209=INDIRECT("'"&amp;H$146&amp;"'!B1:B300")),0))</f>
        <v>1.2218853412139177E-2</v>
      </c>
      <c r="I209" s="18">
        <f t="array" aca="1" ref="I209" ca="1">INDEX(OFFSET(INDIRECT("'"&amp;I$146&amp;"'!A1"),0,$C$145,200,1),MATCH(1,(_summary!$B209=INDIRECT("'"&amp;I$146&amp;"'!A1:A300"))*(_summary!$C209=INDIRECT("'"&amp;I$146&amp;"'!B1:B300")),0))</f>
        <v>5.8588074652202856E-3</v>
      </c>
      <c r="J209" s="18">
        <f t="array" aca="1" ref="J209" ca="1">INDEX(OFFSET(INDIRECT("'"&amp;J$146&amp;"'!A1"),0,$C$145,200,1),MATCH(1,(_summary!$B209=INDIRECT("'"&amp;J$146&amp;"'!A1:A300"))*(_summary!$C209=INDIRECT("'"&amp;J$146&amp;"'!B1:B300")),0))</f>
        <v>0</v>
      </c>
      <c r="K209" s="18">
        <f t="array" aca="1" ref="K209" ca="1">INDEX(OFFSET(INDIRECT("'"&amp;K$146&amp;"'!A1"),0,$C$145,200,1),MATCH(1,(_summary!$B209=INDIRECT("'"&amp;K$146&amp;"'!A1:A300"))*(_summary!$C209=INDIRECT("'"&amp;K$146&amp;"'!B1:B300")),0))</f>
        <v>0</v>
      </c>
      <c r="L209" s="18">
        <f t="array" aca="1" ref="L209" ca="1">INDEX(OFFSET(INDIRECT("'"&amp;L$146&amp;"'!A1"),0,$C$145,200,1),MATCH(1,(_summary!$B209=INDIRECT("'"&amp;L$146&amp;"'!A1:A300"))*(_summary!$C209=INDIRECT("'"&amp;L$146&amp;"'!B1:B300")),0))</f>
        <v>4.9980779573918145E-2</v>
      </c>
      <c r="M209" s="18">
        <f t="array" aca="1" ref="M209" ca="1">INDEX(OFFSET(INDIRECT("'"&amp;M$146&amp;"'!A1"),0,$C$145,200,1),MATCH(1,(_summary!$B209=INDIRECT("'"&amp;M$146&amp;"'!A1:A300"))*(_summary!$C209=INDIRECT("'"&amp;M$146&amp;"'!B1:B300")),0))</f>
        <v>3.6656560236417529E-2</v>
      </c>
      <c r="N209" s="18">
        <f t="array" aca="1" ref="N209" ca="1">INDEX(OFFSET(INDIRECT("'"&amp;N$146&amp;"'!A1"),0,$C$145,200,1),MATCH(1,(_summary!$B209=INDIRECT("'"&amp;N$146&amp;"'!A1:A300"))*(_summary!$C209=INDIRECT("'"&amp;N$146&amp;"'!B1:B300")),0))</f>
        <v>8.7975744567402071E-3</v>
      </c>
      <c r="O209" s="18">
        <f t="array" aca="1" ref="O209" ca="1">INDEX(OFFSET(INDIRECT("'"&amp;O$146&amp;"'!A1"),0,$C$145,200,1),MATCH(1,(_summary!$B209=INDIRECT("'"&amp;O$146&amp;"'!A1:A300"))*(_summary!$C209=INDIRECT("'"&amp;O$146&amp;"'!B1:B300")),0))</f>
        <v>5.8650496378268042E-3</v>
      </c>
      <c r="P209" s="18">
        <f t="array" aca="1" ref="P209" ca="1">INDEX(OFFSET(INDIRECT("'"&amp;P$146&amp;"'!A1"),0,$C$145,200,1),MATCH(1,(_summary!$B209=INDIRECT("'"&amp;P$146&amp;"'!A1:A300"))*(_summary!$C209=INDIRECT("'"&amp;P$146&amp;"'!B1:B300")),0))</f>
        <v>0</v>
      </c>
      <c r="Q209" s="18"/>
      <c r="R209" s="16">
        <f t="shared" ca="1" si="8"/>
        <v>1</v>
      </c>
    </row>
    <row r="210" spans="2:18" ht="15.6" thickTop="1" thickBot="1" x14ac:dyDescent="0.35">
      <c r="B210" t="s">
        <v>13</v>
      </c>
      <c r="C210">
        <f t="shared" si="9"/>
        <v>3</v>
      </c>
      <c r="D210" s="18">
        <f t="array" aca="1" ref="D210" ca="1">INDEX(OFFSET(INDIRECT("'"&amp;D$146&amp;"'!A1"),0,$C$145,200,1),MATCH(1,(_summary!$B210=INDIRECT("'"&amp;D$146&amp;"'!A1:A300"))*(_summary!$C210=INDIRECT("'"&amp;D$146&amp;"'!B1:B300")),0))</f>
        <v>0.32641025931937528</v>
      </c>
      <c r="E210" s="18">
        <f t="array" aca="1" ref="E210" ca="1">INDEX(OFFSET(INDIRECT("'"&amp;E$146&amp;"'!A1"),0,$C$145,200,1),MATCH(1,(_summary!$B210=INDIRECT("'"&amp;E$146&amp;"'!A1:A300"))*(_summary!$C210=INDIRECT("'"&amp;E$146&amp;"'!B1:B300")),0))</f>
        <v>0.45889430061766617</v>
      </c>
      <c r="F210" s="18">
        <f t="array" aca="1" ref="F210" ca="1">INDEX(OFFSET(INDIRECT("'"&amp;F$146&amp;"'!A1"),0,$C$145,200,1),MATCH(1,(_summary!$B210=INDIRECT("'"&amp;F$146&amp;"'!A1:A300"))*(_summary!$C210=INDIRECT("'"&amp;F$146&amp;"'!B1:B300")),0))</f>
        <v>7.6228220993831801E-3</v>
      </c>
      <c r="G210" s="18">
        <f t="array" aca="1" ref="G210" ca="1">INDEX(OFFSET(INDIRECT("'"&amp;G$146&amp;"'!A1"),0,$C$145,200,1),MATCH(1,(_summary!$B210=INDIRECT("'"&amp;G$146&amp;"'!A1:A300"))*(_summary!$C210=INDIRECT("'"&amp;G$146&amp;"'!B1:B300")),0))</f>
        <v>1.4603208698329677E-2</v>
      </c>
      <c r="H210" s="18">
        <f t="array" aca="1" ref="H210" ca="1">INDEX(OFFSET(INDIRECT("'"&amp;H$146&amp;"'!A1"),0,$C$145,200,1),MATCH(1,(_summary!$B210=INDIRECT("'"&amp;H$146&amp;"'!A1:A300"))*(_summary!$C210=INDIRECT("'"&amp;H$146&amp;"'!B1:B300")),0))</f>
        <v>1.6911896122232511E-2</v>
      </c>
      <c r="I210" s="18">
        <f t="array" aca="1" ref="I210" ca="1">INDEX(OFFSET(INDIRECT("'"&amp;I$146&amp;"'!A1"),0,$C$145,200,1),MATCH(1,(_summary!$B210=INDIRECT("'"&amp;I$146&amp;"'!A1:A300"))*(_summary!$C210=INDIRECT("'"&amp;I$146&amp;"'!B1:B300")),0))</f>
        <v>1.2049157356918814E-2</v>
      </c>
      <c r="J210" s="18">
        <f t="array" aca="1" ref="J210" ca="1">INDEX(OFFSET(INDIRECT("'"&amp;J$146&amp;"'!A1"),0,$C$145,200,1),MATCH(1,(_summary!$B210=INDIRECT("'"&amp;J$146&amp;"'!A1:A300"))*(_summary!$C210=INDIRECT("'"&amp;J$146&amp;"'!B1:B300")),0))</f>
        <v>0</v>
      </c>
      <c r="K210" s="18">
        <f t="array" aca="1" ref="K210" ca="1">INDEX(OFFSET(INDIRECT("'"&amp;K$146&amp;"'!A1"),0,$C$145,200,1),MATCH(1,(_summary!$B210=INDIRECT("'"&amp;K$146&amp;"'!A1:A300"))*(_summary!$C210=INDIRECT("'"&amp;K$146&amp;"'!B1:B300")),0))</f>
        <v>0</v>
      </c>
      <c r="L210" s="18">
        <f t="array" aca="1" ref="L210" ca="1">INDEX(OFFSET(INDIRECT("'"&amp;L$146&amp;"'!A1"),0,$C$145,200,1),MATCH(1,(_summary!$B210=INDIRECT("'"&amp;L$146&amp;"'!A1:A300"))*(_summary!$C210=INDIRECT("'"&amp;L$146&amp;"'!B1:B300")),0))</f>
        <v>7.0467648580171724E-2</v>
      </c>
      <c r="M210" s="18">
        <f t="array" aca="1" ref="M210" ca="1">INDEX(OFFSET(INDIRECT("'"&amp;M$146&amp;"'!A1"),0,$C$145,200,1),MATCH(1,(_summary!$B210=INDIRECT("'"&amp;M$146&amp;"'!A1:A300"))*(_summary!$C210=INDIRECT("'"&amp;M$146&amp;"'!B1:B300")),0))</f>
        <v>5.3939711394331513E-2</v>
      </c>
      <c r="N210" s="18">
        <f t="array" aca="1" ref="N210" ca="1">INDEX(OFFSET(INDIRECT("'"&amp;N$146&amp;"'!A1"),0,$C$145,200,1),MATCH(1,(_summary!$B210=INDIRECT("'"&amp;N$146&amp;"'!A1:A300"))*(_summary!$C210=INDIRECT("'"&amp;N$146&amp;"'!B1:B300")),0))</f>
        <v>1.2176565208007408E-2</v>
      </c>
      <c r="O210" s="18">
        <f t="array" aca="1" ref="O210" ca="1">INDEX(OFFSET(INDIRECT("'"&amp;O$146&amp;"'!A1"),0,$C$145,200,1),MATCH(1,(_summary!$B210=INDIRECT("'"&amp;O$146&amp;"'!A1:A300"))*(_summary!$C210=INDIRECT("'"&amp;O$146&amp;"'!B1:B300")),0))</f>
        <v>8.1177101386716074E-3</v>
      </c>
      <c r="P210" s="18">
        <f t="array" aca="1" ref="P210" ca="1">INDEX(OFFSET(INDIRECT("'"&amp;P$146&amp;"'!A1"),0,$C$145,200,1),MATCH(1,(_summary!$B210=INDIRECT("'"&amp;P$146&amp;"'!A1:A300"))*(_summary!$C210=INDIRECT("'"&amp;P$146&amp;"'!B1:B300")),0))</f>
        <v>1.8806720464912014E-2</v>
      </c>
      <c r="Q210" s="18"/>
      <c r="R210" s="16">
        <f t="shared" ca="1" si="8"/>
        <v>0.99999999999999978</v>
      </c>
    </row>
    <row r="211" spans="2:18" ht="15.6" thickTop="1" thickBot="1" x14ac:dyDescent="0.35">
      <c r="B211" t="s">
        <v>17</v>
      </c>
      <c r="C211">
        <f t="shared" si="9"/>
        <v>3</v>
      </c>
      <c r="D211" s="18">
        <f t="array" aca="1" ref="D211" ca="1">INDEX(OFFSET(INDIRECT("'"&amp;D$146&amp;"'!A1"),0,$C$145,200,1),MATCH(1,(_summary!$B211=INDIRECT("'"&amp;D$146&amp;"'!A1:A300"))*(_summary!$C211=INDIRECT("'"&amp;D$146&amp;"'!B1:B300")),0))</f>
        <v>0.2669364780558689</v>
      </c>
      <c r="E211" s="18">
        <f t="array" aca="1" ref="E211" ca="1">INDEX(OFFSET(INDIRECT("'"&amp;E$146&amp;"'!A1"),0,$C$145,200,1),MATCH(1,(_summary!$B211=INDIRECT("'"&amp;E$146&amp;"'!A1:A300"))*(_summary!$C211=INDIRECT("'"&amp;E$146&amp;"'!B1:B300")),0))</f>
        <v>0.3778142830372439</v>
      </c>
      <c r="F211" s="18">
        <f t="array" aca="1" ref="F211" ca="1">INDEX(OFFSET(INDIRECT("'"&amp;F$146&amp;"'!A1"),0,$C$145,200,1),MATCH(1,(_summary!$B211=INDIRECT("'"&amp;F$146&amp;"'!A1:A300"))*(_summary!$C211=INDIRECT("'"&amp;F$146&amp;"'!B1:B300")),0))</f>
        <v>0.10768021690183686</v>
      </c>
      <c r="G211" s="18">
        <f t="array" aca="1" ref="G211" ca="1">INDEX(OFFSET(INDIRECT("'"&amp;G$146&amp;"'!A1"),0,$C$145,200,1),MATCH(1,(_summary!$B211=INDIRECT("'"&amp;G$146&amp;"'!A1:A300"))*(_summary!$C211=INDIRECT("'"&amp;G$146&amp;"'!B1:B300")),0))</f>
        <v>0</v>
      </c>
      <c r="H211" s="18">
        <f t="array" aca="1" ref="H211" ca="1">INDEX(OFFSET(INDIRECT("'"&amp;H$146&amp;"'!A1"),0,$C$145,200,1),MATCH(1,(_summary!$B211=INDIRECT("'"&amp;H$146&amp;"'!A1:A300"))*(_summary!$C211=INDIRECT("'"&amp;H$146&amp;"'!B1:B300")),0))</f>
        <v>1.6785714093638431E-2</v>
      </c>
      <c r="I211" s="18">
        <f t="array" aca="1" ref="I211" ca="1">INDEX(OFFSET(INDIRECT("'"&amp;I$146&amp;"'!A1"),0,$C$145,200,1),MATCH(1,(_summary!$B211=INDIRECT("'"&amp;I$146&amp;"'!A1:A300"))*(_summary!$C211=INDIRECT("'"&amp;I$146&amp;"'!B1:B300")),0))</f>
        <v>2.6466173178778963E-2</v>
      </c>
      <c r="J211" s="18">
        <f t="array" aca="1" ref="J211" ca="1">INDEX(OFFSET(INDIRECT("'"&amp;J$146&amp;"'!A1"),0,$C$145,200,1),MATCH(1,(_summary!$B211=INDIRECT("'"&amp;J$146&amp;"'!A1:A300"))*(_summary!$C211=INDIRECT("'"&amp;J$146&amp;"'!B1:B300")),0))</f>
        <v>0</v>
      </c>
      <c r="K211" s="18">
        <f t="array" aca="1" ref="K211" ca="1">INDEX(OFFSET(INDIRECT("'"&amp;K$146&amp;"'!A1"),0,$C$145,200,1),MATCH(1,(_summary!$B211=INDIRECT("'"&amp;K$146&amp;"'!A1:A300"))*(_summary!$C211=INDIRECT("'"&amp;K$146&amp;"'!B1:B300")),0))</f>
        <v>0</v>
      </c>
      <c r="L211" s="18">
        <f t="array" aca="1" ref="L211" ca="1">INDEX(OFFSET(INDIRECT("'"&amp;L$146&amp;"'!A1"),0,$C$145,200,1),MATCH(1,(_summary!$B211=INDIRECT("'"&amp;L$146&amp;"'!A1:A300"))*(_summary!$C211=INDIRECT("'"&amp;L$146&amp;"'!B1:B300")),0))</f>
        <v>0.12044267054285429</v>
      </c>
      <c r="M211" s="18">
        <f t="array" aca="1" ref="M211" ca="1">INDEX(OFFSET(INDIRECT("'"&amp;M$146&amp;"'!A1"),0,$C$145,200,1),MATCH(1,(_summary!$B211=INDIRECT("'"&amp;M$146&amp;"'!A1:A300"))*(_summary!$C211=INDIRECT("'"&amp;M$146&amp;"'!B1:B300")),0))</f>
        <v>5.0357142280915292E-2</v>
      </c>
      <c r="N211" s="18">
        <f t="array" aca="1" ref="N211" ca="1">INDEX(OFFSET(INDIRECT("'"&amp;N$146&amp;"'!A1"),0,$C$145,200,1),MATCH(1,(_summary!$B211=INDIRECT("'"&amp;N$146&amp;"'!A1:A300"))*(_summary!$C211=INDIRECT("'"&amp;N$146&amp;"'!B1:B300")),0))</f>
        <v>1.2085714147419671E-2</v>
      </c>
      <c r="O211" s="18">
        <f t="array" aca="1" ref="O211" ca="1">INDEX(OFFSET(INDIRECT("'"&amp;O$146&amp;"'!A1"),0,$C$145,200,1),MATCH(1,(_summary!$B211=INDIRECT("'"&amp;O$146&amp;"'!A1:A300"))*(_summary!$C211=INDIRECT("'"&amp;O$146&amp;"'!B1:B300")),0))</f>
        <v>8.0571427649464462E-3</v>
      </c>
      <c r="P211" s="18">
        <f t="array" aca="1" ref="P211" ca="1">INDEX(OFFSET(INDIRECT("'"&amp;P$146&amp;"'!A1"),0,$C$145,200,1),MATCH(1,(_summary!$B211=INDIRECT("'"&amp;P$146&amp;"'!A1:A300"))*(_summary!$C211=INDIRECT("'"&amp;P$146&amp;"'!B1:B300")),0))</f>
        <v>1.337446499649737E-2</v>
      </c>
      <c r="Q211" s="18"/>
      <c r="R211" s="16">
        <f t="shared" ref="R211:R262" ca="1" si="10">SUM(D211:Q211)</f>
        <v>1</v>
      </c>
    </row>
    <row r="212" spans="2:18" ht="15.6" thickTop="1" thickBot="1" x14ac:dyDescent="0.35">
      <c r="B212" t="s">
        <v>25</v>
      </c>
      <c r="C212">
        <f t="shared" si="9"/>
        <v>3</v>
      </c>
      <c r="D212" s="18">
        <f t="array" aca="1" ref="D212" ca="1">INDEX(OFFSET(INDIRECT("'"&amp;D$146&amp;"'!A1"),0,$C$145,200,1),MATCH(1,(_summary!$B212=INDIRECT("'"&amp;D$146&amp;"'!A1:A300"))*(_summary!$C212=INDIRECT("'"&amp;D$146&amp;"'!B1:B300")),0))</f>
        <v>0.48835168767782472</v>
      </c>
      <c r="E212" s="18">
        <f t="array" aca="1" ref="E212" ca="1">INDEX(OFFSET(INDIRECT("'"&amp;E$146&amp;"'!A1"),0,$C$145,200,1),MATCH(1,(_summary!$B212=INDIRECT("'"&amp;E$146&amp;"'!A1:A300"))*(_summary!$C212=INDIRECT("'"&amp;E$146&amp;"'!B1:B300")),0))</f>
        <v>0.16902753508450125</v>
      </c>
      <c r="F212" s="18">
        <f t="array" aca="1" ref="F212" ca="1">INDEX(OFFSET(INDIRECT("'"&amp;F$146&amp;"'!A1"),0,$C$145,200,1),MATCH(1,(_summary!$B212=INDIRECT("'"&amp;F$146&amp;"'!A1:A300"))*(_summary!$C212=INDIRECT("'"&amp;F$146&amp;"'!B1:B300")),0))</f>
        <v>0.16202701089536808</v>
      </c>
      <c r="G212" s="18">
        <f t="array" aca="1" ref="G212" ca="1">INDEX(OFFSET(INDIRECT("'"&amp;G$146&amp;"'!A1"),0,$C$145,200,1),MATCH(1,(_summary!$B212=INDIRECT("'"&amp;G$146&amp;"'!A1:A300"))*(_summary!$C212=INDIRECT("'"&amp;G$146&amp;"'!B1:B300")),0))</f>
        <v>1.3508002043361091E-2</v>
      </c>
      <c r="H212" s="18">
        <f t="array" aca="1" ref="H212" ca="1">INDEX(OFFSET(INDIRECT("'"&amp;H$146&amp;"'!A1"),0,$C$145,200,1),MATCH(1,(_summary!$B212=INDIRECT("'"&amp;H$146&amp;"'!A1:A300"))*(_summary!$C212=INDIRECT("'"&amp;H$146&amp;"'!B1:B300")),0))</f>
        <v>1.2169677801019008E-2</v>
      </c>
      <c r="I212" s="18">
        <f t="array" aca="1" ref="I212" ca="1">INDEX(OFFSET(INDIRECT("'"&amp;I$146&amp;"'!A1"),0,$C$145,200,1),MATCH(1,(_summary!$B212=INDIRECT("'"&amp;I$146&amp;"'!A1:A300"))*(_summary!$C212=INDIRECT("'"&amp;I$146&amp;"'!B1:B300")),0))</f>
        <v>1.0585913733873882E-2</v>
      </c>
      <c r="J212" s="18">
        <f t="array" aca="1" ref="J212" ca="1">INDEX(OFFSET(INDIRECT("'"&amp;J$146&amp;"'!A1"),0,$C$145,200,1),MATCH(1,(_summary!$B212=INDIRECT("'"&amp;J$146&amp;"'!A1:A300"))*(_summary!$C212=INDIRECT("'"&amp;J$146&amp;"'!B1:B300")),0))</f>
        <v>0</v>
      </c>
      <c r="K212" s="18">
        <f t="array" aca="1" ref="K212" ca="1">INDEX(OFFSET(INDIRECT("'"&amp;K$146&amp;"'!A1"),0,$C$145,200,1),MATCH(1,(_summary!$B212=INDIRECT("'"&amp;K$146&amp;"'!A1:A300"))*(_summary!$C212=INDIRECT("'"&amp;K$146&amp;"'!B1:B300")),0))</f>
        <v>0</v>
      </c>
      <c r="L212" s="18">
        <f t="array" aca="1" ref="L212" ca="1">INDEX(OFFSET(INDIRECT("'"&amp;L$146&amp;"'!A1"),0,$C$145,200,1),MATCH(1,(_summary!$B212=INDIRECT("'"&amp;L$146&amp;"'!A1:A300"))*(_summary!$C212=INDIRECT("'"&amp;L$146&amp;"'!B1:B300")),0))</f>
        <v>9.3217525999772149E-2</v>
      </c>
      <c r="M212" s="18">
        <f t="array" aca="1" ref="M212" ca="1">INDEX(OFFSET(INDIRECT("'"&amp;M$146&amp;"'!A1"),0,$C$145,200,1),MATCH(1,(_summary!$B212=INDIRECT("'"&amp;M$146&amp;"'!A1:A300"))*(_summary!$C212=INDIRECT("'"&amp;M$146&amp;"'!B1:B300")),0))</f>
        <v>3.6509033403057022E-2</v>
      </c>
      <c r="N212" s="18">
        <f t="array" aca="1" ref="N212" ca="1">INDEX(OFFSET(INDIRECT("'"&amp;N$146&amp;"'!A1"),0,$C$145,200,1),MATCH(1,(_summary!$B212=INDIRECT("'"&amp;N$146&amp;"'!A1:A300"))*(_summary!$C212=INDIRECT("'"&amp;N$146&amp;"'!B1:B300")),0))</f>
        <v>8.7621680167336829E-3</v>
      </c>
      <c r="O212" s="18">
        <f t="array" aca="1" ref="O212" ca="1">INDEX(OFFSET(INDIRECT("'"&amp;O$146&amp;"'!A1"),0,$C$145,200,1),MATCH(1,(_summary!$B212=INDIRECT("'"&amp;O$146&amp;"'!A1:A300"))*(_summary!$C212=INDIRECT("'"&amp;O$146&amp;"'!B1:B300")),0))</f>
        <v>5.8414453444891237E-3</v>
      </c>
      <c r="P212" s="18">
        <f t="array" aca="1" ref="P212" ca="1">INDEX(OFFSET(INDIRECT("'"&amp;P$146&amp;"'!A1"),0,$C$145,200,1),MATCH(1,(_summary!$B212=INDIRECT("'"&amp;P$146&amp;"'!A1:A300"))*(_summary!$C212=INDIRECT("'"&amp;P$146&amp;"'!B1:B300")),0))</f>
        <v>0</v>
      </c>
      <c r="Q212" s="18"/>
      <c r="R212" s="16">
        <f t="shared" ca="1" si="10"/>
        <v>1</v>
      </c>
    </row>
    <row r="213" spans="2:18" ht="15.6" thickTop="1" thickBot="1" x14ac:dyDescent="0.35">
      <c r="B213" t="s">
        <v>11</v>
      </c>
      <c r="C213">
        <f t="shared" si="9"/>
        <v>3</v>
      </c>
      <c r="D213" s="18">
        <f t="array" aca="1" ref="D213" ca="1">INDEX(OFFSET(INDIRECT("'"&amp;D$146&amp;"'!A1"),0,$C$145,200,1),MATCH(1,(_summary!$B213=INDIRECT("'"&amp;D$146&amp;"'!A1:A300"))*(_summary!$C213=INDIRECT("'"&amp;D$146&amp;"'!B1:B300")),0))</f>
        <v>0.66282173344397322</v>
      </c>
      <c r="E213" s="18">
        <f t="array" aca="1" ref="E213" ca="1">INDEX(OFFSET(INDIRECT("'"&amp;E$146&amp;"'!A1"),0,$C$145,200,1),MATCH(1,(_summary!$B213=INDIRECT("'"&amp;E$146&amp;"'!A1:A300"))*(_summary!$C213=INDIRECT("'"&amp;E$146&amp;"'!B1:B300")),0))</f>
        <v>2.3299689797766063E-2</v>
      </c>
      <c r="F213" s="18">
        <f t="array" aca="1" ref="F213" ca="1">INDEX(OFFSET(INDIRECT("'"&amp;F$146&amp;"'!A1"),0,$C$145,200,1),MATCH(1,(_summary!$B213=INDIRECT("'"&amp;F$146&amp;"'!A1:A300"))*(_summary!$C213=INDIRECT("'"&amp;F$146&amp;"'!B1:B300")),0))</f>
        <v>0.18098329270244831</v>
      </c>
      <c r="G213" s="18">
        <f t="array" aca="1" ref="G213" ca="1">INDEX(OFFSET(INDIRECT("'"&amp;G$146&amp;"'!A1"),0,$C$145,200,1),MATCH(1,(_summary!$B213=INDIRECT("'"&amp;G$146&amp;"'!A1:A300"))*(_summary!$C213=INDIRECT("'"&amp;G$146&amp;"'!B1:B300")),0))</f>
        <v>1.5397525767322493E-3</v>
      </c>
      <c r="H213" s="18">
        <f t="array" aca="1" ref="H213" ca="1">INDEX(OFFSET(INDIRECT("'"&amp;H$146&amp;"'!A1"),0,$C$145,200,1),MATCH(1,(_summary!$B213=INDIRECT("'"&amp;H$146&amp;"'!A1:A300"))*(_summary!$C213=INDIRECT("'"&amp;H$146&amp;"'!B1:B300")),0))</f>
        <v>7.1454622039660923E-3</v>
      </c>
      <c r="I213" s="18">
        <f t="array" aca="1" ref="I213" ca="1">INDEX(OFFSET(INDIRECT("'"&amp;I$146&amp;"'!A1"),0,$C$145,200,1),MATCH(1,(_summary!$B213=INDIRECT("'"&amp;I$146&amp;"'!A1:A300"))*(_summary!$C213=INDIRECT("'"&amp;I$146&amp;"'!B1:B300")),0))</f>
        <v>1.2222270625655764E-2</v>
      </c>
      <c r="J213" s="18">
        <f t="array" aca="1" ref="J213" ca="1">INDEX(OFFSET(INDIRECT("'"&amp;J$146&amp;"'!A1"),0,$C$145,200,1),MATCH(1,(_summary!$B213=INDIRECT("'"&amp;J$146&amp;"'!A1:A300"))*(_summary!$C213=INDIRECT("'"&amp;J$146&amp;"'!B1:B300")),0))</f>
        <v>5.0155096099359375E-4</v>
      </c>
      <c r="K213" s="18">
        <f t="array" aca="1" ref="K213" ca="1">INDEX(OFFSET(INDIRECT("'"&amp;K$146&amp;"'!A1"),0,$C$145,200,1),MATCH(1,(_summary!$B213=INDIRECT("'"&amp;K$146&amp;"'!A1:A300"))*(_summary!$C213=INDIRECT("'"&amp;K$146&amp;"'!B1:B300")),0))</f>
        <v>0</v>
      </c>
      <c r="L213" s="18">
        <f t="array" aca="1" ref="L213" ca="1">INDEX(OFFSET(INDIRECT("'"&amp;L$146&amp;"'!A1"),0,$C$145,200,1),MATCH(1,(_summary!$B213=INDIRECT("'"&amp;L$146&amp;"'!A1:A300"))*(_summary!$C213=INDIRECT("'"&amp;L$146&amp;"'!B1:B300")),0))</f>
        <v>8.1475306431806976E-2</v>
      </c>
      <c r="M213" s="18">
        <f t="array" aca="1" ref="M213" ca="1">INDEX(OFFSET(INDIRECT("'"&amp;M$146&amp;"'!A1"),0,$C$145,200,1),MATCH(1,(_summary!$B213=INDIRECT("'"&amp;M$146&amp;"'!A1:A300"))*(_summary!$C213=INDIRECT("'"&amp;M$146&amp;"'!B1:B300")),0))</f>
        <v>2.1436386611898277E-2</v>
      </c>
      <c r="N213" s="18">
        <f t="array" aca="1" ref="N213" ca="1">INDEX(OFFSET(INDIRECT("'"&amp;N$146&amp;"'!A1"),0,$C$145,200,1),MATCH(1,(_summary!$B213=INDIRECT("'"&amp;N$146&amp;"'!A1:A300"))*(_summary!$C213=INDIRECT("'"&amp;N$146&amp;"'!B1:B300")),0))</f>
        <v>5.1447327868555858E-3</v>
      </c>
      <c r="O213" s="18">
        <f t="array" aca="1" ref="O213" ca="1">INDEX(OFFSET(INDIRECT("'"&amp;O$146&amp;"'!A1"),0,$C$145,200,1),MATCH(1,(_summary!$B213=INDIRECT("'"&amp;O$146&amp;"'!A1:A300"))*(_summary!$C213=INDIRECT("'"&amp;O$146&amp;"'!B1:B300")),0))</f>
        <v>3.4298218579037251E-3</v>
      </c>
      <c r="P213" s="18">
        <f t="array" aca="1" ref="P213" ca="1">INDEX(OFFSET(INDIRECT("'"&amp;P$146&amp;"'!A1"),0,$C$145,200,1),MATCH(1,(_summary!$B213=INDIRECT("'"&amp;P$146&amp;"'!A1:A300"))*(_summary!$C213=INDIRECT("'"&amp;P$146&amp;"'!B1:B300")),0))</f>
        <v>0</v>
      </c>
      <c r="Q213" s="18"/>
      <c r="R213" s="16">
        <f t="shared" ca="1" si="10"/>
        <v>0.99999999999999978</v>
      </c>
    </row>
    <row r="214" spans="2:18" ht="15.6" thickTop="1" thickBot="1" x14ac:dyDescent="0.35">
      <c r="B214" t="s">
        <v>3</v>
      </c>
      <c r="C214">
        <f t="shared" si="9"/>
        <v>3</v>
      </c>
      <c r="D214" s="18">
        <f t="array" aca="1" ref="D214" ca="1">INDEX(OFFSET(INDIRECT("'"&amp;D$146&amp;"'!A1"),0,$C$145,200,1),MATCH(1,(_summary!$B214=INDIRECT("'"&amp;D$146&amp;"'!A1:A300"))*(_summary!$C214=INDIRECT("'"&amp;D$146&amp;"'!B1:B300")),0))</f>
        <v>0.26054386229454896</v>
      </c>
      <c r="E214" s="18">
        <f t="array" aca="1" ref="E214" ca="1">INDEX(OFFSET(INDIRECT("'"&amp;E$146&amp;"'!A1"),0,$C$145,200,1),MATCH(1,(_summary!$B214=INDIRECT("'"&amp;E$146&amp;"'!A1:A300"))*(_summary!$C214=INDIRECT("'"&amp;E$146&amp;"'!B1:B300")),0))</f>
        <v>0.40364218121455953</v>
      </c>
      <c r="F214" s="18">
        <f t="array" aca="1" ref="F214" ca="1">INDEX(OFFSET(INDIRECT("'"&amp;F$146&amp;"'!A1"),0,$C$145,200,1),MATCH(1,(_summary!$B214=INDIRECT("'"&amp;F$146&amp;"'!A1:A300"))*(_summary!$C214=INDIRECT("'"&amp;F$146&amp;"'!B1:B300")),0))</f>
        <v>0.13838912350160834</v>
      </c>
      <c r="G214" s="18">
        <f t="array" aca="1" ref="G214" ca="1">INDEX(OFFSET(INDIRECT("'"&amp;G$146&amp;"'!A1"),0,$C$145,200,1),MATCH(1,(_summary!$B214=INDIRECT("'"&amp;G$146&amp;"'!A1:A300"))*(_summary!$C214=INDIRECT("'"&amp;G$146&amp;"'!B1:B300")),0))</f>
        <v>2.9809806981946057E-3</v>
      </c>
      <c r="H214" s="18">
        <f t="array" aca="1" ref="H214" ca="1">INDEX(OFFSET(INDIRECT("'"&amp;H$146&amp;"'!A1"),0,$C$145,200,1),MATCH(1,(_summary!$B214=INDIRECT("'"&amp;H$146&amp;"'!A1:A300"))*(_summary!$C214=INDIRECT("'"&amp;H$146&amp;"'!B1:B300")),0))</f>
        <v>1.8900139440583861E-2</v>
      </c>
      <c r="I214" s="18">
        <f t="array" aca="1" ref="I214" ca="1">INDEX(OFFSET(INDIRECT("'"&amp;I$146&amp;"'!A1"),0,$C$145,200,1),MATCH(1,(_summary!$B214=INDIRECT("'"&amp;I$146&amp;"'!A1:A300"))*(_summary!$C214=INDIRECT("'"&amp;I$146&amp;"'!B1:B300")),0))</f>
        <v>4.3152556038726485E-3</v>
      </c>
      <c r="J214" s="18">
        <f t="array" aca="1" ref="J214" ca="1">INDEX(OFFSET(INDIRECT("'"&amp;J$146&amp;"'!A1"),0,$C$145,200,1),MATCH(1,(_summary!$B214=INDIRECT("'"&amp;J$146&amp;"'!A1:A300"))*(_summary!$C214=INDIRECT("'"&amp;J$146&amp;"'!B1:B300")),0))</f>
        <v>0</v>
      </c>
      <c r="K214" s="18">
        <f t="array" aca="1" ref="K214" ca="1">INDEX(OFFSET(INDIRECT("'"&amp;K$146&amp;"'!A1"),0,$C$145,200,1),MATCH(1,(_summary!$B214=INDIRECT("'"&amp;K$146&amp;"'!A1:A300"))*(_summary!$C214=INDIRECT("'"&amp;K$146&amp;"'!B1:B300")),0))</f>
        <v>0</v>
      </c>
      <c r="L214" s="18">
        <f t="array" aca="1" ref="L214" ca="1">INDEX(OFFSET(INDIRECT("'"&amp;L$146&amp;"'!A1"),0,$C$145,200,1),MATCH(1,(_summary!$B214=INDIRECT("'"&amp;L$146&amp;"'!A1:A300"))*(_summary!$C214=INDIRECT("'"&amp;L$146&amp;"'!B1:B300")),0))</f>
        <v>7.6655923880412161E-2</v>
      </c>
      <c r="M214" s="18">
        <f t="array" aca="1" ref="M214" ca="1">INDEX(OFFSET(INDIRECT("'"&amp;M$146&amp;"'!A1"),0,$C$145,200,1),MATCH(1,(_summary!$B214=INDIRECT("'"&amp;M$146&amp;"'!A1:A300"))*(_summary!$C214=INDIRECT("'"&amp;M$146&amp;"'!B1:B300")),0))</f>
        <v>6.2398603512477703E-2</v>
      </c>
      <c r="N214" s="18">
        <f t="array" aca="1" ref="N214" ca="1">INDEX(OFFSET(INDIRECT("'"&amp;N$146&amp;"'!A1"),0,$C$145,200,1),MATCH(1,(_summary!$B214=INDIRECT("'"&amp;N$146&amp;"'!A1:A300"))*(_summary!$C214=INDIRECT("'"&amp;N$146&amp;"'!B1:B300")),0))</f>
        <v>1.3608100397220378E-2</v>
      </c>
      <c r="O214" s="18">
        <f t="array" aca="1" ref="O214" ca="1">INDEX(OFFSET(INDIRECT("'"&amp;O$146&amp;"'!A1"),0,$C$145,200,1),MATCH(1,(_summary!$B214=INDIRECT("'"&amp;O$146&amp;"'!A1:A300"))*(_summary!$C214=INDIRECT("'"&amp;O$146&amp;"'!B1:B300")),0))</f>
        <v>9.6166485608183867E-3</v>
      </c>
      <c r="P214" s="18">
        <f t="array" aca="1" ref="P214" ca="1">INDEX(OFFSET(INDIRECT("'"&amp;P$146&amp;"'!A1"),0,$C$145,200,1),MATCH(1,(_summary!$B214=INDIRECT("'"&amp;P$146&amp;"'!A1:A300"))*(_summary!$C214=INDIRECT("'"&amp;P$146&amp;"'!B1:B300")),0))</f>
        <v>8.9491808957032574E-3</v>
      </c>
      <c r="Q214" s="18"/>
      <c r="R214" s="16">
        <f t="shared" ca="1" si="10"/>
        <v>1</v>
      </c>
    </row>
    <row r="215" spans="2:18" ht="15.6" thickTop="1" thickBot="1" x14ac:dyDescent="0.35">
      <c r="B215" t="s">
        <v>2</v>
      </c>
      <c r="C215">
        <f t="shared" si="9"/>
        <v>3</v>
      </c>
      <c r="D215" s="18">
        <f t="array" aca="1" ref="D215" ca="1">INDEX(OFFSET(INDIRECT("'"&amp;D$146&amp;"'!A1"),0,$C$145,200,1),MATCH(1,(_summary!$B215=INDIRECT("'"&amp;D$146&amp;"'!A1:A300"))*(_summary!$C215=INDIRECT("'"&amp;D$146&amp;"'!B1:B300")),0))</f>
        <v>7.8823331780310688E-2</v>
      </c>
      <c r="E215" s="18">
        <f t="array" aca="1" ref="E215" ca="1">INDEX(OFFSET(INDIRECT("'"&amp;E$146&amp;"'!A1"),0,$C$145,200,1),MATCH(1,(_summary!$B215=INDIRECT("'"&amp;E$146&amp;"'!A1:A300"))*(_summary!$C215=INDIRECT("'"&amp;E$146&amp;"'!B1:B300")),0))</f>
        <v>0.38757653114696861</v>
      </c>
      <c r="F215" s="18">
        <f t="array" aca="1" ref="F215" ca="1">INDEX(OFFSET(INDIRECT("'"&amp;F$146&amp;"'!A1"),0,$C$145,200,1),MATCH(1,(_summary!$B215=INDIRECT("'"&amp;F$146&amp;"'!A1:A300"))*(_summary!$C215=INDIRECT("'"&amp;F$146&amp;"'!B1:B300")),0))</f>
        <v>0.27951787225549951</v>
      </c>
      <c r="G215" s="18">
        <f t="array" aca="1" ref="G215" ca="1">INDEX(OFFSET(INDIRECT("'"&amp;G$146&amp;"'!A1"),0,$C$145,200,1),MATCH(1,(_summary!$B215=INDIRECT("'"&amp;G$146&amp;"'!A1:A300"))*(_summary!$C215=INDIRECT("'"&amp;G$146&amp;"'!B1:B300")),0))</f>
        <v>1.8215579017015111E-3</v>
      </c>
      <c r="H215" s="18">
        <f t="array" aca="1" ref="H215" ca="1">INDEX(OFFSET(INDIRECT("'"&amp;H$146&amp;"'!A1"),0,$C$145,200,1),MATCH(1,(_summary!$B215=INDIRECT("'"&amp;H$146&amp;"'!A1:A300"))*(_summary!$C215=INDIRECT("'"&amp;H$146&amp;"'!B1:B300")),0))</f>
        <v>2.3162017619211439E-2</v>
      </c>
      <c r="I215" s="18">
        <f t="array" aca="1" ref="I215" ca="1">INDEX(OFFSET(INDIRECT("'"&amp;I$146&amp;"'!A1"),0,$C$145,200,1),MATCH(1,(_summary!$B215=INDIRECT("'"&amp;I$146&amp;"'!A1:A300"))*(_summary!$C215=INDIRECT("'"&amp;I$146&amp;"'!B1:B300")),0))</f>
        <v>5.1566739421728444E-2</v>
      </c>
      <c r="J215" s="18">
        <f t="array" aca="1" ref="J215" ca="1">INDEX(OFFSET(INDIRECT("'"&amp;J$146&amp;"'!A1"),0,$C$145,200,1),MATCH(1,(_summary!$B215=INDIRECT("'"&amp;J$146&amp;"'!A1:A300"))*(_summary!$C215=INDIRECT("'"&amp;J$146&amp;"'!B1:B300")),0))</f>
        <v>0</v>
      </c>
      <c r="K215" s="18">
        <f t="array" aca="1" ref="K215" ca="1">INDEX(OFFSET(INDIRECT("'"&amp;K$146&amp;"'!A1"),0,$C$145,200,1),MATCH(1,(_summary!$B215=INDIRECT("'"&amp;K$146&amp;"'!A1:A300"))*(_summary!$C215=INDIRECT("'"&amp;K$146&amp;"'!B1:B300")),0))</f>
        <v>7.3656624634855341E-3</v>
      </c>
      <c r="L215" s="18">
        <f t="array" aca="1" ref="L215" ca="1">INDEX(OFFSET(INDIRECT("'"&amp;L$146&amp;"'!A1"),0,$C$145,200,1),MATCH(1,(_summary!$B215=INDIRECT("'"&amp;L$146&amp;"'!A1:A300"))*(_summary!$C215=INDIRECT("'"&amp;L$146&amp;"'!B1:B300")),0))</f>
        <v>7.0243351628381495E-2</v>
      </c>
      <c r="M215" s="18">
        <f t="array" aca="1" ref="M215" ca="1">INDEX(OFFSET(INDIRECT("'"&amp;M$146&amp;"'!A1"),0,$C$145,200,1),MATCH(1,(_summary!$B215=INDIRECT("'"&amp;M$146&amp;"'!A1:A300"))*(_summary!$C215=INDIRECT("'"&amp;M$146&amp;"'!B1:B300")),0))</f>
        <v>6.9486052857634317E-2</v>
      </c>
      <c r="N215" s="18">
        <f t="array" aca="1" ref="N215" ca="1">INDEX(OFFSET(INDIRECT("'"&amp;N$146&amp;"'!A1"),0,$C$145,200,1),MATCH(1,(_summary!$B215=INDIRECT("'"&amp;N$146&amp;"'!A1:A300"))*(_summary!$C215=INDIRECT("'"&amp;N$146&amp;"'!B1:B300")),0))</f>
        <v>1.6676652685832235E-2</v>
      </c>
      <c r="O215" s="18">
        <f t="array" aca="1" ref="O215" ca="1">INDEX(OFFSET(INDIRECT("'"&amp;O$146&amp;"'!A1"),0,$C$145,200,1),MATCH(1,(_summary!$B215=INDIRECT("'"&amp;O$146&amp;"'!A1:A300"))*(_summary!$C215=INDIRECT("'"&amp;O$146&amp;"'!B1:B300")),0))</f>
        <v>1.3760230239246142E-2</v>
      </c>
      <c r="P215" s="18">
        <f t="array" aca="1" ref="P215" ca="1">INDEX(OFFSET(INDIRECT("'"&amp;P$146&amp;"'!A1"),0,$C$145,200,1),MATCH(1,(_summary!$B215=INDIRECT("'"&amp;P$146&amp;"'!A1:A300"))*(_summary!$C215=INDIRECT("'"&amp;P$146&amp;"'!B1:B300")),0))</f>
        <v>0</v>
      </c>
      <c r="Q215" s="18"/>
      <c r="R215" s="16">
        <f t="shared" ca="1" si="10"/>
        <v>0.99999999999999978</v>
      </c>
    </row>
    <row r="216" spans="2:18" ht="15.6" thickTop="1" thickBot="1" x14ac:dyDescent="0.35">
      <c r="B216" t="s">
        <v>16</v>
      </c>
      <c r="C216">
        <f t="shared" si="9"/>
        <v>3</v>
      </c>
      <c r="D216" s="18">
        <f t="array" aca="1" ref="D216" ca="1">INDEX(OFFSET(INDIRECT("'"&amp;D$146&amp;"'!A1"),0,$C$145,200,1),MATCH(1,(_summary!$B216=INDIRECT("'"&amp;D$146&amp;"'!A1:A300"))*(_summary!$C216=INDIRECT("'"&amp;D$146&amp;"'!B1:B300")),0))</f>
        <v>0.56340481075551241</v>
      </c>
      <c r="E216" s="18">
        <f t="array" aca="1" ref="E216" ca="1">INDEX(OFFSET(INDIRECT("'"&amp;E$146&amp;"'!A1"),0,$C$145,200,1),MATCH(1,(_summary!$B216=INDIRECT("'"&amp;E$146&amp;"'!A1:A300"))*(_summary!$C216=INDIRECT("'"&amp;E$146&amp;"'!B1:B300")),0))</f>
        <v>0.14873757705500101</v>
      </c>
      <c r="F216" s="18">
        <f t="array" aca="1" ref="F216" ca="1">INDEX(OFFSET(INDIRECT("'"&amp;F$146&amp;"'!A1"),0,$C$145,200,1),MATCH(1,(_summary!$B216=INDIRECT("'"&amp;F$146&amp;"'!A1:A300"))*(_summary!$C216=INDIRECT("'"&amp;F$146&amp;"'!B1:B300")),0))</f>
        <v>0.15441311238046734</v>
      </c>
      <c r="G216" s="18">
        <f t="array" aca="1" ref="G216" ca="1">INDEX(OFFSET(INDIRECT("'"&amp;G$146&amp;"'!A1"),0,$C$145,200,1),MATCH(1,(_summary!$B216=INDIRECT("'"&amp;G$146&amp;"'!A1:A300"))*(_summary!$C216=INDIRECT("'"&amp;G$146&amp;"'!B1:B300")),0))</f>
        <v>0</v>
      </c>
      <c r="H216" s="18">
        <f t="array" aca="1" ref="H216" ca="1">INDEX(OFFSET(INDIRECT("'"&amp;H$146&amp;"'!A1"),0,$C$145,200,1),MATCH(1,(_summary!$B216=INDIRECT("'"&amp;H$146&amp;"'!A1:A300"))*(_summary!$C216=INDIRECT("'"&amp;H$146&amp;"'!B1:B300")),0))</f>
        <v>1.0481273836864598E-2</v>
      </c>
      <c r="I216" s="18">
        <f t="array" aca="1" ref="I216" ca="1">INDEX(OFFSET(INDIRECT("'"&amp;I$146&amp;"'!A1"),0,$C$145,200,1),MATCH(1,(_summary!$B216=INDIRECT("'"&amp;I$146&amp;"'!A1:A300"))*(_summary!$C216=INDIRECT("'"&amp;I$146&amp;"'!B1:B300")),0))</f>
        <v>1.9374755077480644E-2</v>
      </c>
      <c r="J216" s="18">
        <f t="array" aca="1" ref="J216" ca="1">INDEX(OFFSET(INDIRECT("'"&amp;J$146&amp;"'!A1"),0,$C$145,200,1),MATCH(1,(_summary!$B216=INDIRECT("'"&amp;J$146&amp;"'!A1:A300"))*(_summary!$C216=INDIRECT("'"&amp;J$146&amp;"'!B1:B300")),0))</f>
        <v>0</v>
      </c>
      <c r="K216" s="18">
        <f t="array" aca="1" ref="K216" ca="1">INDEX(OFFSET(INDIRECT("'"&amp;K$146&amp;"'!A1"),0,$C$145,200,1),MATCH(1,(_summary!$B216=INDIRECT("'"&amp;K$146&amp;"'!A1:A300"))*(_summary!$C216=INDIRECT("'"&amp;K$146&amp;"'!B1:B300")),0))</f>
        <v>5.7329220389561808E-3</v>
      </c>
      <c r="L216" s="18">
        <f t="array" aca="1" ref="L216" ca="1">INDEX(OFFSET(INDIRECT("'"&amp;L$146&amp;"'!A1"),0,$C$145,200,1),MATCH(1,(_summary!$B216=INDIRECT("'"&amp;L$146&amp;"'!A1:A300"))*(_summary!$C216=INDIRECT("'"&amp;L$146&amp;"'!B1:B300")),0))</f>
        <v>4.3152358103940504E-2</v>
      </c>
      <c r="M216" s="18">
        <f t="array" aca="1" ref="M216" ca="1">INDEX(OFFSET(INDIRECT("'"&amp;M$146&amp;"'!A1"),0,$C$145,200,1),MATCH(1,(_summary!$B216=INDIRECT("'"&amp;M$146&amp;"'!A1:A300"))*(_summary!$C216=INDIRECT("'"&amp;M$146&amp;"'!B1:B300")),0))</f>
        <v>3.1443821510593793E-2</v>
      </c>
      <c r="N216" s="18">
        <f t="array" aca="1" ref="N216" ca="1">INDEX(OFFSET(INDIRECT("'"&amp;N$146&amp;"'!A1"),0,$C$145,200,1),MATCH(1,(_summary!$B216=INDIRECT("'"&amp;N$146&amp;"'!A1:A300"))*(_summary!$C216=INDIRECT("'"&amp;N$146&amp;"'!B1:B300")),0))</f>
        <v>7.5465171625425098E-3</v>
      </c>
      <c r="O216" s="18">
        <f t="array" aca="1" ref="O216" ca="1">INDEX(OFFSET(INDIRECT("'"&amp;O$146&amp;"'!A1"),0,$C$145,200,1),MATCH(1,(_summary!$B216=INDIRECT("'"&amp;O$146&amp;"'!A1:A300"))*(_summary!$C216=INDIRECT("'"&amp;O$146&amp;"'!B1:B300")),0))</f>
        <v>1.5712852078640975E-2</v>
      </c>
      <c r="P216" s="18">
        <f t="array" aca="1" ref="P216" ca="1">INDEX(OFFSET(INDIRECT("'"&amp;P$146&amp;"'!A1"),0,$C$145,200,1),MATCH(1,(_summary!$B216=INDIRECT("'"&amp;P$146&amp;"'!A1:A300"))*(_summary!$C216=INDIRECT("'"&amp;P$146&amp;"'!B1:B300")),0))</f>
        <v>0</v>
      </c>
      <c r="Q216" s="18"/>
      <c r="R216" s="16">
        <f t="shared" ca="1" si="10"/>
        <v>0.99999999999999989</v>
      </c>
    </row>
    <row r="217" spans="2:18" ht="15.6" thickTop="1" thickBot="1" x14ac:dyDescent="0.35">
      <c r="B217" t="s">
        <v>15</v>
      </c>
      <c r="C217">
        <f t="shared" si="9"/>
        <v>3</v>
      </c>
      <c r="D217" s="18">
        <f t="array" aca="1" ref="D217" ca="1">INDEX(OFFSET(INDIRECT("'"&amp;D$146&amp;"'!A1"),0,$C$145,200,1),MATCH(1,(_summary!$B217=INDIRECT("'"&amp;D$146&amp;"'!A1:A300"))*(_summary!$C217=INDIRECT("'"&amp;D$146&amp;"'!B1:B300")),0))</f>
        <v>3.3081075893210229E-2</v>
      </c>
      <c r="E217" s="18">
        <f t="array" aca="1" ref="E217" ca="1">INDEX(OFFSET(INDIRECT("'"&amp;E$146&amp;"'!A1"),0,$C$145,200,1),MATCH(1,(_summary!$B217=INDIRECT("'"&amp;E$146&amp;"'!A1:A300"))*(_summary!$C217=INDIRECT("'"&amp;E$146&amp;"'!B1:B300")),0))</f>
        <v>0.6769608762074204</v>
      </c>
      <c r="F217" s="18">
        <f t="array" aca="1" ref="F217" ca="1">INDEX(OFFSET(INDIRECT("'"&amp;F$146&amp;"'!A1"),0,$C$145,200,1),MATCH(1,(_summary!$B217=INDIRECT("'"&amp;F$146&amp;"'!A1:A300"))*(_summary!$C217=INDIRECT("'"&amp;F$146&amp;"'!B1:B300")),0))</f>
        <v>3.7467994980256011E-3</v>
      </c>
      <c r="G217" s="18">
        <f t="array" aca="1" ref="G217" ca="1">INDEX(OFFSET(INDIRECT("'"&amp;G$146&amp;"'!A1"),0,$C$145,200,1),MATCH(1,(_summary!$B217=INDIRECT("'"&amp;G$146&amp;"'!A1:A300"))*(_summary!$C217=INDIRECT("'"&amp;G$146&amp;"'!B1:B300")),0))</f>
        <v>1.4032913013568979E-3</v>
      </c>
      <c r="H217" s="18">
        <f t="array" aca="1" ref="H217" ca="1">INDEX(OFFSET(INDIRECT("'"&amp;H$146&amp;"'!A1"),0,$C$145,200,1),MATCH(1,(_summary!$B217=INDIRECT("'"&amp;H$146&amp;"'!A1:A300"))*(_summary!$C217=INDIRECT("'"&amp;H$146&amp;"'!B1:B300")),0))</f>
        <v>2.3610282128680441E-2</v>
      </c>
      <c r="I217" s="18">
        <f t="array" aca="1" ref="I217" ca="1">INDEX(OFFSET(INDIRECT("'"&amp;I$146&amp;"'!A1"),0,$C$145,200,1),MATCH(1,(_summary!$B217=INDIRECT("'"&amp;I$146&amp;"'!A1:A300"))*(_summary!$C217=INDIRECT("'"&amp;I$146&amp;"'!B1:B300")),0))</f>
        <v>2.9498440148285152E-3</v>
      </c>
      <c r="J217" s="18">
        <f t="array" aca="1" ref="J217" ca="1">INDEX(OFFSET(INDIRECT("'"&amp;J$146&amp;"'!A1"),0,$C$145,200,1),MATCH(1,(_summary!$B217=INDIRECT("'"&amp;J$146&amp;"'!A1:A300"))*(_summary!$C217=INDIRECT("'"&amp;J$146&amp;"'!B1:B300")),0))</f>
        <v>0</v>
      </c>
      <c r="K217" s="18">
        <f t="array" aca="1" ref="K217" ca="1">INDEX(OFFSET(INDIRECT("'"&amp;K$146&amp;"'!A1"),0,$C$145,200,1),MATCH(1,(_summary!$B217=INDIRECT("'"&amp;K$146&amp;"'!A1:A300"))*(_summary!$C217=INDIRECT("'"&amp;K$146&amp;"'!B1:B300")),0))</f>
        <v>0</v>
      </c>
      <c r="L217" s="18">
        <f t="array" aca="1" ref="L217" ca="1">INDEX(OFFSET(INDIRECT("'"&amp;L$146&amp;"'!A1"),0,$C$145,200,1),MATCH(1,(_summary!$B217=INDIRECT("'"&amp;L$146&amp;"'!A1:A300"))*(_summary!$C217=INDIRECT("'"&amp;L$146&amp;"'!B1:B300")),0))</f>
        <v>8.7636951986400993E-2</v>
      </c>
      <c r="M217" s="18">
        <f t="array" aca="1" ref="M217" ca="1">INDEX(OFFSET(INDIRECT("'"&amp;M$146&amp;"'!A1"),0,$C$145,200,1),MATCH(1,(_summary!$B217=INDIRECT("'"&amp;M$146&amp;"'!A1:A300"))*(_summary!$C217=INDIRECT("'"&amp;M$146&amp;"'!B1:B300")),0))</f>
        <v>7.0830846386041341E-2</v>
      </c>
      <c r="N217" s="18">
        <f t="array" aca="1" ref="N217" ca="1">INDEX(OFFSET(INDIRECT("'"&amp;N$146&amp;"'!A1"),0,$C$145,200,1),MATCH(1,(_summary!$B217=INDIRECT("'"&amp;N$146&amp;"'!A1:A300"))*(_summary!$C217=INDIRECT("'"&amp;N$146&amp;"'!B1:B300")),0))</f>
        <v>1.6999403132649915E-2</v>
      </c>
      <c r="O217" s="18">
        <f t="array" aca="1" ref="O217" ca="1">INDEX(OFFSET(INDIRECT("'"&amp;O$146&amp;"'!A1"),0,$C$145,200,1),MATCH(1,(_summary!$B217=INDIRECT("'"&amp;O$146&amp;"'!A1:A300"))*(_summary!$C217=INDIRECT("'"&amp;O$146&amp;"'!B1:B300")),0))</f>
        <v>8.0637799923938117E-2</v>
      </c>
      <c r="P217" s="18">
        <f t="array" aca="1" ref="P217" ca="1">INDEX(OFFSET(INDIRECT("'"&amp;P$146&amp;"'!A1"),0,$C$145,200,1),MATCH(1,(_summary!$B217=INDIRECT("'"&amp;P$146&amp;"'!A1:A300"))*(_summary!$C217=INDIRECT("'"&amp;P$146&amp;"'!B1:B300")),0))</f>
        <v>2.1428295274474717E-3</v>
      </c>
      <c r="Q217" s="18"/>
      <c r="R217" s="16">
        <f t="shared" ca="1" si="10"/>
        <v>0.99999999999999989</v>
      </c>
    </row>
    <row r="218" spans="2:18" ht="15.6" thickTop="1" thickBot="1" x14ac:dyDescent="0.35">
      <c r="B218" t="s">
        <v>18</v>
      </c>
      <c r="C218">
        <f t="shared" si="9"/>
        <v>3</v>
      </c>
      <c r="D218" s="18">
        <f t="array" aca="1" ref="D218" ca="1">INDEX(OFFSET(INDIRECT("'"&amp;D$146&amp;"'!A1"),0,$C$145,200,1),MATCH(1,(_summary!$B218=INDIRECT("'"&amp;D$146&amp;"'!A1:A300"))*(_summary!$C218=INDIRECT("'"&amp;D$146&amp;"'!B1:B300")),0))</f>
        <v>7.6170961613257385E-2</v>
      </c>
      <c r="E218" s="18">
        <f t="array" aca="1" ref="E218" ca="1">INDEX(OFFSET(INDIRECT("'"&amp;E$146&amp;"'!A1"),0,$C$145,200,1),MATCH(1,(_summary!$B218=INDIRECT("'"&amp;E$146&amp;"'!A1:A300"))*(_summary!$C218=INDIRECT("'"&amp;E$146&amp;"'!B1:B300")),0))</f>
        <v>0.37970764429914694</v>
      </c>
      <c r="F218" s="18">
        <f t="array" aca="1" ref="F218" ca="1">INDEX(OFFSET(INDIRECT("'"&amp;F$146&amp;"'!A1"),0,$C$145,200,1),MATCH(1,(_summary!$B218=INDIRECT("'"&amp;F$146&amp;"'!A1:A300"))*(_summary!$C218=INDIRECT("'"&amp;F$146&amp;"'!B1:B300")),0))</f>
        <v>0.30589239791889272</v>
      </c>
      <c r="G218" s="18">
        <f t="array" aca="1" ref="G218" ca="1">INDEX(OFFSET(INDIRECT("'"&amp;G$146&amp;"'!A1"),0,$C$145,200,1),MATCH(1,(_summary!$B218=INDIRECT("'"&amp;G$146&amp;"'!A1:A300"))*(_summary!$C218=INDIRECT("'"&amp;G$146&amp;"'!B1:B300")),0))</f>
        <v>0</v>
      </c>
      <c r="H218" s="18">
        <f t="array" aca="1" ref="H218" ca="1">INDEX(OFFSET(INDIRECT("'"&amp;H$146&amp;"'!A1"),0,$C$145,200,1),MATCH(1,(_summary!$B218=INDIRECT("'"&amp;H$146&amp;"'!A1:A300"))*(_summary!$C218=INDIRECT("'"&amp;H$146&amp;"'!B1:B300")),0))</f>
        <v>2.3704256778815207E-2</v>
      </c>
      <c r="I218" s="18">
        <f t="array" aca="1" ref="I218" ca="1">INDEX(OFFSET(INDIRECT("'"&amp;I$146&amp;"'!A1"),0,$C$145,200,1),MATCH(1,(_summary!$B218=INDIRECT("'"&amp;I$146&amp;"'!A1:A300"))*(_summary!$C218=INDIRECT("'"&amp;I$146&amp;"'!B1:B300")),0))</f>
        <v>5.2503561740625737E-3</v>
      </c>
      <c r="J218" s="18">
        <f t="array" aca="1" ref="J218" ca="1">INDEX(OFFSET(INDIRECT("'"&amp;J$146&amp;"'!A1"),0,$C$145,200,1),MATCH(1,(_summary!$B218=INDIRECT("'"&amp;J$146&amp;"'!A1:A300"))*(_summary!$C218=INDIRECT("'"&amp;J$146&amp;"'!B1:B300")),0))</f>
        <v>0</v>
      </c>
      <c r="K218" s="18">
        <f t="array" aca="1" ref="K218" ca="1">INDEX(OFFSET(INDIRECT("'"&amp;K$146&amp;"'!A1"),0,$C$145,200,1),MATCH(1,(_summary!$B218=INDIRECT("'"&amp;K$146&amp;"'!A1:A300"))*(_summary!$C218=INDIRECT("'"&amp;K$146&amp;"'!B1:B300")),0))</f>
        <v>0</v>
      </c>
      <c r="L218" s="18">
        <f t="array" aca="1" ref="L218" ca="1">INDEX(OFFSET(INDIRECT("'"&amp;L$146&amp;"'!A1"),0,$C$145,200,1),MATCH(1,(_summary!$B218=INDIRECT("'"&amp;L$146&amp;"'!A1:A300"))*(_summary!$C218=INDIRECT("'"&amp;L$146&amp;"'!B1:B300")),0))</f>
        <v>0.10971650474480139</v>
      </c>
      <c r="M218" s="18">
        <f t="array" aca="1" ref="M218" ca="1">INDEX(OFFSET(INDIRECT("'"&amp;M$146&amp;"'!A1"),0,$C$145,200,1),MATCH(1,(_summary!$B218=INDIRECT("'"&amp;M$146&amp;"'!A1:A300"))*(_summary!$C218=INDIRECT("'"&amp;M$146&amp;"'!B1:B300")),0))</f>
        <v>7.1112770336445613E-2</v>
      </c>
      <c r="N218" s="18">
        <f t="array" aca="1" ref="N218" ca="1">INDEX(OFFSET(INDIRECT("'"&amp;N$146&amp;"'!A1"),0,$C$145,200,1),MATCH(1,(_summary!$B218=INDIRECT("'"&amp;N$146&amp;"'!A1:A300"))*(_summary!$C218=INDIRECT("'"&amp;N$146&amp;"'!B1:B300")),0))</f>
        <v>1.7067064880746944E-2</v>
      </c>
      <c r="O218" s="18">
        <f t="array" aca="1" ref="O218" ca="1">INDEX(OFFSET(INDIRECT("'"&amp;O$146&amp;"'!A1"),0,$C$145,200,1),MATCH(1,(_summary!$B218=INDIRECT("'"&amp;O$146&amp;"'!A1:A300"))*(_summary!$C218=INDIRECT("'"&amp;O$146&amp;"'!B1:B300")),0))</f>
        <v>1.1378043253831297E-2</v>
      </c>
      <c r="P218" s="18">
        <f t="array" aca="1" ref="P218" ca="1">INDEX(OFFSET(INDIRECT("'"&amp;P$146&amp;"'!A1"),0,$C$145,200,1),MATCH(1,(_summary!$B218=INDIRECT("'"&amp;P$146&amp;"'!A1:A300"))*(_summary!$C218=INDIRECT("'"&amp;P$146&amp;"'!B1:B300")),0))</f>
        <v>0</v>
      </c>
      <c r="Q218" s="18"/>
      <c r="R218" s="16">
        <f t="shared" ca="1" si="10"/>
        <v>1</v>
      </c>
    </row>
    <row r="219" spans="2:18" ht="15.6" thickTop="1" thickBot="1" x14ac:dyDescent="0.35">
      <c r="B219" t="s">
        <v>5</v>
      </c>
      <c r="C219">
        <f t="shared" si="9"/>
        <v>3</v>
      </c>
      <c r="D219" s="18">
        <f t="array" aca="1" ref="D219" ca="1">INDEX(OFFSET(INDIRECT("'"&amp;D$146&amp;"'!A1"),0,$C$145,200,1),MATCH(1,(_summary!$B219=INDIRECT("'"&amp;D$146&amp;"'!A1:A300"))*(_summary!$C219=INDIRECT("'"&amp;D$146&amp;"'!B1:B300")),0))</f>
        <v>0.16930400611513868</v>
      </c>
      <c r="E219" s="18">
        <f t="array" aca="1" ref="E219" ca="1">INDEX(OFFSET(INDIRECT("'"&amp;E$146&amp;"'!A1"),0,$C$145,200,1),MATCH(1,(_summary!$B219=INDIRECT("'"&amp;E$146&amp;"'!A1:A300"))*(_summary!$C219=INDIRECT("'"&amp;E$146&amp;"'!B1:B300")),0))</f>
        <v>0.62242696770470007</v>
      </c>
      <c r="F219" s="18">
        <f t="array" aca="1" ref="F219" ca="1">INDEX(OFFSET(INDIRECT("'"&amp;F$146&amp;"'!A1"),0,$C$145,200,1),MATCH(1,(_summary!$B219=INDIRECT("'"&amp;F$146&amp;"'!A1:A300"))*(_summary!$C219=INDIRECT("'"&amp;F$146&amp;"'!B1:B300")),0))</f>
        <v>1.4261380070346625E-2</v>
      </c>
      <c r="G219" s="18">
        <f t="array" aca="1" ref="G219" ca="1">INDEX(OFFSET(INDIRECT("'"&amp;G$146&amp;"'!A1"),0,$C$145,200,1),MATCH(1,(_summary!$B219=INDIRECT("'"&amp;G$146&amp;"'!A1:A300"))*(_summary!$C219=INDIRECT("'"&amp;G$146&amp;"'!B1:B300")),0))</f>
        <v>0</v>
      </c>
      <c r="H219" s="18">
        <f t="array" aca="1" ref="H219" ca="1">INDEX(OFFSET(INDIRECT("'"&amp;H$146&amp;"'!A1"),0,$C$145,200,1),MATCH(1,(_summary!$B219=INDIRECT("'"&amp;H$146&amp;"'!A1:A300"))*(_summary!$C219=INDIRECT("'"&amp;H$146&amp;"'!B1:B300")),0))</f>
        <v>2.2013160960307473E-2</v>
      </c>
      <c r="I219" s="18">
        <f t="array" aca="1" ref="I219" ca="1">INDEX(OFFSET(INDIRECT("'"&amp;I$146&amp;"'!A1"),0,$C$145,200,1),MATCH(1,(_summary!$B219=INDIRECT("'"&amp;I$146&amp;"'!A1:A300"))*(_summary!$C219=INDIRECT("'"&amp;I$146&amp;"'!B1:B300")),0))</f>
        <v>2.5765817597964325E-3</v>
      </c>
      <c r="J219" s="18">
        <f t="array" aca="1" ref="J219" ca="1">INDEX(OFFSET(INDIRECT("'"&amp;J$146&amp;"'!A1"),0,$C$145,200,1),MATCH(1,(_summary!$B219=INDIRECT("'"&amp;J$146&amp;"'!A1:A300"))*(_summary!$C219=INDIRECT("'"&amp;J$146&amp;"'!B1:B300")),0))</f>
        <v>0</v>
      </c>
      <c r="K219" s="18">
        <f t="array" aca="1" ref="K219" ca="1">INDEX(OFFSET(INDIRECT("'"&amp;K$146&amp;"'!A1"),0,$C$145,200,1),MATCH(1,(_summary!$B219=INDIRECT("'"&amp;K$146&amp;"'!A1:A300"))*(_summary!$C219=INDIRECT("'"&amp;K$146&amp;"'!B1:B300")),0))</f>
        <v>0</v>
      </c>
      <c r="L219" s="18">
        <f t="array" aca="1" ref="L219" ca="1">INDEX(OFFSET(INDIRECT("'"&amp;L$146&amp;"'!A1"),0,$C$145,200,1),MATCH(1,(_summary!$B219=INDIRECT("'"&amp;L$146&amp;"'!A1:A300"))*(_summary!$C219=INDIRECT("'"&amp;L$146&amp;"'!B1:B300")),0))</f>
        <v>6.6461691581685023E-2</v>
      </c>
      <c r="M219" s="18">
        <f t="array" aca="1" ref="M219" ca="1">INDEX(OFFSET(INDIRECT("'"&amp;M$146&amp;"'!A1"),0,$C$145,200,1),MATCH(1,(_summary!$B219=INDIRECT("'"&amp;M$146&amp;"'!A1:A300"))*(_summary!$C219=INDIRECT("'"&amp;M$146&amp;"'!B1:B300")),0))</f>
        <v>6.6039482880922401E-2</v>
      </c>
      <c r="N219" s="18">
        <f t="array" aca="1" ref="N219" ca="1">INDEX(OFFSET(INDIRECT("'"&amp;N$146&amp;"'!A1"),0,$C$145,200,1),MATCH(1,(_summary!$B219=INDIRECT("'"&amp;N$146&amp;"'!A1:A300"))*(_summary!$C219=INDIRECT("'"&amp;N$146&amp;"'!B1:B300")),0))</f>
        <v>1.5849475891421376E-2</v>
      </c>
      <c r="O219" s="18">
        <f t="array" aca="1" ref="O219" ca="1">INDEX(OFFSET(INDIRECT("'"&amp;O$146&amp;"'!A1"),0,$C$145,200,1),MATCH(1,(_summary!$B219=INDIRECT("'"&amp;O$146&amp;"'!A1:A300"))*(_summary!$C219=INDIRECT("'"&amp;O$146&amp;"'!B1:B300")),0))</f>
        <v>2.1067253035681785E-2</v>
      </c>
      <c r="P219" s="18">
        <f t="array" aca="1" ref="P219" ca="1">INDEX(OFFSET(INDIRECT("'"&amp;P$146&amp;"'!A1"),0,$C$145,200,1),MATCH(1,(_summary!$B219=INDIRECT("'"&amp;P$146&amp;"'!A1:A300"))*(_summary!$C219=INDIRECT("'"&amp;P$146&amp;"'!B1:B300")),0))</f>
        <v>0</v>
      </c>
      <c r="Q219" s="18"/>
      <c r="R219" s="16">
        <f t="shared" ca="1" si="10"/>
        <v>1</v>
      </c>
    </row>
    <row r="220" spans="2:18" ht="15.6" thickTop="1" thickBot="1" x14ac:dyDescent="0.35">
      <c r="B220" t="s">
        <v>23</v>
      </c>
      <c r="C220">
        <f t="shared" si="9"/>
        <v>3</v>
      </c>
      <c r="D220" s="18">
        <f t="array" aca="1" ref="D220" ca="1">INDEX(OFFSET(INDIRECT("'"&amp;D$146&amp;"'!A1"),0,$C$145,200,1),MATCH(1,(_summary!$B220=INDIRECT("'"&amp;D$146&amp;"'!A1:A300"))*(_summary!$C220=INDIRECT("'"&amp;D$146&amp;"'!B1:B300")),0))</f>
        <v>0.20712568061864198</v>
      </c>
      <c r="E220" s="18">
        <f t="array" aca="1" ref="E220" ca="1">INDEX(OFFSET(INDIRECT("'"&amp;E$146&amp;"'!A1"),0,$C$145,200,1),MATCH(1,(_summary!$B220=INDIRECT("'"&amp;E$146&amp;"'!A1:A300"))*(_summary!$C220=INDIRECT("'"&amp;E$146&amp;"'!B1:B300")),0))</f>
        <v>0.21013684170317432</v>
      </c>
      <c r="F220" s="18">
        <f t="array" aca="1" ref="F220" ca="1">INDEX(OFFSET(INDIRECT("'"&amp;F$146&amp;"'!A1"),0,$C$145,200,1),MATCH(1,(_summary!$B220=INDIRECT("'"&amp;F$146&amp;"'!A1:A300"))*(_summary!$C220=INDIRECT("'"&amp;F$146&amp;"'!B1:B300")),0))</f>
        <v>0.11547076940781595</v>
      </c>
      <c r="G220" s="18">
        <f t="array" aca="1" ref="G220" ca="1">INDEX(OFFSET(INDIRECT("'"&amp;G$146&amp;"'!A1"),0,$C$145,200,1),MATCH(1,(_summary!$B220=INDIRECT("'"&amp;G$146&amp;"'!A1:A300"))*(_summary!$C220=INDIRECT("'"&amp;G$146&amp;"'!B1:B300")),0))</f>
        <v>2.9646124133887796E-2</v>
      </c>
      <c r="H220" s="18">
        <f t="array" aca="1" ref="H220" ca="1">INDEX(OFFSET(INDIRECT("'"&amp;H$146&amp;"'!A1"),0,$C$145,200,1),MATCH(1,(_summary!$B220=INDIRECT("'"&amp;H$146&amp;"'!A1:A300"))*(_summary!$C220=INDIRECT("'"&amp;H$146&amp;"'!B1:B300")),0))</f>
        <v>1.2845895180082938E-2</v>
      </c>
      <c r="I220" s="18">
        <f t="array" aca="1" ref="I220" ca="1">INDEX(OFFSET(INDIRECT("'"&amp;I$146&amp;"'!A1"),0,$C$145,200,1),MATCH(1,(_summary!$B220=INDIRECT("'"&amp;I$146&amp;"'!A1:A300"))*(_summary!$C220=INDIRECT("'"&amp;I$146&amp;"'!B1:B300")),0))</f>
        <v>1.0143444453451732E-2</v>
      </c>
      <c r="J220" s="18">
        <f t="array" aca="1" ref="J220" ca="1">INDEX(OFFSET(INDIRECT("'"&amp;J$146&amp;"'!A1"),0,$C$145,200,1),MATCH(1,(_summary!$B220=INDIRECT("'"&amp;J$146&amp;"'!A1:A300"))*(_summary!$C220=INDIRECT("'"&amp;J$146&amp;"'!B1:B300")),0))</f>
        <v>0</v>
      </c>
      <c r="K220" s="18">
        <f t="array" aca="1" ref="K220" ca="1">INDEX(OFFSET(INDIRECT("'"&amp;K$146&amp;"'!A1"),0,$C$145,200,1),MATCH(1,(_summary!$B220=INDIRECT("'"&amp;K$146&amp;"'!A1:A300"))*(_summary!$C220=INDIRECT("'"&amp;K$146&amp;"'!B1:B300")),0))</f>
        <v>0</v>
      </c>
      <c r="L220" s="18">
        <f t="array" aca="1" ref="L220" ca="1">INDEX(OFFSET(INDIRECT("'"&amp;L$146&amp;"'!A1"),0,$C$145,200,1),MATCH(1,(_summary!$B220=INDIRECT("'"&amp;L$146&amp;"'!A1:A300"))*(_summary!$C220=INDIRECT("'"&amp;L$146&amp;"'!B1:B300")),0))</f>
        <v>0.36067848474659697</v>
      </c>
      <c r="M220" s="18">
        <f t="array" aca="1" ref="M220" ca="1">INDEX(OFFSET(INDIRECT("'"&amp;M$146&amp;"'!A1"),0,$C$145,200,1),MATCH(1,(_summary!$B220=INDIRECT("'"&amp;M$146&amp;"'!A1:A300"))*(_summary!$C220=INDIRECT("'"&amp;M$146&amp;"'!B1:B300")),0))</f>
        <v>3.853768554024882E-2</v>
      </c>
      <c r="N220" s="18">
        <f t="array" aca="1" ref="N220" ca="1">INDEX(OFFSET(INDIRECT("'"&amp;N$146&amp;"'!A1"),0,$C$145,200,1),MATCH(1,(_summary!$B220=INDIRECT("'"&amp;N$146&amp;"'!A1:A300"))*(_summary!$C220=INDIRECT("'"&amp;N$146&amp;"'!B1:B300")),0))</f>
        <v>9.2490445296597151E-3</v>
      </c>
      <c r="O220" s="18">
        <f t="array" aca="1" ref="O220" ca="1">INDEX(OFFSET(INDIRECT("'"&amp;O$146&amp;"'!A1"),0,$C$145,200,1),MATCH(1,(_summary!$B220=INDIRECT("'"&amp;O$146&amp;"'!A1:A300"))*(_summary!$C220=INDIRECT("'"&amp;O$146&amp;"'!B1:B300")),0))</f>
        <v>6.1660296864398103E-3</v>
      </c>
      <c r="P220" s="18">
        <f t="array" aca="1" ref="P220" ca="1">INDEX(OFFSET(INDIRECT("'"&amp;P$146&amp;"'!A1"),0,$C$145,200,1),MATCH(1,(_summary!$B220=INDIRECT("'"&amp;P$146&amp;"'!A1:A300"))*(_summary!$C220=INDIRECT("'"&amp;P$146&amp;"'!B1:B300")),0))</f>
        <v>0</v>
      </c>
      <c r="Q220" s="18"/>
      <c r="R220" s="16">
        <f t="shared" ca="1" si="10"/>
        <v>1</v>
      </c>
    </row>
    <row r="221" spans="2:18" ht="15.6" thickTop="1" thickBot="1" x14ac:dyDescent="0.35">
      <c r="B221" t="s">
        <v>24</v>
      </c>
      <c r="C221">
        <f t="shared" si="9"/>
        <v>3</v>
      </c>
      <c r="D221" s="18">
        <f t="array" aca="1" ref="D221" ca="1">INDEX(OFFSET(INDIRECT("'"&amp;D$146&amp;"'!A1"),0,$C$145,200,1),MATCH(1,(_summary!$B221=INDIRECT("'"&amp;D$146&amp;"'!A1:A300"))*(_summary!$C221=INDIRECT("'"&amp;D$146&amp;"'!B1:B300")),0))</f>
        <v>0.24704067472382535</v>
      </c>
      <c r="E221" s="18">
        <f t="array" aca="1" ref="E221" ca="1">INDEX(OFFSET(INDIRECT("'"&amp;E$146&amp;"'!A1"),0,$C$145,200,1),MATCH(1,(_summary!$B221=INDIRECT("'"&amp;E$146&amp;"'!A1:A300"))*(_summary!$C221=INDIRECT("'"&amp;E$146&amp;"'!B1:B300")),0))</f>
        <v>0.22660673968496206</v>
      </c>
      <c r="F221" s="18">
        <f t="array" aca="1" ref="F221" ca="1">INDEX(OFFSET(INDIRECT("'"&amp;F$146&amp;"'!A1"),0,$C$145,200,1),MATCH(1,(_summary!$B221=INDIRECT("'"&amp;F$146&amp;"'!A1:A300"))*(_summary!$C221=INDIRECT("'"&amp;F$146&amp;"'!B1:B300")),0))</f>
        <v>1.1658062522772687E-2</v>
      </c>
      <c r="G221" s="18">
        <f t="array" aca="1" ref="G221" ca="1">INDEX(OFFSET(INDIRECT("'"&amp;G$146&amp;"'!A1"),0,$C$145,200,1),MATCH(1,(_summary!$B221=INDIRECT("'"&amp;G$146&amp;"'!A1:A300"))*(_summary!$C221=INDIRECT("'"&amp;G$146&amp;"'!B1:B300")),0))</f>
        <v>0.18275785866537048</v>
      </c>
      <c r="H221" s="18">
        <f t="array" aca="1" ref="H221" ca="1">INDEX(OFFSET(INDIRECT("'"&amp;H$146&amp;"'!A1"),0,$C$145,200,1),MATCH(1,(_summary!$B221=INDIRECT("'"&amp;H$146&amp;"'!A1:A300"))*(_summary!$C221=INDIRECT("'"&amp;H$146&amp;"'!B1:B300")),0))</f>
        <v>1.8028478371094642E-2</v>
      </c>
      <c r="I221" s="18">
        <f t="array" aca="1" ref="I221" ca="1">INDEX(OFFSET(INDIRECT("'"&amp;I$146&amp;"'!A1"),0,$C$145,200,1),MATCH(1,(_summary!$B221=INDIRECT("'"&amp;I$146&amp;"'!A1:A300"))*(_summary!$C221=INDIRECT("'"&amp;I$146&amp;"'!B1:B300")),0))</f>
        <v>9.5442877311527584E-3</v>
      </c>
      <c r="J221" s="18">
        <f t="array" aca="1" ref="J221" ca="1">INDEX(OFFSET(INDIRECT("'"&amp;J$146&amp;"'!A1"),0,$C$145,200,1),MATCH(1,(_summary!$B221=INDIRECT("'"&amp;J$146&amp;"'!A1:A300"))*(_summary!$C221=INDIRECT("'"&amp;J$146&amp;"'!B1:B300")),0))</f>
        <v>0</v>
      </c>
      <c r="K221" s="18">
        <f t="array" aca="1" ref="K221" ca="1">INDEX(OFFSET(INDIRECT("'"&amp;K$146&amp;"'!A1"),0,$C$145,200,1),MATCH(1,(_summary!$B221=INDIRECT("'"&amp;K$146&amp;"'!A1:A300"))*(_summary!$C221=INDIRECT("'"&amp;K$146&amp;"'!B1:B300")),0))</f>
        <v>0</v>
      </c>
      <c r="L221" s="18">
        <f t="array" aca="1" ref="L221" ca="1">INDEX(OFFSET(INDIRECT("'"&amp;L$146&amp;"'!A1"),0,$C$145,200,1),MATCH(1,(_summary!$B221=INDIRECT("'"&amp;L$146&amp;"'!A1:A300"))*(_summary!$C221=INDIRECT("'"&amp;L$146&amp;"'!B1:B300")),0))</f>
        <v>0.22864428914222454</v>
      </c>
      <c r="M221" s="18">
        <f t="array" aca="1" ref="M221" ca="1">INDEX(OFFSET(INDIRECT("'"&amp;M$146&amp;"'!A1"),0,$C$145,200,1),MATCH(1,(_summary!$B221=INDIRECT("'"&amp;M$146&amp;"'!A1:A300"))*(_summary!$C221=INDIRECT("'"&amp;M$146&amp;"'!B1:B300")),0))</f>
        <v>5.4085435113283925E-2</v>
      </c>
      <c r="N221" s="18">
        <f t="array" aca="1" ref="N221" ca="1">INDEX(OFFSET(INDIRECT("'"&amp;N$146&amp;"'!A1"),0,$C$145,200,1),MATCH(1,(_summary!$B221=INDIRECT("'"&amp;N$146&amp;"'!A1:A300"))*(_summary!$C221=INDIRECT("'"&amp;N$146&amp;"'!B1:B300")),0))</f>
        <v>1.2980504427188143E-2</v>
      </c>
      <c r="O221" s="18">
        <f t="array" aca="1" ref="O221" ca="1">INDEX(OFFSET(INDIRECT("'"&amp;O$146&amp;"'!A1"),0,$C$145,200,1),MATCH(1,(_summary!$B221=INDIRECT("'"&amp;O$146&amp;"'!A1:A300"))*(_summary!$C221=INDIRECT("'"&amp;O$146&amp;"'!B1:B300")),0))</f>
        <v>8.6536696181254286E-3</v>
      </c>
      <c r="P221" s="18">
        <f t="array" aca="1" ref="P221" ca="1">INDEX(OFFSET(INDIRECT("'"&amp;P$146&amp;"'!A1"),0,$C$145,200,1),MATCH(1,(_summary!$B221=INDIRECT("'"&amp;P$146&amp;"'!A1:A300"))*(_summary!$C221=INDIRECT("'"&amp;P$146&amp;"'!B1:B300")),0))</f>
        <v>0</v>
      </c>
      <c r="Q221" s="18"/>
      <c r="R221" s="16">
        <f t="shared" ca="1" si="10"/>
        <v>1</v>
      </c>
    </row>
    <row r="222" spans="2:18" ht="15.6" thickTop="1" thickBot="1" x14ac:dyDescent="0.35">
      <c r="B222" t="s">
        <v>27</v>
      </c>
      <c r="C222">
        <f t="shared" si="9"/>
        <v>3</v>
      </c>
      <c r="D222" s="18">
        <f t="array" aca="1" ref="D222" ca="1">INDEX(OFFSET(INDIRECT("'"&amp;D$146&amp;"'!A1"),0,$C$145,200,1),MATCH(1,(_summary!$B222=INDIRECT("'"&amp;D$146&amp;"'!A1:A300"))*(_summary!$C222=INDIRECT("'"&amp;D$146&amp;"'!B1:B300")),0))</f>
        <v>0.25309523882600493</v>
      </c>
      <c r="E222" s="18">
        <f t="array" aca="1" ref="E222" ca="1">INDEX(OFFSET(INDIRECT("'"&amp;E$146&amp;"'!A1"),0,$C$145,200,1),MATCH(1,(_summary!$B222=INDIRECT("'"&amp;E$146&amp;"'!A1:A300"))*(_summary!$C222=INDIRECT("'"&amp;E$146&amp;"'!B1:B300")),0))</f>
        <v>0.40322584142992712</v>
      </c>
      <c r="F222" s="18">
        <f t="array" aca="1" ref="F222" ca="1">INDEX(OFFSET(INDIRECT("'"&amp;F$146&amp;"'!A1"),0,$C$145,200,1),MATCH(1,(_summary!$B222=INDIRECT("'"&amp;F$146&amp;"'!A1:A300"))*(_summary!$C222=INDIRECT("'"&amp;F$146&amp;"'!B1:B300")),0))</f>
        <v>0.17733211069213414</v>
      </c>
      <c r="G222" s="18">
        <f t="array" aca="1" ref="G222" ca="1">INDEX(OFFSET(INDIRECT("'"&amp;G$146&amp;"'!A1"),0,$C$145,200,1),MATCH(1,(_summary!$B222=INDIRECT("'"&amp;G$146&amp;"'!A1:A300"))*(_summary!$C222=INDIRECT("'"&amp;G$146&amp;"'!B1:B300")),0))</f>
        <v>0</v>
      </c>
      <c r="H222" s="18">
        <f t="array" aca="1" ref="H222" ca="1">INDEX(OFFSET(INDIRECT("'"&amp;H$146&amp;"'!A1"),0,$C$145,200,1),MATCH(1,(_summary!$B222=INDIRECT("'"&amp;H$146&amp;"'!A1:A300"))*(_summary!$C222=INDIRECT("'"&amp;H$146&amp;"'!B1:B300")),0))</f>
        <v>2.0072482387198928E-2</v>
      </c>
      <c r="I222" s="18">
        <f t="array" aca="1" ref="I222" ca="1">INDEX(OFFSET(INDIRECT("'"&amp;I$146&amp;"'!A1"),0,$C$145,200,1),MATCH(1,(_summary!$B222=INDIRECT("'"&amp;I$146&amp;"'!A1:A300"))*(_summary!$C222=INDIRECT("'"&amp;I$146&amp;"'!B1:B300")),0))</f>
        <v>3.6937342677047388E-3</v>
      </c>
      <c r="J222" s="18">
        <f t="array" aca="1" ref="J222" ca="1">INDEX(OFFSET(INDIRECT("'"&amp;J$146&amp;"'!A1"),0,$C$145,200,1),MATCH(1,(_summary!$B222=INDIRECT("'"&amp;J$146&amp;"'!A1:A300"))*(_summary!$C222=INDIRECT("'"&amp;J$146&amp;"'!B1:B300")),0))</f>
        <v>0</v>
      </c>
      <c r="K222" s="18">
        <f t="array" aca="1" ref="K222" ca="1">INDEX(OFFSET(INDIRECT("'"&amp;K$146&amp;"'!A1"),0,$C$145,200,1),MATCH(1,(_summary!$B222=INDIRECT("'"&amp;K$146&amp;"'!A1:A300"))*(_summary!$C222=INDIRECT("'"&amp;K$146&amp;"'!B1:B300")),0))</f>
        <v>0</v>
      </c>
      <c r="L222" s="18">
        <f t="array" aca="1" ref="L222" ca="1">INDEX(OFFSET(INDIRECT("'"&amp;L$146&amp;"'!A1"),0,$C$145,200,1),MATCH(1,(_summary!$B222=INDIRECT("'"&amp;L$146&amp;"'!A1:A300"))*(_summary!$C222=INDIRECT("'"&amp;L$146&amp;"'!B1:B300")),0))</f>
        <v>5.8276166370794483E-2</v>
      </c>
      <c r="M222" s="18">
        <f t="array" aca="1" ref="M222" ca="1">INDEX(OFFSET(INDIRECT("'"&amp;M$146&amp;"'!A1"),0,$C$145,200,1),MATCH(1,(_summary!$B222=INDIRECT("'"&amp;M$146&amp;"'!A1:A300"))*(_summary!$C222=INDIRECT("'"&amp;M$146&amp;"'!B1:B300")),0))</f>
        <v>6.0217447161596792E-2</v>
      </c>
      <c r="N222" s="18">
        <f t="array" aca="1" ref="N222" ca="1">INDEX(OFFSET(INDIRECT("'"&amp;N$146&amp;"'!A1"),0,$C$145,200,1),MATCH(1,(_summary!$B222=INDIRECT("'"&amp;N$146&amp;"'!A1:A300"))*(_summary!$C222=INDIRECT("'"&amp;N$146&amp;"'!B1:B300")),0))</f>
        <v>1.4452187318783227E-2</v>
      </c>
      <c r="O222" s="18">
        <f t="array" aca="1" ref="O222" ca="1">INDEX(OFFSET(INDIRECT("'"&amp;O$146&amp;"'!A1"),0,$C$145,200,1),MATCH(1,(_summary!$B222=INDIRECT("'"&amp;O$146&amp;"'!A1:A300"))*(_summary!$C222=INDIRECT("'"&amp;O$146&amp;"'!B1:B300")),0))</f>
        <v>9.634791545855486E-3</v>
      </c>
      <c r="P222" s="18">
        <f t="array" aca="1" ref="P222" ca="1">INDEX(OFFSET(INDIRECT("'"&amp;P$146&amp;"'!A1"),0,$C$145,200,1),MATCH(1,(_summary!$B222=INDIRECT("'"&amp;P$146&amp;"'!A1:A300"))*(_summary!$C222=INDIRECT("'"&amp;P$146&amp;"'!B1:B300")),0))</f>
        <v>0</v>
      </c>
      <c r="Q222" s="18"/>
      <c r="R222" s="16">
        <f t="shared" ca="1" si="10"/>
        <v>0.99999999999999978</v>
      </c>
    </row>
    <row r="223" spans="2:18" ht="15.6" thickTop="1" thickBot="1" x14ac:dyDescent="0.35">
      <c r="B223" t="s">
        <v>29</v>
      </c>
      <c r="C223">
        <f t="shared" si="9"/>
        <v>3</v>
      </c>
      <c r="D223" s="18">
        <f t="array" aca="1" ref="D223" ca="1">INDEX(OFFSET(INDIRECT("'"&amp;D$146&amp;"'!A1"),0,$C$145,200,1),MATCH(1,(_summary!$B223=INDIRECT("'"&amp;D$146&amp;"'!A1:A300"))*(_summary!$C223=INDIRECT("'"&amp;D$146&amp;"'!B1:B300")),0))</f>
        <v>0.48741740100147607</v>
      </c>
      <c r="E223" s="18">
        <f t="array" aca="1" ref="E223" ca="1">INDEX(OFFSET(INDIRECT("'"&amp;E$146&amp;"'!A1"),0,$C$145,200,1),MATCH(1,(_summary!$B223=INDIRECT("'"&amp;E$146&amp;"'!A1:A300"))*(_summary!$C223=INDIRECT("'"&amp;E$146&amp;"'!B1:B300")),0))</f>
        <v>5.5061643405440903E-2</v>
      </c>
      <c r="F223" s="18">
        <f t="array" aca="1" ref="F223" ca="1">INDEX(OFFSET(INDIRECT("'"&amp;F$146&amp;"'!A1"),0,$C$145,200,1),MATCH(1,(_summary!$B223=INDIRECT("'"&amp;F$146&amp;"'!A1:A300"))*(_summary!$C223=INDIRECT("'"&amp;F$146&amp;"'!B1:B300")),0))</f>
        <v>0.33477964189445075</v>
      </c>
      <c r="G223" s="18">
        <f t="array" aca="1" ref="G223" ca="1">INDEX(OFFSET(INDIRECT("'"&amp;G$146&amp;"'!A1"),0,$C$145,200,1),MATCH(1,(_summary!$B223=INDIRECT("'"&amp;G$146&amp;"'!A1:A300"))*(_summary!$C223=INDIRECT("'"&amp;G$146&amp;"'!B1:B300")),0))</f>
        <v>0</v>
      </c>
      <c r="H223" s="18">
        <f t="array" aca="1" ref="H223" ca="1">INDEX(OFFSET(INDIRECT("'"&amp;H$146&amp;"'!A1"),0,$C$145,200,1),MATCH(1,(_summary!$B223=INDIRECT("'"&amp;H$146&amp;"'!A1:A300"))*(_summary!$C223=INDIRECT("'"&amp;H$146&amp;"'!B1:B300")),0))</f>
        <v>1.3478555076857959E-2</v>
      </c>
      <c r="I223" s="18">
        <f t="array" aca="1" ref="I223" ca="1">INDEX(OFFSET(INDIRECT("'"&amp;I$146&amp;"'!A1"),0,$C$145,200,1),MATCH(1,(_summary!$B223=INDIRECT("'"&amp;I$146&amp;"'!A1:A300"))*(_summary!$C223=INDIRECT("'"&amp;I$146&amp;"'!B1:B300")),0))</f>
        <v>1.4642718307922175E-2</v>
      </c>
      <c r="J223" s="18">
        <f t="array" aca="1" ref="J223" ca="1">INDEX(OFFSET(INDIRECT("'"&amp;J$146&amp;"'!A1"),0,$C$145,200,1),MATCH(1,(_summary!$B223=INDIRECT("'"&amp;J$146&amp;"'!A1:A300"))*(_summary!$C223=INDIRECT("'"&amp;J$146&amp;"'!B1:B300")),0))</f>
        <v>0</v>
      </c>
      <c r="K223" s="18">
        <f t="array" aca="1" ref="K223" ca="1">INDEX(OFFSET(INDIRECT("'"&amp;K$146&amp;"'!A1"),0,$C$145,200,1),MATCH(1,(_summary!$B223=INDIRECT("'"&amp;K$146&amp;"'!A1:A300"))*(_summary!$C223=INDIRECT("'"&amp;K$146&amp;"'!B1:B300")),0))</f>
        <v>2.7015477584646605E-4</v>
      </c>
      <c r="L223" s="18">
        <f t="array" aca="1" ref="L223" ca="1">INDEX(OFFSET(INDIRECT("'"&amp;L$146&amp;"'!A1"),0,$C$145,200,1),MATCH(1,(_summary!$B223=INDIRECT("'"&amp;L$146&amp;"'!A1:A300"))*(_summary!$C223=INDIRECT("'"&amp;L$146&amp;"'!B1:B300")),0))</f>
        <v>3.7739954215202279E-2</v>
      </c>
      <c r="M223" s="18">
        <f t="array" aca="1" ref="M223" ca="1">INDEX(OFFSET(INDIRECT("'"&amp;M$146&amp;"'!A1"),0,$C$145,200,1),MATCH(1,(_summary!$B223=INDIRECT("'"&amp;M$146&amp;"'!A1:A300"))*(_summary!$C223=INDIRECT("'"&amp;M$146&amp;"'!B1:B300")),0))</f>
        <v>4.0435665230573875E-2</v>
      </c>
      <c r="N223" s="18">
        <f t="array" aca="1" ref="N223" ca="1">INDEX(OFFSET(INDIRECT("'"&amp;N$146&amp;"'!A1"),0,$C$145,200,1),MATCH(1,(_summary!$B223=INDIRECT("'"&amp;N$146&amp;"'!A1:A300"))*(_summary!$C223=INDIRECT("'"&amp;N$146&amp;"'!B1:B300")),0))</f>
        <v>9.7045596553377283E-3</v>
      </c>
      <c r="O223" s="18">
        <f t="array" aca="1" ref="O223" ca="1">INDEX(OFFSET(INDIRECT("'"&amp;O$146&amp;"'!A1"),0,$C$145,200,1),MATCH(1,(_summary!$B223=INDIRECT("'"&amp;O$146&amp;"'!A1:A300"))*(_summary!$C223=INDIRECT("'"&amp;O$146&amp;"'!B1:B300")),0))</f>
        <v>6.46970643689182E-3</v>
      </c>
      <c r="P223" s="18">
        <f t="array" aca="1" ref="P223" ca="1">INDEX(OFFSET(INDIRECT("'"&amp;P$146&amp;"'!A1"),0,$C$145,200,1),MATCH(1,(_summary!$B223=INDIRECT("'"&amp;P$146&amp;"'!A1:A300"))*(_summary!$C223=INDIRECT("'"&amp;P$146&amp;"'!B1:B300")),0))</f>
        <v>0</v>
      </c>
      <c r="Q223" s="18"/>
      <c r="R223" s="16">
        <f t="shared" ca="1" si="10"/>
        <v>0.99999999999999989</v>
      </c>
    </row>
    <row r="224" spans="2:18" ht="15.6" thickTop="1" thickBot="1" x14ac:dyDescent="0.35">
      <c r="B224" t="s">
        <v>8</v>
      </c>
      <c r="C224">
        <f t="shared" si="9"/>
        <v>3</v>
      </c>
      <c r="D224" s="18">
        <f t="array" aca="1" ref="D224" ca="1">INDEX(OFFSET(INDIRECT("'"&amp;D$146&amp;"'!A1"),0,$C$145,200,1),MATCH(1,(_summary!$B224=INDIRECT("'"&amp;D$146&amp;"'!A1:A300"))*(_summary!$C224=INDIRECT("'"&amp;D$146&amp;"'!B1:B300")),0))</f>
        <v>0.12484568284986662</v>
      </c>
      <c r="E224" s="18">
        <f t="array" aca="1" ref="E224" ca="1">INDEX(OFFSET(INDIRECT("'"&amp;E$146&amp;"'!A1"),0,$C$145,200,1),MATCH(1,(_summary!$B224=INDIRECT("'"&amp;E$146&amp;"'!A1:A300"))*(_summary!$C224=INDIRECT("'"&amp;E$146&amp;"'!B1:B300")),0))</f>
        <v>0.6337882170689948</v>
      </c>
      <c r="F224" s="18">
        <f t="array" aca="1" ref="F224" ca="1">INDEX(OFFSET(INDIRECT("'"&amp;F$146&amp;"'!A1"),0,$C$145,200,1),MATCH(1,(_summary!$B224=INDIRECT("'"&amp;F$146&amp;"'!A1:A300"))*(_summary!$C224=INDIRECT("'"&amp;F$146&amp;"'!B1:B300")),0))</f>
        <v>1.6928820866071677E-2</v>
      </c>
      <c r="G224" s="18">
        <f t="array" aca="1" ref="G224" ca="1">INDEX(OFFSET(INDIRECT("'"&amp;G$146&amp;"'!A1"),0,$C$145,200,1),MATCH(1,(_summary!$B224=INDIRECT("'"&amp;G$146&amp;"'!A1:A300"))*(_summary!$C224=INDIRECT("'"&amp;G$146&amp;"'!B1:B300")),0))</f>
        <v>1.8131863007261932E-4</v>
      </c>
      <c r="H224" s="18">
        <f t="array" aca="1" ref="H224" ca="1">INDEX(OFFSET(INDIRECT("'"&amp;H$146&amp;"'!A1"),0,$C$145,200,1),MATCH(1,(_summary!$B224=INDIRECT("'"&amp;H$146&amp;"'!A1:A300"))*(_summary!$C224=INDIRECT("'"&amp;H$146&amp;"'!B1:B300")),0))</f>
        <v>2.2507908958560523E-2</v>
      </c>
      <c r="I224" s="18">
        <f t="array" aca="1" ref="I224" ca="1">INDEX(OFFSET(INDIRECT("'"&amp;I$146&amp;"'!A1"),0,$C$145,200,1),MATCH(1,(_summary!$B224=INDIRECT("'"&amp;I$146&amp;"'!A1:A300"))*(_summary!$C224=INDIRECT("'"&amp;I$146&amp;"'!B1:B300")),0))</f>
        <v>9.085113247525374E-3</v>
      </c>
      <c r="J224" s="18">
        <f t="array" aca="1" ref="J224" ca="1">INDEX(OFFSET(INDIRECT("'"&amp;J$146&amp;"'!A1"),0,$C$145,200,1),MATCH(1,(_summary!$B224=INDIRECT("'"&amp;J$146&amp;"'!A1:A300"))*(_summary!$C224=INDIRECT("'"&amp;J$146&amp;"'!B1:B300")),0))</f>
        <v>0</v>
      </c>
      <c r="K224" s="18">
        <f t="array" aca="1" ref="K224" ca="1">INDEX(OFFSET(INDIRECT("'"&amp;K$146&amp;"'!A1"),0,$C$145,200,1),MATCH(1,(_summary!$B224=INDIRECT("'"&amp;K$146&amp;"'!A1:A300"))*(_summary!$C224=INDIRECT("'"&amp;K$146&amp;"'!B1:B300")),0))</f>
        <v>0</v>
      </c>
      <c r="L224" s="18">
        <f t="array" aca="1" ref="L224" ca="1">INDEX(OFFSET(INDIRECT("'"&amp;L$146&amp;"'!A1"),0,$C$145,200,1),MATCH(1,(_summary!$B224=INDIRECT("'"&amp;L$146&amp;"'!A1:A300"))*(_summary!$C224=INDIRECT("'"&amp;L$146&amp;"'!B1:B300")),0))</f>
        <v>7.9619155576220624E-2</v>
      </c>
      <c r="M224" s="18">
        <f t="array" aca="1" ref="M224" ca="1">INDEX(OFFSET(INDIRECT("'"&amp;M$146&amp;"'!A1"),0,$C$145,200,1),MATCH(1,(_summary!$B224=INDIRECT("'"&amp;M$146&amp;"'!A1:A300"))*(_summary!$C224=INDIRECT("'"&amp;M$146&amp;"'!B1:B300")),0))</f>
        <v>7.4967473667705037E-2</v>
      </c>
      <c r="N224" s="18">
        <f t="array" aca="1" ref="N224" ca="1">INDEX(OFFSET(INDIRECT("'"&amp;N$146&amp;"'!A1"),0,$C$145,200,1),MATCH(1,(_summary!$B224=INDIRECT("'"&amp;N$146&amp;"'!A1:A300"))*(_summary!$C224=INDIRECT("'"&amp;N$146&amp;"'!B1:B300")),0))</f>
        <v>1.6205694450163573E-2</v>
      </c>
      <c r="O224" s="18">
        <f t="array" aca="1" ref="O224" ca="1">INDEX(OFFSET(INDIRECT("'"&amp;O$146&amp;"'!A1"),0,$C$145,200,1),MATCH(1,(_summary!$B224=INDIRECT("'"&amp;O$146&amp;"'!A1:A300"))*(_summary!$C224=INDIRECT("'"&amp;O$146&amp;"'!B1:B300")),0))</f>
        <v>1.080379630010905E-2</v>
      </c>
      <c r="P224" s="18">
        <f t="array" aca="1" ref="P224" ca="1">INDEX(OFFSET(INDIRECT("'"&amp;P$146&amp;"'!A1"),0,$C$145,200,1),MATCH(1,(_summary!$B224=INDIRECT("'"&amp;P$146&amp;"'!A1:A300"))*(_summary!$C224=INDIRECT("'"&amp;P$146&amp;"'!B1:B300")),0))</f>
        <v>1.106681838471015E-2</v>
      </c>
      <c r="Q224" s="18"/>
      <c r="R224" s="16">
        <f t="shared" ca="1" si="10"/>
        <v>1.0000000000000002</v>
      </c>
    </row>
    <row r="225" spans="2:18" ht="15.6" thickTop="1" thickBot="1" x14ac:dyDescent="0.35">
      <c r="B225" t="s">
        <v>6</v>
      </c>
      <c r="C225">
        <f t="shared" si="9"/>
        <v>3</v>
      </c>
      <c r="D225" s="18">
        <f t="array" aca="1" ref="D225" ca="1">INDEX(OFFSET(INDIRECT("'"&amp;D$146&amp;"'!A1"),0,$C$145,200,1),MATCH(1,(_summary!$B225=INDIRECT("'"&amp;D$146&amp;"'!A1:A300"))*(_summary!$C225=INDIRECT("'"&amp;D$146&amp;"'!B1:B300")),0))</f>
        <v>0.2712182949375842</v>
      </c>
      <c r="E225" s="18">
        <f t="array" aca="1" ref="E225" ca="1">INDEX(OFFSET(INDIRECT("'"&amp;E$146&amp;"'!A1"),0,$C$145,200,1),MATCH(1,(_summary!$B225=INDIRECT("'"&amp;E$146&amp;"'!A1:A300"))*(_summary!$C225=INDIRECT("'"&amp;E$146&amp;"'!B1:B300")),0))</f>
        <v>0.31454037652196193</v>
      </c>
      <c r="F225" s="18">
        <f t="array" aca="1" ref="F225" ca="1">INDEX(OFFSET(INDIRECT("'"&amp;F$146&amp;"'!A1"),0,$C$145,200,1),MATCH(1,(_summary!$B225=INDIRECT("'"&amp;F$146&amp;"'!A1:A300"))*(_summary!$C225=INDIRECT("'"&amp;F$146&amp;"'!B1:B300")),0))</f>
        <v>6.4838282739050374E-2</v>
      </c>
      <c r="G225" s="18">
        <f t="array" aca="1" ref="G225" ca="1">INDEX(OFFSET(INDIRECT("'"&amp;G$146&amp;"'!A1"),0,$C$145,200,1),MATCH(1,(_summary!$B225=INDIRECT("'"&amp;G$146&amp;"'!A1:A300"))*(_summary!$C225=INDIRECT("'"&amp;G$146&amp;"'!B1:B300")),0))</f>
        <v>0.13009834355420147</v>
      </c>
      <c r="H225" s="18">
        <f t="array" aca="1" ref="H225" ca="1">INDEX(OFFSET(INDIRECT("'"&amp;H$146&amp;"'!A1"),0,$C$145,200,1),MATCH(1,(_summary!$B225=INDIRECT("'"&amp;H$146&amp;"'!A1:A300"))*(_summary!$C225=INDIRECT("'"&amp;H$146&amp;"'!B1:B300")),0))</f>
        <v>2.0086369465765398E-2</v>
      </c>
      <c r="I225" s="18">
        <f t="array" aca="1" ref="I225" ca="1">INDEX(OFFSET(INDIRECT("'"&amp;I$146&amp;"'!A1"),0,$C$145,200,1),MATCH(1,(_summary!$B225=INDIRECT("'"&amp;I$146&amp;"'!A1:A300"))*(_summary!$C225=INDIRECT("'"&amp;I$146&amp;"'!B1:B300")),0))</f>
        <v>1.1096346864256161E-2</v>
      </c>
      <c r="J225" s="18">
        <f t="array" aca="1" ref="J225" ca="1">INDEX(OFFSET(INDIRECT("'"&amp;J$146&amp;"'!A1"),0,$C$145,200,1),MATCH(1,(_summary!$B225=INDIRECT("'"&amp;J$146&amp;"'!A1:A300"))*(_summary!$C225=INDIRECT("'"&amp;J$146&amp;"'!B1:B300")),0))</f>
        <v>0</v>
      </c>
      <c r="K225" s="18">
        <f t="array" aca="1" ref="K225" ca="1">INDEX(OFFSET(INDIRECT("'"&amp;K$146&amp;"'!A1"),0,$C$145,200,1),MATCH(1,(_summary!$B225=INDIRECT("'"&amp;K$146&amp;"'!A1:A300"))*(_summary!$C225=INDIRECT("'"&amp;K$146&amp;"'!B1:B300")),0))</f>
        <v>0</v>
      </c>
      <c r="L225" s="18">
        <f t="array" aca="1" ref="L225" ca="1">INDEX(OFFSET(INDIRECT("'"&amp;L$146&amp;"'!A1"),0,$C$145,200,1),MATCH(1,(_summary!$B225=INDIRECT("'"&amp;L$146&amp;"'!A1:A300"))*(_summary!$C225=INDIRECT("'"&amp;L$146&amp;"'!B1:B300")),0))</f>
        <v>9.9147936381710725E-2</v>
      </c>
      <c r="M225" s="18">
        <f t="array" aca="1" ref="M225" ca="1">INDEX(OFFSET(INDIRECT("'"&amp;M$146&amp;"'!A1"),0,$C$145,200,1),MATCH(1,(_summary!$B225=INDIRECT("'"&amp;M$146&amp;"'!A1:A300"))*(_summary!$C225=INDIRECT("'"&amp;M$146&amp;"'!B1:B300")),0))</f>
        <v>6.1098609921574107E-2</v>
      </c>
      <c r="N225" s="18">
        <f t="array" aca="1" ref="N225" ca="1">INDEX(OFFSET(INDIRECT("'"&amp;N$146&amp;"'!A1"),0,$C$145,200,1),MATCH(1,(_summary!$B225=INDIRECT("'"&amp;N$146&amp;"'!A1:A300"))*(_summary!$C225=INDIRECT("'"&amp;N$146&amp;"'!B1:B300")),0))</f>
        <v>1.4462186015351083E-2</v>
      </c>
      <c r="O225" s="18">
        <f t="array" aca="1" ref="O225" ca="1">INDEX(OFFSET(INDIRECT("'"&amp;O$146&amp;"'!A1"),0,$C$145,200,1),MATCH(1,(_summary!$B225=INDIRECT("'"&amp;O$146&amp;"'!A1:A300"))*(_summary!$C225=INDIRECT("'"&amp;O$146&amp;"'!B1:B300")),0))</f>
        <v>1.0983069736469096E-2</v>
      </c>
      <c r="P225" s="18">
        <f t="array" aca="1" ref="P225" ca="1">INDEX(OFFSET(INDIRECT("'"&amp;P$146&amp;"'!A1"),0,$C$145,200,1),MATCH(1,(_summary!$B225=INDIRECT("'"&amp;P$146&amp;"'!A1:A300"))*(_summary!$C225=INDIRECT("'"&amp;P$146&amp;"'!B1:B300")),0))</f>
        <v>2.430183862075449E-3</v>
      </c>
      <c r="Q225" s="18"/>
      <c r="R225" s="16">
        <f t="shared" ca="1" si="10"/>
        <v>1</v>
      </c>
    </row>
    <row r="226" spans="2:18" ht="15.6" thickTop="1" thickBot="1" x14ac:dyDescent="0.35">
      <c r="B226" t="s">
        <v>21</v>
      </c>
      <c r="C226">
        <f t="shared" si="9"/>
        <v>3</v>
      </c>
      <c r="D226" s="18">
        <f t="array" aca="1" ref="D226" ca="1">INDEX(OFFSET(INDIRECT("'"&amp;D$146&amp;"'!A1"),0,$C$145,200,1),MATCH(1,(_summary!$B226=INDIRECT("'"&amp;D$146&amp;"'!A1:A300"))*(_summary!$C226=INDIRECT("'"&amp;D$146&amp;"'!B1:B300")),0))</f>
        <v>0.43883237994013946</v>
      </c>
      <c r="E226" s="18">
        <f t="array" aca="1" ref="E226" ca="1">INDEX(OFFSET(INDIRECT("'"&amp;E$146&amp;"'!A1"),0,$C$145,200,1),MATCH(1,(_summary!$B226=INDIRECT("'"&amp;E$146&amp;"'!A1:A300"))*(_summary!$C226=INDIRECT("'"&amp;E$146&amp;"'!B1:B300")),0))</f>
        <v>0.29324873629703235</v>
      </c>
      <c r="F226" s="18">
        <f t="array" aca="1" ref="F226" ca="1">INDEX(OFFSET(INDIRECT("'"&amp;F$146&amp;"'!A1"),0,$C$145,200,1),MATCH(1,(_summary!$B226=INDIRECT("'"&amp;F$146&amp;"'!A1:A300"))*(_summary!$C226=INDIRECT("'"&amp;F$146&amp;"'!B1:B300")),0))</f>
        <v>0.11746341221779752</v>
      </c>
      <c r="G226" s="18">
        <f t="array" aca="1" ref="G226" ca="1">INDEX(OFFSET(INDIRECT("'"&amp;G$146&amp;"'!A1"),0,$C$145,200,1),MATCH(1,(_summary!$B226=INDIRECT("'"&amp;G$146&amp;"'!A1:A300"))*(_summary!$C226=INDIRECT("'"&amp;G$146&amp;"'!B1:B300")),0))</f>
        <v>0</v>
      </c>
      <c r="H226" s="18">
        <f t="array" aca="1" ref="H226" ca="1">INDEX(OFFSET(INDIRECT("'"&amp;H$146&amp;"'!A1"),0,$C$145,200,1),MATCH(1,(_summary!$B226=INDIRECT("'"&amp;H$146&amp;"'!A1:A300"))*(_summary!$C226=INDIRECT("'"&amp;H$146&amp;"'!B1:B300")),0))</f>
        <v>1.4200154070991461E-2</v>
      </c>
      <c r="I226" s="18">
        <f t="array" aca="1" ref="I226" ca="1">INDEX(OFFSET(INDIRECT("'"&amp;I$146&amp;"'!A1"),0,$C$145,200,1),MATCH(1,(_summary!$B226=INDIRECT("'"&amp;I$146&amp;"'!A1:A300"))*(_summary!$C226=INDIRECT("'"&amp;I$146&amp;"'!B1:B300")),0))</f>
        <v>0</v>
      </c>
      <c r="J226" s="18">
        <f t="array" aca="1" ref="J226" ca="1">INDEX(OFFSET(INDIRECT("'"&amp;J$146&amp;"'!A1"),0,$C$145,200,1),MATCH(1,(_summary!$B226=INDIRECT("'"&amp;J$146&amp;"'!A1:A300"))*(_summary!$C226=INDIRECT("'"&amp;J$146&amp;"'!B1:B300")),0))</f>
        <v>0</v>
      </c>
      <c r="K226" s="18">
        <f t="array" aca="1" ref="K226" ca="1">INDEX(OFFSET(INDIRECT("'"&amp;K$146&amp;"'!A1"),0,$C$145,200,1),MATCH(1,(_summary!$B226=INDIRECT("'"&amp;K$146&amp;"'!A1:A300"))*(_summary!$C226=INDIRECT("'"&amp;K$146&amp;"'!B1:B300")),0))</f>
        <v>3.2790587979612856E-3</v>
      </c>
      <c r="L226" s="18">
        <f t="array" aca="1" ref="L226" ca="1">INDEX(OFFSET(INDIRECT("'"&amp;L$146&amp;"'!A1"),0,$C$145,200,1),MATCH(1,(_summary!$B226=INDIRECT("'"&amp;L$146&amp;"'!A1:A300"))*(_summary!$C226=INDIRECT("'"&amp;L$146&amp;"'!B1:B300")),0))</f>
        <v>7.079568521300969E-2</v>
      </c>
      <c r="M226" s="18">
        <f t="array" aca="1" ref="M226" ca="1">INDEX(OFFSET(INDIRECT("'"&amp;M$146&amp;"'!A1"),0,$C$145,200,1),MATCH(1,(_summary!$B226=INDIRECT("'"&amp;M$146&amp;"'!A1:A300"))*(_summary!$C226=INDIRECT("'"&amp;M$146&amp;"'!B1:B300")),0))</f>
        <v>4.260046221297438E-2</v>
      </c>
      <c r="N226" s="18">
        <f t="array" aca="1" ref="N226" ca="1">INDEX(OFFSET(INDIRECT("'"&amp;N$146&amp;"'!A1"),0,$C$145,200,1),MATCH(1,(_summary!$B226=INDIRECT("'"&amp;N$146&amp;"'!A1:A300"))*(_summary!$C226=INDIRECT("'"&amp;N$146&amp;"'!B1:B300")),0))</f>
        <v>1.0224110931113851E-2</v>
      </c>
      <c r="O226" s="18">
        <f t="array" aca="1" ref="O226" ca="1">INDEX(OFFSET(INDIRECT("'"&amp;O$146&amp;"'!A1"),0,$C$145,200,1),MATCH(1,(_summary!$B226=INDIRECT("'"&amp;O$146&amp;"'!A1:A300"))*(_summary!$C226=INDIRECT("'"&amp;O$146&amp;"'!B1:B300")),0))</f>
        <v>9.3560003189798735E-3</v>
      </c>
      <c r="P226" s="18">
        <f t="array" aca="1" ref="P226" ca="1">INDEX(OFFSET(INDIRECT("'"&amp;P$146&amp;"'!A1"),0,$C$145,200,1),MATCH(1,(_summary!$B226=INDIRECT("'"&amp;P$146&amp;"'!A1:A300"))*(_summary!$C226=INDIRECT("'"&amp;P$146&amp;"'!B1:B300")),0))</f>
        <v>0</v>
      </c>
      <c r="Q226" s="18"/>
      <c r="R226" s="16">
        <f t="shared" ca="1" si="10"/>
        <v>1</v>
      </c>
    </row>
    <row r="227" spans="2:18" ht="15.6" thickTop="1" thickBot="1" x14ac:dyDescent="0.35">
      <c r="B227" t="s">
        <v>10</v>
      </c>
      <c r="C227">
        <f t="shared" si="9"/>
        <v>3</v>
      </c>
      <c r="D227" s="18">
        <f t="array" aca="1" ref="D227" ca="1">INDEX(OFFSET(INDIRECT("'"&amp;D$146&amp;"'!A1"),0,$C$145,200,1),MATCH(1,(_summary!$B227=INDIRECT("'"&amp;D$146&amp;"'!A1:A300"))*(_summary!$C227=INDIRECT("'"&amp;D$146&amp;"'!B1:B300")),0))</f>
        <v>7.1878927482125737E-2</v>
      </c>
      <c r="E227" s="18">
        <f t="array" aca="1" ref="E227" ca="1">INDEX(OFFSET(INDIRECT("'"&amp;E$146&amp;"'!A1"),0,$C$145,200,1),MATCH(1,(_summary!$B227=INDIRECT("'"&amp;E$146&amp;"'!A1:A300"))*(_summary!$C227=INDIRECT("'"&amp;E$146&amp;"'!B1:B300")),0))</f>
        <v>0.65988372118130889</v>
      </c>
      <c r="F227" s="18">
        <f t="array" aca="1" ref="F227" ca="1">INDEX(OFFSET(INDIRECT("'"&amp;F$146&amp;"'!A1"),0,$C$145,200,1),MATCH(1,(_summary!$B227=INDIRECT("'"&amp;F$146&amp;"'!A1:A300"))*(_summary!$C227=INDIRECT("'"&amp;F$146&amp;"'!B1:B300")),0))</f>
        <v>5.1987881385157725E-2</v>
      </c>
      <c r="G227" s="18">
        <f t="array" aca="1" ref="G227" ca="1">INDEX(OFFSET(INDIRECT("'"&amp;G$146&amp;"'!A1"),0,$C$145,200,1),MATCH(1,(_summary!$B227=INDIRECT("'"&amp;G$146&amp;"'!A1:A300"))*(_summary!$C227=INDIRECT("'"&amp;G$146&amp;"'!B1:B300")),0))</f>
        <v>5.8283291518016812E-4</v>
      </c>
      <c r="H227" s="18">
        <f t="array" aca="1" ref="H227" ca="1">INDEX(OFFSET(INDIRECT("'"&amp;H$146&amp;"'!A1"),0,$C$145,200,1),MATCH(1,(_summary!$B227=INDIRECT("'"&amp;H$146&amp;"'!A1:A300"))*(_summary!$C227=INDIRECT("'"&amp;H$146&amp;"'!B1:B300")),0))</f>
        <v>2.4643805195512493E-2</v>
      </c>
      <c r="I227" s="18">
        <f t="array" aca="1" ref="I227" ca="1">INDEX(OFFSET(INDIRECT("'"&amp;I$146&amp;"'!A1"),0,$C$145,200,1),MATCH(1,(_summary!$B227=INDIRECT("'"&amp;I$146&amp;"'!A1:A300"))*(_summary!$C227=INDIRECT("'"&amp;I$146&amp;"'!B1:B300")),0))</f>
        <v>0</v>
      </c>
      <c r="J227" s="18">
        <f t="array" aca="1" ref="J227" ca="1">INDEX(OFFSET(INDIRECT("'"&amp;J$146&amp;"'!A1"),0,$C$145,200,1),MATCH(1,(_summary!$B227=INDIRECT("'"&amp;J$146&amp;"'!A1:A300"))*(_summary!$C227=INDIRECT("'"&amp;J$146&amp;"'!B1:B300")),0))</f>
        <v>0</v>
      </c>
      <c r="K227" s="18">
        <f t="array" aca="1" ref="K227" ca="1">INDEX(OFFSET(INDIRECT("'"&amp;K$146&amp;"'!A1"),0,$C$145,200,1),MATCH(1,(_summary!$B227=INDIRECT("'"&amp;K$146&amp;"'!A1:A300"))*(_summary!$C227=INDIRECT("'"&amp;K$146&amp;"'!B1:B300")),0))</f>
        <v>0</v>
      </c>
      <c r="L227" s="18">
        <f t="array" aca="1" ref="L227" ca="1">INDEX(OFFSET(INDIRECT("'"&amp;L$146&amp;"'!A1"),0,$C$145,200,1),MATCH(1,(_summary!$B227=INDIRECT("'"&amp;L$146&amp;"'!A1:A300"))*(_summary!$C227=INDIRECT("'"&amp;L$146&amp;"'!B1:B300")),0))</f>
        <v>6.9028955994729538E-2</v>
      </c>
      <c r="M227" s="18">
        <f t="array" aca="1" ref="M227" ca="1">INDEX(OFFSET(INDIRECT("'"&amp;M$146&amp;"'!A1"),0,$C$145,200,1),MATCH(1,(_summary!$B227=INDIRECT("'"&amp;M$146&amp;"'!A1:A300"))*(_summary!$C227=INDIRECT("'"&amp;M$146&amp;"'!B1:B300")),0))</f>
        <v>7.3931415586537458E-2</v>
      </c>
      <c r="N227" s="18">
        <f t="array" aca="1" ref="N227" ca="1">INDEX(OFFSET(INDIRECT("'"&amp;N$146&amp;"'!A1"),0,$C$145,200,1),MATCH(1,(_summary!$B227=INDIRECT("'"&amp;N$146&amp;"'!A1:A300"))*(_summary!$C227=INDIRECT("'"&amp;N$146&amp;"'!B1:B300")),0))</f>
        <v>1.774353974076899E-2</v>
      </c>
      <c r="O227" s="18">
        <f t="array" aca="1" ref="O227" ca="1">INDEX(OFFSET(INDIRECT("'"&amp;O$146&amp;"'!A1"),0,$C$145,200,1),MATCH(1,(_summary!$B227=INDIRECT("'"&amp;O$146&amp;"'!A1:A300"))*(_summary!$C227=INDIRECT("'"&amp;O$146&amp;"'!B1:B300")),0))</f>
        <v>3.0266317624089593E-2</v>
      </c>
      <c r="P227" s="18">
        <f t="array" aca="1" ref="P227" ca="1">INDEX(OFFSET(INDIRECT("'"&amp;P$146&amp;"'!A1"),0,$C$145,200,1),MATCH(1,(_summary!$B227=INDIRECT("'"&amp;P$146&amp;"'!A1:A300"))*(_summary!$C227=INDIRECT("'"&amp;P$146&amp;"'!B1:B300")),0))</f>
        <v>5.2602894589139659E-5</v>
      </c>
      <c r="Q227" s="18"/>
      <c r="R227" s="16">
        <f t="shared" ca="1" si="10"/>
        <v>0.99999999999999989</v>
      </c>
    </row>
    <row r="228" spans="2:18" ht="15.6" thickTop="1" thickBot="1" x14ac:dyDescent="0.35">
      <c r="B228" t="s">
        <v>20</v>
      </c>
      <c r="C228">
        <f t="shared" si="9"/>
        <v>3</v>
      </c>
      <c r="D228" s="18">
        <f t="array" aca="1" ref="D228" ca="1">INDEX(OFFSET(INDIRECT("'"&amp;D$146&amp;"'!A1"),0,$C$145,200,1),MATCH(1,(_summary!$B228=INDIRECT("'"&amp;D$146&amp;"'!A1:A300"))*(_summary!$C228=INDIRECT("'"&amp;D$146&amp;"'!B1:B300")),0))</f>
        <v>0.17883650733346348</v>
      </c>
      <c r="E228" s="18">
        <f t="array" aca="1" ref="E228" ca="1">INDEX(OFFSET(INDIRECT("'"&amp;E$146&amp;"'!A1"),0,$C$145,200,1),MATCH(1,(_summary!$B228=INDIRECT("'"&amp;E$146&amp;"'!A1:A300"))*(_summary!$C228=INDIRECT("'"&amp;E$146&amp;"'!B1:B300")),0))</f>
        <v>0.51562068617906309</v>
      </c>
      <c r="F228" s="18">
        <f t="array" aca="1" ref="F228" ca="1">INDEX(OFFSET(INDIRECT("'"&amp;F$146&amp;"'!A1"),0,$C$145,200,1),MATCH(1,(_summary!$B228=INDIRECT("'"&amp;F$146&amp;"'!A1:A300"))*(_summary!$C228=INDIRECT("'"&amp;F$146&amp;"'!B1:B300")),0))</f>
        <v>7.489811533044038E-4</v>
      </c>
      <c r="G228" s="18">
        <f t="array" aca="1" ref="G228" ca="1">INDEX(OFFSET(INDIRECT("'"&amp;G$146&amp;"'!A1"),0,$C$145,200,1),MATCH(1,(_summary!$B228=INDIRECT("'"&amp;G$146&amp;"'!A1:A300"))*(_summary!$C228=INDIRECT("'"&amp;G$146&amp;"'!B1:B300")),0))</f>
        <v>0.10524668722464836</v>
      </c>
      <c r="H228" s="18">
        <f t="array" aca="1" ref="H228" ca="1">INDEX(OFFSET(INDIRECT("'"&amp;H$146&amp;"'!A1"),0,$C$145,200,1),MATCH(1,(_summary!$B228=INDIRECT("'"&amp;H$146&amp;"'!A1:A300"))*(_summary!$C228=INDIRECT("'"&amp;H$146&amp;"'!B1:B300")),0))</f>
        <v>2.3491421970334672E-2</v>
      </c>
      <c r="I228" s="18">
        <f t="array" aca="1" ref="I228" ca="1">INDEX(OFFSET(INDIRECT("'"&amp;I$146&amp;"'!A1"),0,$C$145,200,1),MATCH(1,(_summary!$B228=INDIRECT("'"&amp;I$146&amp;"'!A1:A300"))*(_summary!$C228=INDIRECT("'"&amp;I$146&amp;"'!B1:B300")),0))</f>
        <v>2.8118470180111908E-3</v>
      </c>
      <c r="J228" s="18">
        <f t="array" aca="1" ref="J228" ca="1">INDEX(OFFSET(INDIRECT("'"&amp;J$146&amp;"'!A1"),0,$C$145,200,1),MATCH(1,(_summary!$B228=INDIRECT("'"&amp;J$146&amp;"'!A1:A300"))*(_summary!$C228=INDIRECT("'"&amp;J$146&amp;"'!B1:B300")),0))</f>
        <v>0</v>
      </c>
      <c r="K228" s="18">
        <f t="array" aca="1" ref="K228" ca="1">INDEX(OFFSET(INDIRECT("'"&amp;K$146&amp;"'!A1"),0,$C$145,200,1),MATCH(1,(_summary!$B228=INDIRECT("'"&amp;K$146&amp;"'!A1:A300"))*(_summary!$C228=INDIRECT("'"&amp;K$146&amp;"'!B1:B300")),0))</f>
        <v>0</v>
      </c>
      <c r="L228" s="18">
        <f t="array" aca="1" ref="L228" ca="1">INDEX(OFFSET(INDIRECT("'"&amp;L$146&amp;"'!A1"),0,$C$145,200,1),MATCH(1,(_summary!$B228=INDIRECT("'"&amp;L$146&amp;"'!A1:A300"))*(_summary!$C228=INDIRECT("'"&amp;L$146&amp;"'!B1:B300")),0))</f>
        <v>7.1781725915162631E-2</v>
      </c>
      <c r="M228" s="18">
        <f t="array" aca="1" ref="M228" ca="1">INDEX(OFFSET(INDIRECT("'"&amp;M$146&amp;"'!A1"),0,$C$145,200,1),MATCH(1,(_summary!$B228=INDIRECT("'"&amp;M$146&amp;"'!A1:A300"))*(_summary!$C228=INDIRECT("'"&amp;M$146&amp;"'!B1:B300")),0))</f>
        <v>7.0474265911004003E-2</v>
      </c>
      <c r="N228" s="18">
        <f t="array" aca="1" ref="N228" ca="1">INDEX(OFFSET(INDIRECT("'"&amp;N$146&amp;"'!A1"),0,$C$145,200,1),MATCH(1,(_summary!$B228=INDIRECT("'"&amp;N$146&amp;"'!A1:A300"))*(_summary!$C228=INDIRECT("'"&amp;N$146&amp;"'!B1:B300")),0))</f>
        <v>1.6913823818640962E-2</v>
      </c>
      <c r="O228" s="18">
        <f t="array" aca="1" ref="O228" ca="1">INDEX(OFFSET(INDIRECT("'"&amp;O$146&amp;"'!A1"),0,$C$145,200,1),MATCH(1,(_summary!$B228=INDIRECT("'"&amp;O$146&amp;"'!A1:A300"))*(_summary!$C228=INDIRECT("'"&amp;O$146&amp;"'!B1:B300")),0))</f>
        <v>1.2117618748083776E-2</v>
      </c>
      <c r="P228" s="18">
        <f t="array" aca="1" ref="P228" ca="1">INDEX(OFFSET(INDIRECT("'"&amp;P$146&amp;"'!A1"),0,$C$145,200,1),MATCH(1,(_summary!$B228=INDIRECT("'"&amp;P$146&amp;"'!A1:A300"))*(_summary!$C228=INDIRECT("'"&amp;P$146&amp;"'!B1:B300")),0))</f>
        <v>1.9564347282834465E-3</v>
      </c>
      <c r="Q228" s="18"/>
      <c r="R228" s="16">
        <f t="shared" ca="1" si="10"/>
        <v>1</v>
      </c>
    </row>
    <row r="229" spans="2:18" ht="15.6" thickTop="1" thickBot="1" x14ac:dyDescent="0.35">
      <c r="B229" t="s">
        <v>26</v>
      </c>
      <c r="C229">
        <f t="shared" si="9"/>
        <v>3</v>
      </c>
      <c r="D229" s="18">
        <f t="array" aca="1" ref="D229" ca="1">INDEX(OFFSET(INDIRECT("'"&amp;D$146&amp;"'!A1"),0,$C$145,200,1),MATCH(1,(_summary!$B229=INDIRECT("'"&amp;D$146&amp;"'!A1:A300"))*(_summary!$C229=INDIRECT("'"&amp;D$146&amp;"'!B1:B300")),0))</f>
        <v>0.37929598445452894</v>
      </c>
      <c r="E229" s="18">
        <f t="array" aca="1" ref="E229" ca="1">INDEX(OFFSET(INDIRECT("'"&amp;E$146&amp;"'!A1"),0,$C$145,200,1),MATCH(1,(_summary!$B229=INDIRECT("'"&amp;E$146&amp;"'!A1:A300"))*(_summary!$C229=INDIRECT("'"&amp;E$146&amp;"'!B1:B300")),0))</f>
        <v>7.7959562993512976E-2</v>
      </c>
      <c r="F229" s="18">
        <f t="array" aca="1" ref="F229" ca="1">INDEX(OFFSET(INDIRECT("'"&amp;F$146&amp;"'!A1"),0,$C$145,200,1),MATCH(1,(_summary!$B229=INDIRECT("'"&amp;F$146&amp;"'!A1:A300"))*(_summary!$C229=INDIRECT("'"&amp;F$146&amp;"'!B1:B300")),0))</f>
        <v>0.35549841143756805</v>
      </c>
      <c r="G229" s="18">
        <f t="array" aca="1" ref="G229" ca="1">INDEX(OFFSET(INDIRECT("'"&amp;G$146&amp;"'!A1"),0,$C$145,200,1),MATCH(1,(_summary!$B229=INDIRECT("'"&amp;G$146&amp;"'!A1:A300"))*(_summary!$C229=INDIRECT("'"&amp;G$146&amp;"'!B1:B300")),0))</f>
        <v>0</v>
      </c>
      <c r="H229" s="18">
        <f t="array" aca="1" ref="H229" ca="1">INDEX(OFFSET(INDIRECT("'"&amp;H$146&amp;"'!A1"),0,$C$145,200,1),MATCH(1,(_summary!$B229=INDIRECT("'"&amp;H$146&amp;"'!A1:A300"))*(_summary!$C229=INDIRECT("'"&amp;H$146&amp;"'!B1:B300")),0))</f>
        <v>1.498657890320227E-2</v>
      </c>
      <c r="I229" s="18">
        <f t="array" aca="1" ref="I229" ca="1">INDEX(OFFSET(INDIRECT("'"&amp;I$146&amp;"'!A1"),0,$C$145,200,1),MATCH(1,(_summary!$B229=INDIRECT("'"&amp;I$146&amp;"'!A1:A300"))*(_summary!$C229=INDIRECT("'"&amp;I$146&amp;"'!B1:B300")),0))</f>
        <v>9.0587995965235122E-3</v>
      </c>
      <c r="J229" s="18">
        <f t="array" aca="1" ref="J229" ca="1">INDEX(OFFSET(INDIRECT("'"&amp;J$146&amp;"'!A1"),0,$C$145,200,1),MATCH(1,(_summary!$B229=INDIRECT("'"&amp;J$146&amp;"'!A1:A300"))*(_summary!$C229=INDIRECT("'"&amp;J$146&amp;"'!B1:B300")),0))</f>
        <v>0</v>
      </c>
      <c r="K229" s="18">
        <f t="array" aca="1" ref="K229" ca="1">INDEX(OFFSET(INDIRECT("'"&amp;K$146&amp;"'!A1"),0,$C$145,200,1),MATCH(1,(_summary!$B229=INDIRECT("'"&amp;K$146&amp;"'!A1:A300"))*(_summary!$C229=INDIRECT("'"&amp;K$146&amp;"'!B1:B300")),0))</f>
        <v>0</v>
      </c>
      <c r="L229" s="18">
        <f t="array" aca="1" ref="L229" ca="1">INDEX(OFFSET(INDIRECT("'"&amp;L$146&amp;"'!A1"),0,$C$145,200,1),MATCH(1,(_summary!$B229=INDIRECT("'"&amp;L$146&amp;"'!A1:A300"))*(_summary!$C229=INDIRECT("'"&amp;L$146&amp;"'!B1:B300")),0))</f>
        <v>4.1962420928966349E-2</v>
      </c>
      <c r="M229" s="18">
        <f t="array" aca="1" ref="M229" ca="1">INDEX(OFFSET(INDIRECT("'"&amp;M$146&amp;"'!A1"),0,$C$145,200,1),MATCH(1,(_summary!$B229=INDIRECT("'"&amp;M$146&amp;"'!A1:A300"))*(_summary!$C229=INDIRECT("'"&amp;M$146&amp;"'!B1:B300")),0))</f>
        <v>4.4959736709606811E-2</v>
      </c>
      <c r="N229" s="18">
        <f t="array" aca="1" ref="N229" ca="1">INDEX(OFFSET(INDIRECT("'"&amp;N$146&amp;"'!A1"),0,$C$145,200,1),MATCH(1,(_summary!$B229=INDIRECT("'"&amp;N$146&amp;"'!A1:A300"))*(_summary!$C229=INDIRECT("'"&amp;N$146&amp;"'!B1:B300")),0))</f>
        <v>1.0790336810305633E-2</v>
      </c>
      <c r="O229" s="18">
        <f t="array" aca="1" ref="O229" ca="1">INDEX(OFFSET(INDIRECT("'"&amp;O$146&amp;"'!A1"),0,$C$145,200,1),MATCH(1,(_summary!$B229=INDIRECT("'"&amp;O$146&amp;"'!A1:A300"))*(_summary!$C229=INDIRECT("'"&amp;O$146&amp;"'!B1:B300")),0))</f>
        <v>6.5488168165785621E-2</v>
      </c>
      <c r="P229" s="18">
        <f t="array" aca="1" ref="P229" ca="1">INDEX(OFFSET(INDIRECT("'"&amp;P$146&amp;"'!A1"),0,$C$145,200,1),MATCH(1,(_summary!$B229=INDIRECT("'"&amp;P$146&amp;"'!A1:A300"))*(_summary!$C229=INDIRECT("'"&amp;P$146&amp;"'!B1:B300")),0))</f>
        <v>0</v>
      </c>
      <c r="Q229" s="18"/>
      <c r="R229" s="16">
        <f t="shared" ca="1" si="10"/>
        <v>1.0000000000000002</v>
      </c>
    </row>
    <row r="230" spans="2:18" ht="15.6" thickTop="1" thickBot="1" x14ac:dyDescent="0.35">
      <c r="B230" t="s">
        <v>7</v>
      </c>
      <c r="C230">
        <f t="shared" si="9"/>
        <v>3</v>
      </c>
      <c r="D230" s="18">
        <f t="array" aca="1" ref="D230" ca="1">INDEX(OFFSET(INDIRECT("'"&amp;D$146&amp;"'!A1"),0,$C$145,200,1),MATCH(1,(_summary!$B230=INDIRECT("'"&amp;D$146&amp;"'!A1:A300"))*(_summary!$C230=INDIRECT("'"&amp;D$146&amp;"'!B1:B300")),0))</f>
        <v>0.23360429562591353</v>
      </c>
      <c r="E230" s="18">
        <f t="array" aca="1" ref="E230" ca="1">INDEX(OFFSET(INDIRECT("'"&amp;E$146&amp;"'!A1"),0,$C$145,200,1),MATCH(1,(_summary!$B230=INDIRECT("'"&amp;E$146&amp;"'!A1:A300"))*(_summary!$C230=INDIRECT("'"&amp;E$146&amp;"'!B1:B300")),0))</f>
        <v>0.28986268858276237</v>
      </c>
      <c r="F230" s="18">
        <f t="array" aca="1" ref="F230" ca="1">INDEX(OFFSET(INDIRECT("'"&amp;F$146&amp;"'!A1"),0,$C$145,200,1),MATCH(1,(_summary!$B230=INDIRECT("'"&amp;F$146&amp;"'!A1:A300"))*(_summary!$C230=INDIRECT("'"&amp;F$146&amp;"'!B1:B300")),0))</f>
        <v>0.28893741250986293</v>
      </c>
      <c r="G230" s="18">
        <f t="array" aca="1" ref="G230" ca="1">INDEX(OFFSET(INDIRECT("'"&amp;G$146&amp;"'!A1"),0,$C$145,200,1),MATCH(1,(_summary!$B230=INDIRECT("'"&amp;G$146&amp;"'!A1:A300"))*(_summary!$C230=INDIRECT("'"&amp;G$146&amp;"'!B1:B300")),0))</f>
        <v>0</v>
      </c>
      <c r="H230" s="18">
        <f t="array" aca="1" ref="H230" ca="1">INDEX(OFFSET(INDIRECT("'"&amp;H$146&amp;"'!A1"),0,$C$145,200,1),MATCH(1,(_summary!$B230=INDIRECT("'"&amp;H$146&amp;"'!A1:A300"))*(_summary!$C230=INDIRECT("'"&amp;H$146&amp;"'!B1:B300")),0))</f>
        <v>2.0011705622883326E-2</v>
      </c>
      <c r="I230" s="18">
        <f t="array" aca="1" ref="I230" ca="1">INDEX(OFFSET(INDIRECT("'"&amp;I$146&amp;"'!A1"),0,$C$145,200,1),MATCH(1,(_summary!$B230=INDIRECT("'"&amp;I$146&amp;"'!A1:A300"))*(_summary!$C230=INDIRECT("'"&amp;I$146&amp;"'!B1:B300")),0))</f>
        <v>2.0919677755082151E-3</v>
      </c>
      <c r="J230" s="18">
        <f t="array" aca="1" ref="J230" ca="1">INDEX(OFFSET(INDIRECT("'"&amp;J$146&amp;"'!A1"),0,$C$145,200,1),MATCH(1,(_summary!$B230=INDIRECT("'"&amp;J$146&amp;"'!A1:A300"))*(_summary!$C230=INDIRECT("'"&amp;J$146&amp;"'!B1:B300")),0))</f>
        <v>1.7980190456100067E-4</v>
      </c>
      <c r="K230" s="18">
        <f t="array" aca="1" ref="K230" ca="1">INDEX(OFFSET(INDIRECT("'"&amp;K$146&amp;"'!A1"),0,$C$145,200,1),MATCH(1,(_summary!$B230=INDIRECT("'"&amp;K$146&amp;"'!A1:A300"))*(_summary!$C230=INDIRECT("'"&amp;K$146&amp;"'!B1:B300")),0))</f>
        <v>3.5960380912200128E-4</v>
      </c>
      <c r="L230" s="18">
        <f t="array" aca="1" ref="L230" ca="1">INDEX(OFFSET(INDIRECT("'"&amp;L$146&amp;"'!A1"),0,$C$145,200,1),MATCH(1,(_summary!$B230=INDIRECT("'"&amp;L$146&amp;"'!A1:A300"))*(_summary!$C230=INDIRECT("'"&amp;L$146&amp;"'!B1:B300")),0))</f>
        <v>7.9852386182688598E-2</v>
      </c>
      <c r="M230" s="18">
        <f t="array" aca="1" ref="M230" ca="1">INDEX(OFFSET(INDIRECT("'"&amp;M$146&amp;"'!A1"),0,$C$145,200,1),MATCH(1,(_summary!$B230=INDIRECT("'"&amp;M$146&amp;"'!A1:A300"))*(_summary!$C230=INDIRECT("'"&amp;M$146&amp;"'!B1:B300")),0))</f>
        <v>6.0035116868649964E-2</v>
      </c>
      <c r="N230" s="18">
        <f t="array" aca="1" ref="N230" ca="1">INDEX(OFFSET(INDIRECT("'"&amp;N$146&amp;"'!A1"),0,$C$145,200,1),MATCH(1,(_summary!$B230=INDIRECT("'"&amp;N$146&amp;"'!A1:A300"))*(_summary!$C230=INDIRECT("'"&amp;N$146&amp;"'!B1:B300")),0))</f>
        <v>1.4408428048475991E-2</v>
      </c>
      <c r="O230" s="18">
        <f t="array" aca="1" ref="O230" ca="1">INDEX(OFFSET(INDIRECT("'"&amp;O$146&amp;"'!A1"),0,$C$145,200,1),MATCH(1,(_summary!$B230=INDIRECT("'"&amp;O$146&amp;"'!A1:A300"))*(_summary!$C230=INDIRECT("'"&amp;O$146&amp;"'!B1:B300")),0))</f>
        <v>1.0656593069572024E-2</v>
      </c>
      <c r="P230" s="18">
        <f t="array" aca="1" ref="P230" ca="1">INDEX(OFFSET(INDIRECT("'"&amp;P$146&amp;"'!A1"),0,$C$145,200,1),MATCH(1,(_summary!$B230=INDIRECT("'"&amp;P$146&amp;"'!A1:A300"))*(_summary!$C230=INDIRECT("'"&amp;P$146&amp;"'!B1:B300")),0))</f>
        <v>0</v>
      </c>
      <c r="Q230" s="18"/>
      <c r="R230" s="16">
        <f t="shared" ca="1" si="10"/>
        <v>1</v>
      </c>
    </row>
    <row r="231" spans="2:18" ht="15.6" thickTop="1" thickBot="1" x14ac:dyDescent="0.35">
      <c r="B231" t="s">
        <v>9</v>
      </c>
      <c r="C231">
        <f t="shared" si="9"/>
        <v>3</v>
      </c>
      <c r="D231" s="18">
        <f t="array" aca="1" ref="D231" ca="1">INDEX(OFFSET(INDIRECT("'"&amp;D$146&amp;"'!A1"),0,$C$145,200,1),MATCH(1,(_summary!$B231=INDIRECT("'"&amp;D$146&amp;"'!A1:A300"))*(_summary!$C231=INDIRECT("'"&amp;D$146&amp;"'!B1:B300")),0))</f>
        <v>0.5954747579263614</v>
      </c>
      <c r="E231" s="18">
        <f t="array" aca="1" ref="E231" ca="1">INDEX(OFFSET(INDIRECT("'"&amp;E$146&amp;"'!A1"),0,$C$145,200,1),MATCH(1,(_summary!$B231=INDIRECT("'"&amp;E$146&amp;"'!A1:A300"))*(_summary!$C231=INDIRECT("'"&amp;E$146&amp;"'!B1:B300")),0))</f>
        <v>8.2547963593509813E-2</v>
      </c>
      <c r="F231" s="18">
        <f t="array" aca="1" ref="F231" ca="1">INDEX(OFFSET(INDIRECT("'"&amp;F$146&amp;"'!A1"),0,$C$145,200,1),MATCH(1,(_summary!$B231=INDIRECT("'"&amp;F$146&amp;"'!A1:A300"))*(_summary!$C231=INDIRECT("'"&amp;F$146&amp;"'!B1:B300")),0))</f>
        <v>0.20999797865093989</v>
      </c>
      <c r="G231" s="18">
        <f t="array" aca="1" ref="G231" ca="1">INDEX(OFFSET(INDIRECT("'"&amp;G$146&amp;"'!A1"),0,$C$145,200,1),MATCH(1,(_summary!$B231=INDIRECT("'"&amp;G$146&amp;"'!A1:A300"))*(_summary!$C231=INDIRECT("'"&amp;G$146&amp;"'!B1:B300")),0))</f>
        <v>0</v>
      </c>
      <c r="H231" s="18">
        <f t="array" aca="1" ref="H231" ca="1">INDEX(OFFSET(INDIRECT("'"&amp;H$146&amp;"'!A1"),0,$C$145,200,1),MATCH(1,(_summary!$B231=INDIRECT("'"&amp;H$146&amp;"'!A1:A300"))*(_summary!$C231=INDIRECT("'"&amp;H$146&amp;"'!B1:B300")),0))</f>
        <v>1.0114620343558103E-2</v>
      </c>
      <c r="I231" s="18">
        <f t="array" aca="1" ref="I231" ca="1">INDEX(OFFSET(INDIRECT("'"&amp;I$146&amp;"'!A1"),0,$C$145,200,1),MATCH(1,(_summary!$B231=INDIRECT("'"&amp;I$146&amp;"'!A1:A300"))*(_summary!$C231=INDIRECT("'"&amp;I$146&amp;"'!B1:B300")),0))</f>
        <v>0</v>
      </c>
      <c r="J231" s="18">
        <f t="array" aca="1" ref="J231" ca="1">INDEX(OFFSET(INDIRECT("'"&amp;J$146&amp;"'!A1"),0,$C$145,200,1),MATCH(1,(_summary!$B231=INDIRECT("'"&amp;J$146&amp;"'!A1:A300"))*(_summary!$C231=INDIRECT("'"&amp;J$146&amp;"'!B1:B300")),0))</f>
        <v>0</v>
      </c>
      <c r="K231" s="18">
        <f t="array" aca="1" ref="K231" ca="1">INDEX(OFFSET(INDIRECT("'"&amp;K$146&amp;"'!A1"),0,$C$145,200,1),MATCH(1,(_summary!$B231=INDIRECT("'"&amp;K$146&amp;"'!A1:A300"))*(_summary!$C231=INDIRECT("'"&amp;K$146&amp;"'!B1:B300")),0))</f>
        <v>0</v>
      </c>
      <c r="L231" s="18">
        <f t="array" aca="1" ref="L231" ca="1">INDEX(OFFSET(INDIRECT("'"&amp;L$146&amp;"'!A1"),0,$C$145,200,1),MATCH(1,(_summary!$B231=INDIRECT("'"&amp;L$146&amp;"'!A1:A300"))*(_summary!$C231=INDIRECT("'"&amp;L$146&amp;"'!B1:B300")),0))</f>
        <v>5.9383274042686715E-2</v>
      </c>
      <c r="M231" s="18">
        <f t="array" aca="1" ref="M231" ca="1">INDEX(OFFSET(INDIRECT("'"&amp;M$146&amp;"'!A1"),0,$C$145,200,1),MATCH(1,(_summary!$B231=INDIRECT("'"&amp;M$146&amp;"'!A1:A300"))*(_summary!$C231=INDIRECT("'"&amp;M$146&amp;"'!B1:B300")),0))</f>
        <v>3.0343861030674307E-2</v>
      </c>
      <c r="N231" s="18">
        <f t="array" aca="1" ref="N231" ca="1">INDEX(OFFSET(INDIRECT("'"&amp;N$146&amp;"'!A1"),0,$C$145,200,1),MATCH(1,(_summary!$B231=INDIRECT("'"&amp;N$146&amp;"'!A1:A300"))*(_summary!$C231=INDIRECT("'"&amp;N$146&amp;"'!B1:B300")),0))</f>
        <v>7.2825266473618318E-3</v>
      </c>
      <c r="O231" s="18">
        <f t="array" aca="1" ref="O231" ca="1">INDEX(OFFSET(INDIRECT("'"&amp;O$146&amp;"'!A1"),0,$C$145,200,1),MATCH(1,(_summary!$B231=INDIRECT("'"&amp;O$146&amp;"'!A1:A300"))*(_summary!$C231=INDIRECT("'"&amp;O$146&amp;"'!B1:B300")),0))</f>
        <v>4.8550177649078884E-3</v>
      </c>
      <c r="P231" s="18">
        <f t="array" aca="1" ref="P231" ca="1">INDEX(OFFSET(INDIRECT("'"&amp;P$146&amp;"'!A1"),0,$C$145,200,1),MATCH(1,(_summary!$B231=INDIRECT("'"&amp;P$146&amp;"'!A1:A300"))*(_summary!$C231=INDIRECT("'"&amp;P$146&amp;"'!B1:B300")),0))</f>
        <v>0</v>
      </c>
      <c r="Q231" s="18"/>
      <c r="R231" s="16">
        <f t="shared" ca="1" si="10"/>
        <v>1</v>
      </c>
    </row>
    <row r="232" spans="2:18" ht="15.6" thickTop="1" thickBot="1" x14ac:dyDescent="0.35">
      <c r="B232" t="s">
        <v>14</v>
      </c>
      <c r="C232">
        <f t="shared" si="9"/>
        <v>3</v>
      </c>
      <c r="D232" s="18">
        <f t="array" aca="1" ref="D232" ca="1">INDEX(OFFSET(INDIRECT("'"&amp;D$146&amp;"'!A1"),0,$C$145,200,1),MATCH(1,(_summary!$B232=INDIRECT("'"&amp;D$146&amp;"'!A1:A300"))*(_summary!$C232=INDIRECT("'"&amp;D$146&amp;"'!B1:B300")),0))</f>
        <v>0.1512180365810912</v>
      </c>
      <c r="E232" s="18">
        <f t="array" aca="1" ref="E232" ca="1">INDEX(OFFSET(INDIRECT("'"&amp;E$146&amp;"'!A1"),0,$C$145,200,1),MATCH(1,(_summary!$B232=INDIRECT("'"&amp;E$146&amp;"'!A1:A300"))*(_summary!$C232=INDIRECT("'"&amp;E$146&amp;"'!B1:B300")),0))</f>
        <v>0.17554352654632296</v>
      </c>
      <c r="F232" s="18">
        <f t="array" aca="1" ref="F232" ca="1">INDEX(OFFSET(INDIRECT("'"&amp;F$146&amp;"'!A1"),0,$C$145,200,1),MATCH(1,(_summary!$B232=INDIRECT("'"&amp;F$146&amp;"'!A1:A300"))*(_summary!$C232=INDIRECT("'"&amp;F$146&amp;"'!B1:B300")),0))</f>
        <v>0.43580715784726864</v>
      </c>
      <c r="G232" s="18">
        <f t="array" aca="1" ref="G232" ca="1">INDEX(OFFSET(INDIRECT("'"&amp;G$146&amp;"'!A1"),0,$C$145,200,1),MATCH(1,(_summary!$B232=INDIRECT("'"&amp;G$146&amp;"'!A1:A300"))*(_summary!$C232=INDIRECT("'"&amp;G$146&amp;"'!B1:B300")),0))</f>
        <v>6.1451786862738465E-5</v>
      </c>
      <c r="H232" s="18">
        <f t="array" aca="1" ref="H232" ca="1">INDEX(OFFSET(INDIRECT("'"&amp;H$146&amp;"'!A1"),0,$C$145,200,1),MATCH(1,(_summary!$B232=INDIRECT("'"&amp;H$146&amp;"'!A1:A300"))*(_summary!$C232=INDIRECT("'"&amp;H$146&amp;"'!B1:B300")),0))</f>
        <v>2.1140416786384682E-2</v>
      </c>
      <c r="I232" s="18">
        <f t="array" aca="1" ref="I232" ca="1">INDEX(OFFSET(INDIRECT("'"&amp;I$146&amp;"'!A1"),0,$C$145,200,1),MATCH(1,(_summary!$B232=INDIRECT("'"&amp;I$146&amp;"'!A1:A300"))*(_summary!$C232=INDIRECT("'"&amp;I$146&amp;"'!B1:B300")),0))</f>
        <v>4.390610216779449E-4</v>
      </c>
      <c r="J232" s="18">
        <f t="array" aca="1" ref="J232" ca="1">INDEX(OFFSET(INDIRECT("'"&amp;J$146&amp;"'!A1"),0,$C$145,200,1),MATCH(1,(_summary!$B232=INDIRECT("'"&amp;J$146&amp;"'!A1:A300"))*(_summary!$C232=INDIRECT("'"&amp;J$146&amp;"'!B1:B300")),0))</f>
        <v>0</v>
      </c>
      <c r="K232" s="18">
        <f t="array" aca="1" ref="K232" ca="1">INDEX(OFFSET(INDIRECT("'"&amp;K$146&amp;"'!A1"),0,$C$145,200,1),MATCH(1,(_summary!$B232=INDIRECT("'"&amp;K$146&amp;"'!A1:A300"))*(_summary!$C232=INDIRECT("'"&amp;K$146&amp;"'!B1:B300")),0))</f>
        <v>0</v>
      </c>
      <c r="L232" s="18">
        <f t="array" aca="1" ref="L232" ca="1">INDEX(OFFSET(INDIRECT("'"&amp;L$146&amp;"'!A1"),0,$C$145,200,1),MATCH(1,(_summary!$B232=INDIRECT("'"&amp;L$146&amp;"'!A1:A300"))*(_summary!$C232=INDIRECT("'"&amp;L$146&amp;"'!B1:B300")),0))</f>
        <v>0.1264484380328014</v>
      </c>
      <c r="M232" s="18">
        <f t="array" aca="1" ref="M232" ca="1">INDEX(OFFSET(INDIRECT("'"&amp;M$146&amp;"'!A1"),0,$C$145,200,1),MATCH(1,(_summary!$B232=INDIRECT("'"&amp;M$146&amp;"'!A1:A300"))*(_summary!$C232=INDIRECT("'"&amp;M$146&amp;"'!B1:B300")),0))</f>
        <v>6.3421250359154052E-2</v>
      </c>
      <c r="N232" s="18">
        <f t="array" aca="1" ref="N232" ca="1">INDEX(OFFSET(INDIRECT("'"&amp;N$146&amp;"'!A1"),0,$C$145,200,1),MATCH(1,(_summary!$B232=INDIRECT("'"&amp;N$146&amp;"'!A1:A300"))*(_summary!$C232=INDIRECT("'"&amp;N$146&amp;"'!B1:B300")),0))</f>
        <v>1.5221100086196971E-2</v>
      </c>
      <c r="O232" s="18">
        <f t="array" aca="1" ref="O232" ca="1">INDEX(OFFSET(INDIRECT("'"&amp;O$146&amp;"'!A1"),0,$C$145,200,1),MATCH(1,(_summary!$B232=INDIRECT("'"&amp;O$146&amp;"'!A1:A300"))*(_summary!$C232=INDIRECT("'"&amp;O$146&amp;"'!B1:B300")),0))</f>
        <v>1.0147400057464648E-2</v>
      </c>
      <c r="P232" s="18">
        <f t="array" aca="1" ref="P232" ca="1">INDEX(OFFSET(INDIRECT("'"&amp;P$146&amp;"'!A1"),0,$C$145,200,1),MATCH(1,(_summary!$B232=INDIRECT("'"&amp;P$146&amp;"'!A1:A300"))*(_summary!$C232=INDIRECT("'"&amp;P$146&amp;"'!B1:B300")),0))</f>
        <v>5.5216089477486726E-4</v>
      </c>
      <c r="Q232" s="18"/>
      <c r="R232" s="16">
        <f t="shared" ca="1" si="10"/>
        <v>0.99999999999999989</v>
      </c>
    </row>
    <row r="233" spans="2:18" ht="15.6" thickTop="1" thickBot="1" x14ac:dyDescent="0.35">
      <c r="B233" t="s">
        <v>4</v>
      </c>
      <c r="C233">
        <f t="shared" si="9"/>
        <v>3</v>
      </c>
      <c r="D233" s="18">
        <f t="array" aca="1" ref="D233" ca="1">INDEX(OFFSET(INDIRECT("'"&amp;D$146&amp;"'!A1"),0,$C$145,200,1),MATCH(1,(_summary!$B233=INDIRECT("'"&amp;D$146&amp;"'!A1:A300"))*(_summary!$C233=INDIRECT("'"&amp;D$146&amp;"'!B1:B300")),0))</f>
        <v>0.24318283730126808</v>
      </c>
      <c r="E233" s="18">
        <f t="array" aca="1" ref="E233" ca="1">INDEX(OFFSET(INDIRECT("'"&amp;E$146&amp;"'!A1"),0,$C$145,200,1),MATCH(1,(_summary!$B233=INDIRECT("'"&amp;E$146&amp;"'!A1:A300"))*(_summary!$C233=INDIRECT("'"&amp;E$146&amp;"'!B1:B300")),0))</f>
        <v>0.52237814132624083</v>
      </c>
      <c r="F233" s="18">
        <f t="array" aca="1" ref="F233" ca="1">INDEX(OFFSET(INDIRECT("'"&amp;F$146&amp;"'!A1"),0,$C$145,200,1),MATCH(1,(_summary!$B233=INDIRECT("'"&amp;F$146&amp;"'!A1:A300"))*(_summary!$C233=INDIRECT("'"&amp;F$146&amp;"'!B1:B300")),0))</f>
        <v>5.6140302100978597E-2</v>
      </c>
      <c r="G233" s="18">
        <f t="array" aca="1" ref="G233" ca="1">INDEX(OFFSET(INDIRECT("'"&amp;G$146&amp;"'!A1"),0,$C$145,200,1),MATCH(1,(_summary!$B233=INDIRECT("'"&amp;G$146&amp;"'!A1:A300"))*(_summary!$C233=INDIRECT("'"&amp;G$146&amp;"'!B1:B300")),0))</f>
        <v>1.7177747314263674E-3</v>
      </c>
      <c r="H233" s="18">
        <f t="array" aca="1" ref="H233" ca="1">INDEX(OFFSET(INDIRECT("'"&amp;H$146&amp;"'!A1"),0,$C$145,200,1),MATCH(1,(_summary!$B233=INDIRECT("'"&amp;H$146&amp;"'!A1:A300"))*(_summary!$C233=INDIRECT("'"&amp;H$146&amp;"'!B1:B300")),0))</f>
        <v>2.0093991105246237E-2</v>
      </c>
      <c r="I233" s="18">
        <f t="array" aca="1" ref="I233" ca="1">INDEX(OFFSET(INDIRECT("'"&amp;I$146&amp;"'!A1"),0,$C$145,200,1),MATCH(1,(_summary!$B233=INDIRECT("'"&amp;I$146&amp;"'!A1:A300"))*(_summary!$C233=INDIRECT("'"&amp;I$146&amp;"'!B1:B300")),0))</f>
        <v>5.9176715036464182E-3</v>
      </c>
      <c r="J233" s="18">
        <f t="array" aca="1" ref="J233" ca="1">INDEX(OFFSET(INDIRECT("'"&amp;J$146&amp;"'!A1"),0,$C$145,200,1),MATCH(1,(_summary!$B233=INDIRECT("'"&amp;J$146&amp;"'!A1:A300"))*(_summary!$C233=INDIRECT("'"&amp;J$146&amp;"'!B1:B300")),0))</f>
        <v>0</v>
      </c>
      <c r="K233" s="18">
        <f t="array" aca="1" ref="K233" ca="1">INDEX(OFFSET(INDIRECT("'"&amp;K$146&amp;"'!A1"),0,$C$145,200,1),MATCH(1,(_summary!$B233=INDIRECT("'"&amp;K$146&amp;"'!A1:A300"))*(_summary!$C233=INDIRECT("'"&amp;K$146&amp;"'!B1:B300")),0))</f>
        <v>0</v>
      </c>
      <c r="L233" s="18">
        <f t="array" aca="1" ref="L233" ca="1">INDEX(OFFSET(INDIRECT("'"&amp;L$146&amp;"'!A1"),0,$C$145,200,1),MATCH(1,(_summary!$B233=INDIRECT("'"&amp;L$146&amp;"'!A1:A300"))*(_summary!$C233=INDIRECT("'"&amp;L$146&amp;"'!B1:B300")),0))</f>
        <v>5.7610677358101034E-2</v>
      </c>
      <c r="M233" s="18">
        <f t="array" aca="1" ref="M233" ca="1">INDEX(OFFSET(INDIRECT("'"&amp;M$146&amp;"'!A1"),0,$C$145,200,1),MATCH(1,(_summary!$B233=INDIRECT("'"&amp;M$146&amp;"'!A1:A300"))*(_summary!$C233=INDIRECT("'"&amp;M$146&amp;"'!B1:B300")),0))</f>
        <v>6.3092923639168921E-2</v>
      </c>
      <c r="N233" s="18">
        <f t="array" aca="1" ref="N233" ca="1">INDEX(OFFSET(INDIRECT("'"&amp;N$146&amp;"'!A1"),0,$C$145,200,1),MATCH(1,(_summary!$B233=INDIRECT("'"&amp;N$146&amp;"'!A1:A300"))*(_summary!$C233=INDIRECT("'"&amp;N$146&amp;"'!B1:B300")),0))</f>
        <v>1.4467673595777289E-2</v>
      </c>
      <c r="O233" s="18">
        <f t="array" aca="1" ref="O233" ca="1">INDEX(OFFSET(INDIRECT("'"&amp;O$146&amp;"'!A1"),0,$C$145,200,1),MATCH(1,(_summary!$B233=INDIRECT("'"&amp;O$146&amp;"'!A1:A300"))*(_summary!$C233=INDIRECT("'"&amp;O$146&amp;"'!B1:B300")),0))</f>
        <v>9.7379529813651604E-3</v>
      </c>
      <c r="P233" s="18">
        <f t="array" aca="1" ref="P233" ca="1">INDEX(OFFSET(INDIRECT("'"&amp;P$146&amp;"'!A1"),0,$C$145,200,1),MATCH(1,(_summary!$B233=INDIRECT("'"&amp;P$146&amp;"'!A1:A300"))*(_summary!$C233=INDIRECT("'"&amp;P$146&amp;"'!B1:B300")),0))</f>
        <v>5.6600543567808725E-3</v>
      </c>
      <c r="Q233" s="18"/>
      <c r="R233" s="16">
        <f t="shared" ca="1" si="10"/>
        <v>0.99999999999999978</v>
      </c>
    </row>
    <row r="234" spans="2:18" ht="15.6" thickTop="1" thickBot="1" x14ac:dyDescent="0.35">
      <c r="B234" t="s">
        <v>12</v>
      </c>
      <c r="C234">
        <f t="shared" si="9"/>
        <v>4</v>
      </c>
      <c r="D234" s="18">
        <f t="array" aca="1" ref="D234" ca="1">INDEX(OFFSET(INDIRECT("'"&amp;D$146&amp;"'!A1"),0,$C$145,200,1),MATCH(1,(_summary!$B234=INDIRECT("'"&amp;D$146&amp;"'!A1:A300"))*(_summary!$C234=INDIRECT("'"&amp;D$146&amp;"'!B1:B300")),0))</f>
        <v>0.2605403788894794</v>
      </c>
      <c r="E234" s="18">
        <f t="array" aca="1" ref="E234" ca="1">INDEX(OFFSET(INDIRECT("'"&amp;E$146&amp;"'!A1"),0,$C$145,200,1),MATCH(1,(_summary!$B234=INDIRECT("'"&amp;E$146&amp;"'!A1:A300"))*(_summary!$C234=INDIRECT("'"&amp;E$146&amp;"'!B1:B300")),0))</f>
        <v>0.30901605296184659</v>
      </c>
      <c r="F234" s="18">
        <f t="array" aca="1" ref="F234" ca="1">INDEX(OFFSET(INDIRECT("'"&amp;F$146&amp;"'!A1"),0,$C$145,200,1),MATCH(1,(_summary!$B234=INDIRECT("'"&amp;F$146&amp;"'!A1:A300"))*(_summary!$C234=INDIRECT("'"&amp;F$146&amp;"'!B1:B300")),0))</f>
        <v>0.12908729153159176</v>
      </c>
      <c r="G234" s="18">
        <f t="array" aca="1" ref="G234" ca="1">INDEX(OFFSET(INDIRECT("'"&amp;G$146&amp;"'!A1"),0,$C$145,200,1),MATCH(1,(_summary!$B234=INDIRECT("'"&amp;G$146&amp;"'!A1:A300"))*(_summary!$C234=INDIRECT("'"&amp;G$146&amp;"'!B1:B300")),0))</f>
        <v>3.7543255112590737E-4</v>
      </c>
      <c r="H234" s="18">
        <f t="array" aca="1" ref="H234" ca="1">INDEX(OFFSET(INDIRECT("'"&amp;H$146&amp;"'!A1"),0,$C$145,200,1),MATCH(1,(_summary!$B234=INDIRECT("'"&amp;H$146&amp;"'!A1:A300"))*(_summary!$C234=INDIRECT("'"&amp;H$146&amp;"'!B1:B300")),0))</f>
        <v>3.0479622306756288E-2</v>
      </c>
      <c r="I234" s="18">
        <f t="array" aca="1" ref="I234" ca="1">INDEX(OFFSET(INDIRECT("'"&amp;I$146&amp;"'!A1"),0,$C$145,200,1),MATCH(1,(_summary!$B234=INDIRECT("'"&amp;I$146&amp;"'!A1:A300"))*(_summary!$C234=INDIRECT("'"&amp;I$146&amp;"'!B1:B300")),0))</f>
        <v>2.7248802927903638E-3</v>
      </c>
      <c r="J234" s="18">
        <f t="array" aca="1" ref="J234" ca="1">INDEX(OFFSET(INDIRECT("'"&amp;J$146&amp;"'!A1"),0,$C$145,200,1),MATCH(1,(_summary!$B234=INDIRECT("'"&amp;J$146&amp;"'!A1:A300"))*(_summary!$C234=INDIRECT("'"&amp;J$146&amp;"'!B1:B300")),0))</f>
        <v>0</v>
      </c>
      <c r="K234" s="18">
        <f t="array" aca="1" ref="K234" ca="1">INDEX(OFFSET(INDIRECT("'"&amp;K$146&amp;"'!A1"),0,$C$145,200,1),MATCH(1,(_summary!$B234=INDIRECT("'"&amp;K$146&amp;"'!A1:A300"))*(_summary!$C234=INDIRECT("'"&amp;K$146&amp;"'!B1:B300")),0))</f>
        <v>3.5764613235481833E-4</v>
      </c>
      <c r="L234" s="18">
        <f t="array" aca="1" ref="L234" ca="1">INDEX(OFFSET(INDIRECT("'"&amp;L$146&amp;"'!A1"),0,$C$145,200,1),MATCH(1,(_summary!$B234=INDIRECT("'"&amp;L$146&amp;"'!A1:A300"))*(_summary!$C234=INDIRECT("'"&amp;L$146&amp;"'!B1:B300")),0))</f>
        <v>0.10105218654646869</v>
      </c>
      <c r="M234" s="18">
        <f t="array" aca="1" ref="M234" ca="1">INDEX(OFFSET(INDIRECT("'"&amp;M$146&amp;"'!A1"),0,$C$145,200,1),MATCH(1,(_summary!$B234=INDIRECT("'"&amp;M$146&amp;"'!A1:A300"))*(_summary!$C234=INDIRECT("'"&amp;M$146&amp;"'!B1:B300")),0))</f>
        <v>0.1134682573959903</v>
      </c>
      <c r="N234" s="18">
        <f t="array" aca="1" ref="N234" ca="1">INDEX(OFFSET(INDIRECT("'"&amp;N$146&amp;"'!A1"),0,$C$145,200,1),MATCH(1,(_summary!$B234=INDIRECT("'"&amp;N$146&amp;"'!A1:A300"))*(_summary!$C234=INDIRECT("'"&amp;N$146&amp;"'!B1:B300")),0))</f>
        <v>2.4383697845405033E-2</v>
      </c>
      <c r="O234" s="18">
        <f t="array" aca="1" ref="O234" ca="1">INDEX(OFFSET(INDIRECT("'"&amp;O$146&amp;"'!A1"),0,$C$145,200,1),MATCH(1,(_summary!$B234=INDIRECT("'"&amp;O$146&amp;"'!A1:A300"))*(_summary!$C234=INDIRECT("'"&amp;O$146&amp;"'!B1:B300")),0))</f>
        <v>2.8514553546190792E-2</v>
      </c>
      <c r="P234" s="18">
        <f t="array" aca="1" ref="P234" ca="1">INDEX(OFFSET(INDIRECT("'"&amp;P$146&amp;"'!A1"),0,$C$145,200,1),MATCH(1,(_summary!$B234=INDIRECT("'"&amp;P$146&amp;"'!A1:A300"))*(_summary!$C234=INDIRECT("'"&amp;P$146&amp;"'!B1:B300")),0))</f>
        <v>0</v>
      </c>
      <c r="Q234" s="18"/>
      <c r="R234" s="16">
        <f t="shared" ca="1" si="10"/>
        <v>0.99999999999999989</v>
      </c>
    </row>
    <row r="235" spans="2:18" ht="15.6" thickTop="1" thickBot="1" x14ac:dyDescent="0.35">
      <c r="B235" t="s">
        <v>1</v>
      </c>
      <c r="C235">
        <f t="shared" si="9"/>
        <v>4</v>
      </c>
      <c r="D235" s="18">
        <f t="array" aca="1" ref="D235" ca="1">INDEX(OFFSET(INDIRECT("'"&amp;D$146&amp;"'!A1"),0,$C$145,200,1),MATCH(1,(_summary!$B235=INDIRECT("'"&amp;D$146&amp;"'!A1:A300"))*(_summary!$C235=INDIRECT("'"&amp;D$146&amp;"'!B1:B300")),0))</f>
        <v>0.22309399506037597</v>
      </c>
      <c r="E235" s="18">
        <f t="array" aca="1" ref="E235" ca="1">INDEX(OFFSET(INDIRECT("'"&amp;E$146&amp;"'!A1"),0,$C$145,200,1),MATCH(1,(_summary!$B235=INDIRECT("'"&amp;E$146&amp;"'!A1:A300"))*(_summary!$C235=INDIRECT("'"&amp;E$146&amp;"'!B1:B300")),0))</f>
        <v>0.34862625670885339</v>
      </c>
      <c r="F235" s="18">
        <f t="array" aca="1" ref="F235" ca="1">INDEX(OFFSET(INDIRECT("'"&amp;F$146&amp;"'!A1"),0,$C$145,200,1),MATCH(1,(_summary!$B235=INDIRECT("'"&amp;F$146&amp;"'!A1:A300"))*(_summary!$C235=INDIRECT("'"&amp;F$146&amp;"'!B1:B300")),0))</f>
        <v>0.17183171179613593</v>
      </c>
      <c r="G235" s="18">
        <f t="array" aca="1" ref="G235" ca="1">INDEX(OFFSET(INDIRECT("'"&amp;G$146&amp;"'!A1"),0,$C$145,200,1),MATCH(1,(_summary!$B235=INDIRECT("'"&amp;G$146&amp;"'!A1:A300"))*(_summary!$C235=INDIRECT("'"&amp;G$146&amp;"'!B1:B300")),0))</f>
        <v>0</v>
      </c>
      <c r="H235" s="18">
        <f t="array" aca="1" ref="H235" ca="1">INDEX(OFFSET(INDIRECT("'"&amp;H$146&amp;"'!A1"),0,$C$145,200,1),MATCH(1,(_summary!$B235=INDIRECT("'"&amp;H$146&amp;"'!A1:A300"))*(_summary!$C235=INDIRECT("'"&amp;H$146&amp;"'!B1:B300")),0))</f>
        <v>3.617817585949315E-2</v>
      </c>
      <c r="I235" s="18">
        <f t="array" aca="1" ref="I235" ca="1">INDEX(OFFSET(INDIRECT("'"&amp;I$146&amp;"'!A1"),0,$C$145,200,1),MATCH(1,(_summary!$B235=INDIRECT("'"&amp;I$146&amp;"'!A1:A300"))*(_summary!$C235=INDIRECT("'"&amp;I$146&amp;"'!B1:B300")),0))</f>
        <v>5.5645492903380854E-3</v>
      </c>
      <c r="J235" s="18">
        <f t="array" aca="1" ref="J235" ca="1">INDEX(OFFSET(INDIRECT("'"&amp;J$146&amp;"'!A1"),0,$C$145,200,1),MATCH(1,(_summary!$B235=INDIRECT("'"&amp;J$146&amp;"'!A1:A300"))*(_summary!$C235=INDIRECT("'"&amp;J$146&amp;"'!B1:B300")),0))</f>
        <v>0</v>
      </c>
      <c r="K235" s="18">
        <f t="array" aca="1" ref="K235" ca="1">INDEX(OFFSET(INDIRECT("'"&amp;K$146&amp;"'!A1"),0,$C$145,200,1),MATCH(1,(_summary!$B235=INDIRECT("'"&amp;K$146&amp;"'!A1:A300"))*(_summary!$C235=INDIRECT("'"&amp;K$146&amp;"'!B1:B300")),0))</f>
        <v>9.9158485910731304E-5</v>
      </c>
      <c r="L235" s="18">
        <f t="array" aca="1" ref="L235" ca="1">INDEX(OFFSET(INDIRECT("'"&amp;L$146&amp;"'!A1"),0,$C$145,200,1),MATCH(1,(_summary!$B235=INDIRECT("'"&amp;L$146&amp;"'!A1:A300"))*(_summary!$C235=INDIRECT("'"&amp;L$146&amp;"'!B1:B300")),0))</f>
        <v>5.4336585717900447E-2</v>
      </c>
      <c r="M235" s="18">
        <f t="array" aca="1" ref="M235" ca="1">INDEX(OFFSET(INDIRECT("'"&amp;M$146&amp;"'!A1"),0,$C$145,200,1),MATCH(1,(_summary!$B235=INDIRECT("'"&amp;M$146&amp;"'!A1:A300"))*(_summary!$C235=INDIRECT("'"&amp;M$146&amp;"'!B1:B300")),0))</f>
        <v>0.10898132382667655</v>
      </c>
      <c r="N235" s="18">
        <f t="array" aca="1" ref="N235" ca="1">INDEX(OFFSET(INDIRECT("'"&amp;N$146&amp;"'!A1"),0,$C$145,200,1),MATCH(1,(_summary!$B235=INDIRECT("'"&amp;N$146&amp;"'!A1:A300"))*(_summary!$C235=INDIRECT("'"&amp;N$146&amp;"'!B1:B300")),0))</f>
        <v>2.8942540687594526E-2</v>
      </c>
      <c r="O235" s="18">
        <f t="array" aca="1" ref="O235" ca="1">INDEX(OFFSET(INDIRECT("'"&amp;O$146&amp;"'!A1"),0,$C$145,200,1),MATCH(1,(_summary!$B235=INDIRECT("'"&amp;O$146&amp;"'!A1:A300"))*(_summary!$C235=INDIRECT("'"&amp;O$146&amp;"'!B1:B300")),0))</f>
        <v>1.9295027125063022E-2</v>
      </c>
      <c r="P235" s="18">
        <f t="array" aca="1" ref="P235" ca="1">INDEX(OFFSET(INDIRECT("'"&amp;P$146&amp;"'!A1"),0,$C$145,200,1),MATCH(1,(_summary!$B235=INDIRECT("'"&amp;P$146&amp;"'!A1:A300"))*(_summary!$C235=INDIRECT("'"&amp;P$146&amp;"'!B1:B300")),0))</f>
        <v>3.0506754416582326E-3</v>
      </c>
      <c r="Q235" s="18"/>
      <c r="R235" s="16">
        <f t="shared" ca="1" si="10"/>
        <v>1</v>
      </c>
    </row>
    <row r="236" spans="2:18" ht="15.6" thickTop="1" thickBot="1" x14ac:dyDescent="0.35">
      <c r="B236" t="s">
        <v>19</v>
      </c>
      <c r="C236">
        <f t="shared" si="9"/>
        <v>4</v>
      </c>
      <c r="D236" s="18">
        <f t="array" aca="1" ref="D236" ca="1">INDEX(OFFSET(INDIRECT("'"&amp;D$146&amp;"'!A1"),0,$C$145,200,1),MATCH(1,(_summary!$B236=INDIRECT("'"&amp;D$146&amp;"'!A1:A300"))*(_summary!$C236=INDIRECT("'"&amp;D$146&amp;"'!B1:B300")),0))</f>
        <v>0.49281952828183601</v>
      </c>
      <c r="E236" s="18">
        <f t="array" aca="1" ref="E236" ca="1">INDEX(OFFSET(INDIRECT("'"&amp;E$146&amp;"'!A1"),0,$C$145,200,1),MATCH(1,(_summary!$B236=INDIRECT("'"&amp;E$146&amp;"'!A1:A300"))*(_summary!$C236=INDIRECT("'"&amp;E$146&amp;"'!B1:B300")),0))</f>
        <v>0.12160966796363527</v>
      </c>
      <c r="F236" s="18">
        <f t="array" aca="1" ref="F236" ca="1">INDEX(OFFSET(INDIRECT("'"&amp;F$146&amp;"'!A1"),0,$C$145,200,1),MATCH(1,(_summary!$B236=INDIRECT("'"&amp;F$146&amp;"'!A1:A300"))*(_summary!$C236=INDIRECT("'"&amp;F$146&amp;"'!B1:B300")),0))</f>
        <v>2.5543601490771829E-2</v>
      </c>
      <c r="G236" s="18">
        <f t="array" aca="1" ref="G236" ca="1">INDEX(OFFSET(INDIRECT("'"&amp;G$146&amp;"'!A1"),0,$C$145,200,1),MATCH(1,(_summary!$B236=INDIRECT("'"&amp;G$146&amp;"'!A1:A300"))*(_summary!$C236=INDIRECT("'"&amp;G$146&amp;"'!B1:B300")),0))</f>
        <v>1.0586458094992012E-2</v>
      </c>
      <c r="H236" s="18">
        <f t="array" aca="1" ref="H236" ca="1">INDEX(OFFSET(INDIRECT("'"&amp;H$146&amp;"'!A1"),0,$C$145,200,1),MATCH(1,(_summary!$B236=INDIRECT("'"&amp;H$146&amp;"'!A1:A300"))*(_summary!$C236=INDIRECT("'"&amp;H$146&amp;"'!B1:B300")),0))</f>
        <v>1.0964834719897256E-2</v>
      </c>
      <c r="I236" s="18">
        <f t="array" aca="1" ref="I236" ca="1">INDEX(OFFSET(INDIRECT("'"&amp;I$146&amp;"'!A1"),0,$C$145,200,1),MATCH(1,(_summary!$B236=INDIRECT("'"&amp;I$146&amp;"'!A1:A300"))*(_summary!$C236=INDIRECT("'"&amp;I$146&amp;"'!B1:B300")),0))</f>
        <v>6.2501220320457988E-4</v>
      </c>
      <c r="J236" s="18">
        <f t="array" aca="1" ref="J236" ca="1">INDEX(OFFSET(INDIRECT("'"&amp;J$146&amp;"'!A1"),0,$C$145,200,1),MATCH(1,(_summary!$B236=INDIRECT("'"&amp;J$146&amp;"'!A1:A300"))*(_summary!$C236=INDIRECT("'"&amp;J$146&amp;"'!B1:B300")),0))</f>
        <v>0</v>
      </c>
      <c r="K236" s="18">
        <f t="array" aca="1" ref="K236" ca="1">INDEX(OFFSET(INDIRECT("'"&amp;K$146&amp;"'!A1"),0,$C$145,200,1),MATCH(1,(_summary!$B236=INDIRECT("'"&amp;K$146&amp;"'!A1:A300"))*(_summary!$C236=INDIRECT("'"&amp;K$146&amp;"'!B1:B300")),0))</f>
        <v>0</v>
      </c>
      <c r="L236" s="18">
        <f t="array" aca="1" ref="L236" ca="1">INDEX(OFFSET(INDIRECT("'"&amp;L$146&amp;"'!A1"),0,$C$145,200,1),MATCH(1,(_summary!$B236=INDIRECT("'"&amp;L$146&amp;"'!A1:A300"))*(_summary!$C236=INDIRECT("'"&amp;L$146&amp;"'!B1:B300")),0))</f>
        <v>9.8291401191483246E-2</v>
      </c>
      <c r="M236" s="18">
        <f t="array" aca="1" ref="M236" ca="1">INDEX(OFFSET(INDIRECT("'"&amp;M$146&amp;"'!A1"),0,$C$145,200,1),MATCH(1,(_summary!$B236=INDIRECT("'"&amp;M$146&amp;"'!A1:A300"))*(_summary!$C236=INDIRECT("'"&amp;M$146&amp;"'!B1:B300")),0))</f>
        <v>0.11652708310983831</v>
      </c>
      <c r="N236" s="18">
        <f t="array" aca="1" ref="N236" ca="1">INDEX(OFFSET(INDIRECT("'"&amp;N$146&amp;"'!A1"),0,$C$145,200,1),MATCH(1,(_summary!$B236=INDIRECT("'"&amp;N$146&amp;"'!A1:A300"))*(_summary!$C236=INDIRECT("'"&amp;N$146&amp;"'!B1:B300")),0))</f>
        <v>8.7718677759178031E-3</v>
      </c>
      <c r="O236" s="18">
        <f t="array" aca="1" ref="O236" ca="1">INDEX(OFFSET(INDIRECT("'"&amp;O$146&amp;"'!A1"),0,$C$145,200,1),MATCH(1,(_summary!$B236=INDIRECT("'"&amp;O$146&amp;"'!A1:A300"))*(_summary!$C236=INDIRECT("'"&amp;O$146&amp;"'!B1:B300")),0))</f>
        <v>0.11426054516842366</v>
      </c>
      <c r="P236" s="18">
        <f t="array" aca="1" ref="P236" ca="1">INDEX(OFFSET(INDIRECT("'"&amp;P$146&amp;"'!A1"),0,$C$145,200,1),MATCH(1,(_summary!$B236=INDIRECT("'"&amp;P$146&amp;"'!A1:A300"))*(_summary!$C236=INDIRECT("'"&amp;P$146&amp;"'!B1:B300")),0))</f>
        <v>0</v>
      </c>
      <c r="Q236" s="18"/>
      <c r="R236" s="16">
        <f t="shared" ca="1" si="10"/>
        <v>1</v>
      </c>
    </row>
    <row r="237" spans="2:18" ht="15.6" thickTop="1" thickBot="1" x14ac:dyDescent="0.35">
      <c r="B237" t="s">
        <v>22</v>
      </c>
      <c r="C237">
        <f t="shared" si="9"/>
        <v>4</v>
      </c>
      <c r="D237" s="18">
        <f t="array" aca="1" ref="D237" ca="1">INDEX(OFFSET(INDIRECT("'"&amp;D$146&amp;"'!A1"),0,$C$145,200,1),MATCH(1,(_summary!$B237=INDIRECT("'"&amp;D$146&amp;"'!A1:A300"))*(_summary!$C237=INDIRECT("'"&amp;D$146&amp;"'!B1:B300")),0))</f>
        <v>0.42670285412490755</v>
      </c>
      <c r="E237" s="18">
        <f t="array" aca="1" ref="E237" ca="1">INDEX(OFFSET(INDIRECT("'"&amp;E$146&amp;"'!A1"),0,$C$145,200,1),MATCH(1,(_summary!$B237=INDIRECT("'"&amp;E$146&amp;"'!A1:A300"))*(_summary!$C237=INDIRECT("'"&amp;E$146&amp;"'!B1:B300")),0))</f>
        <v>0.26216097549178197</v>
      </c>
      <c r="F237" s="18">
        <f t="array" aca="1" ref="F237" ca="1">INDEX(OFFSET(INDIRECT("'"&amp;F$146&amp;"'!A1"),0,$C$145,200,1),MATCH(1,(_summary!$B237=INDIRECT("'"&amp;F$146&amp;"'!A1:A300"))*(_summary!$C237=INDIRECT("'"&amp;F$146&amp;"'!B1:B300")),0))</f>
        <v>0.10096844039253547</v>
      </c>
      <c r="G237" s="18">
        <f t="array" aca="1" ref="G237" ca="1">INDEX(OFFSET(INDIRECT("'"&amp;G$146&amp;"'!A1"),0,$C$145,200,1),MATCH(1,(_summary!$B237=INDIRECT("'"&amp;G$146&amp;"'!A1:A300"))*(_summary!$C237=INDIRECT("'"&amp;G$146&amp;"'!B1:B300")),0))</f>
        <v>9.0697968666769225E-4</v>
      </c>
      <c r="H237" s="18">
        <f t="array" aca="1" ref="H237" ca="1">INDEX(OFFSET(INDIRECT("'"&amp;H$146&amp;"'!A1"),0,$C$145,200,1),MATCH(1,(_summary!$B237=INDIRECT("'"&amp;H$146&amp;"'!A1:A300"))*(_summary!$C237=INDIRECT("'"&amp;H$146&amp;"'!B1:B300")),0))</f>
        <v>2.5304968960422135E-2</v>
      </c>
      <c r="I237" s="18">
        <f t="array" aca="1" ref="I237" ca="1">INDEX(OFFSET(INDIRECT("'"&amp;I$146&amp;"'!A1"),0,$C$145,200,1),MATCH(1,(_summary!$B237=INDIRECT("'"&amp;I$146&amp;"'!A1:A300"))*(_summary!$C237=INDIRECT("'"&amp;I$146&amp;"'!B1:B300")),0))</f>
        <v>0</v>
      </c>
      <c r="J237" s="18">
        <f t="array" aca="1" ref="J237" ca="1">INDEX(OFFSET(INDIRECT("'"&amp;J$146&amp;"'!A1"),0,$C$145,200,1),MATCH(1,(_summary!$B237=INDIRECT("'"&amp;J$146&amp;"'!A1:A300"))*(_summary!$C237=INDIRECT("'"&amp;J$146&amp;"'!B1:B300")),0))</f>
        <v>0</v>
      </c>
      <c r="K237" s="18">
        <f t="array" aca="1" ref="K237" ca="1">INDEX(OFFSET(INDIRECT("'"&amp;K$146&amp;"'!A1"),0,$C$145,200,1),MATCH(1,(_summary!$B237=INDIRECT("'"&amp;K$146&amp;"'!A1:A300"))*(_summary!$C237=INDIRECT("'"&amp;K$146&amp;"'!B1:B300")),0))</f>
        <v>0</v>
      </c>
      <c r="L237" s="18">
        <f t="array" aca="1" ref="L237" ca="1">INDEX(OFFSET(INDIRECT("'"&amp;L$146&amp;"'!A1"),0,$C$145,200,1),MATCH(1,(_summary!$B237=INDIRECT("'"&amp;L$146&amp;"'!A1:A300"))*(_summary!$C237=INDIRECT("'"&amp;L$146&amp;"'!B1:B300")),0))</f>
        <v>4.6075594545443965E-2</v>
      </c>
      <c r="M237" s="18">
        <f t="array" aca="1" ref="M237" ca="1">INDEX(OFFSET(INDIRECT("'"&amp;M$146&amp;"'!A1"),0,$C$145,200,1),MATCH(1,(_summary!$B237=INDIRECT("'"&amp;M$146&amp;"'!A1:A300"))*(_summary!$C237=INDIRECT("'"&amp;M$146&amp;"'!B1:B300")),0))</f>
        <v>7.5914906881266425E-2</v>
      </c>
      <c r="N237" s="18">
        <f t="array" aca="1" ref="N237" ca="1">INDEX(OFFSET(INDIRECT("'"&amp;N$146&amp;"'!A1"),0,$C$145,200,1),MATCH(1,(_summary!$B237=INDIRECT("'"&amp;N$146&amp;"'!A1:A300"))*(_summary!$C237=INDIRECT("'"&amp;N$146&amp;"'!B1:B300")),0))</f>
        <v>2.3798024608320728E-2</v>
      </c>
      <c r="O237" s="18">
        <f t="array" aca="1" ref="O237" ca="1">INDEX(OFFSET(INDIRECT("'"&amp;O$146&amp;"'!A1"),0,$C$145,200,1),MATCH(1,(_summary!$B237=INDIRECT("'"&amp;O$146&amp;"'!A1:A300"))*(_summary!$C237=INDIRECT("'"&amp;O$146&amp;"'!B1:B300")),0))</f>
        <v>3.8167255308654037E-2</v>
      </c>
      <c r="P237" s="18">
        <f t="array" aca="1" ref="P237" ca="1">INDEX(OFFSET(INDIRECT("'"&amp;P$146&amp;"'!A1"),0,$C$145,200,1),MATCH(1,(_summary!$B237=INDIRECT("'"&amp;P$146&amp;"'!A1:A300"))*(_summary!$C237=INDIRECT("'"&amp;P$146&amp;"'!B1:B300")),0))</f>
        <v>0</v>
      </c>
      <c r="Q237" s="18"/>
      <c r="R237" s="16">
        <f t="shared" ca="1" si="10"/>
        <v>1</v>
      </c>
    </row>
    <row r="238" spans="2:18" ht="15.6" thickTop="1" thickBot="1" x14ac:dyDescent="0.35">
      <c r="B238" t="s">
        <v>28</v>
      </c>
      <c r="C238">
        <f t="shared" si="9"/>
        <v>4</v>
      </c>
      <c r="D238" s="18">
        <f t="array" aca="1" ref="D238" ca="1">INDEX(OFFSET(INDIRECT("'"&amp;D$146&amp;"'!A1"),0,$C$145,200,1),MATCH(1,(_summary!$B238=INDIRECT("'"&amp;D$146&amp;"'!A1:A300"))*(_summary!$C238=INDIRECT("'"&amp;D$146&amp;"'!B1:B300")),0))</f>
        <v>0.52721553806663557</v>
      </c>
      <c r="E238" s="18">
        <f t="array" aca="1" ref="E238" ca="1">INDEX(OFFSET(INDIRECT("'"&amp;E$146&amp;"'!A1"),0,$C$145,200,1),MATCH(1,(_summary!$B238=INDIRECT("'"&amp;E$146&amp;"'!A1:A300"))*(_summary!$C238=INDIRECT("'"&amp;E$146&amp;"'!B1:B300")),0))</f>
        <v>0</v>
      </c>
      <c r="F238" s="18">
        <f t="array" aca="1" ref="F238" ca="1">INDEX(OFFSET(INDIRECT("'"&amp;F$146&amp;"'!A1"),0,$C$145,200,1),MATCH(1,(_summary!$B238=INDIRECT("'"&amp;F$146&amp;"'!A1:A300"))*(_summary!$C238=INDIRECT("'"&amp;F$146&amp;"'!B1:B300")),0))</f>
        <v>0.30829107070628076</v>
      </c>
      <c r="G238" s="18">
        <f t="array" aca="1" ref="G238" ca="1">INDEX(OFFSET(INDIRECT("'"&amp;G$146&amp;"'!A1"),0,$C$145,200,1),MATCH(1,(_summary!$B238=INDIRECT("'"&amp;G$146&amp;"'!A1:A300"))*(_summary!$C238=INDIRECT("'"&amp;G$146&amp;"'!B1:B300")),0))</f>
        <v>0</v>
      </c>
      <c r="H238" s="18">
        <f t="array" aca="1" ref="H238" ca="1">INDEX(OFFSET(INDIRECT("'"&amp;H$146&amp;"'!A1"),0,$C$145,200,1),MATCH(1,(_summary!$B238=INDIRECT("'"&amp;H$146&amp;"'!A1:A300"))*(_summary!$C238=INDIRECT("'"&amp;H$146&amp;"'!B1:B300")),0))</f>
        <v>2.1429989061290247E-2</v>
      </c>
      <c r="I238" s="18">
        <f t="array" aca="1" ref="I238" ca="1">INDEX(OFFSET(INDIRECT("'"&amp;I$146&amp;"'!A1"),0,$C$145,200,1),MATCH(1,(_summary!$B238=INDIRECT("'"&amp;I$146&amp;"'!A1:A300"))*(_summary!$C238=INDIRECT("'"&amp;I$146&amp;"'!B1:B300")),0))</f>
        <v>5.8588074652202856E-3</v>
      </c>
      <c r="J238" s="18">
        <f t="array" aca="1" ref="J238" ca="1">INDEX(OFFSET(INDIRECT("'"&amp;J$146&amp;"'!A1"),0,$C$145,200,1),MATCH(1,(_summary!$B238=INDIRECT("'"&amp;J$146&amp;"'!A1:A300"))*(_summary!$C238=INDIRECT("'"&amp;J$146&amp;"'!B1:B300")),0))</f>
        <v>0</v>
      </c>
      <c r="K238" s="18">
        <f t="array" aca="1" ref="K238" ca="1">INDEX(OFFSET(INDIRECT("'"&amp;K$146&amp;"'!A1"),0,$C$145,200,1),MATCH(1,(_summary!$B238=INDIRECT("'"&amp;K$146&amp;"'!A1:A300"))*(_summary!$C238=INDIRECT("'"&amp;K$146&amp;"'!B1:B300")),0))</f>
        <v>0</v>
      </c>
      <c r="L238" s="18">
        <f t="array" aca="1" ref="L238" ca="1">INDEX(OFFSET(INDIRECT("'"&amp;L$146&amp;"'!A1"),0,$C$145,200,1),MATCH(1,(_summary!$B238=INDIRECT("'"&amp;L$146&amp;"'!A1:A300"))*(_summary!$C238=INDIRECT("'"&amp;L$146&amp;"'!B1:B300")),0))</f>
        <v>4.4341308768315449E-2</v>
      </c>
      <c r="M238" s="18">
        <f t="array" aca="1" ref="M238" ca="1">INDEX(OFFSET(INDIRECT("'"&amp;M$146&amp;"'!A1"),0,$C$145,200,1),MATCH(1,(_summary!$B238=INDIRECT("'"&amp;M$146&amp;"'!A1:A300"))*(_summary!$C238=INDIRECT("'"&amp;M$146&amp;"'!B1:B300")),0))</f>
        <v>6.4289967183870728E-2</v>
      </c>
      <c r="N238" s="18">
        <f t="array" aca="1" ref="N238" ca="1">INDEX(OFFSET(INDIRECT("'"&amp;N$146&amp;"'!A1"),0,$C$145,200,1),MATCH(1,(_summary!$B238=INDIRECT("'"&amp;N$146&amp;"'!A1:A300"))*(_summary!$C238=INDIRECT("'"&amp;N$146&amp;"'!B1:B300")),0))</f>
        <v>1.7143991249032198E-2</v>
      </c>
      <c r="O238" s="18">
        <f t="array" aca="1" ref="O238" ca="1">INDEX(OFFSET(INDIRECT("'"&amp;O$146&amp;"'!A1"),0,$C$145,200,1),MATCH(1,(_summary!$B238=INDIRECT("'"&amp;O$146&amp;"'!A1:A300"))*(_summary!$C238=INDIRECT("'"&amp;O$146&amp;"'!B1:B300")),0))</f>
        <v>1.14293274993548E-2</v>
      </c>
      <c r="P238" s="18">
        <f t="array" aca="1" ref="P238" ca="1">INDEX(OFFSET(INDIRECT("'"&amp;P$146&amp;"'!A1"),0,$C$145,200,1),MATCH(1,(_summary!$B238=INDIRECT("'"&amp;P$146&amp;"'!A1:A300"))*(_summary!$C238=INDIRECT("'"&amp;P$146&amp;"'!B1:B300")),0))</f>
        <v>0</v>
      </c>
      <c r="Q238" s="18"/>
      <c r="R238" s="16">
        <f t="shared" ca="1" si="10"/>
        <v>1</v>
      </c>
    </row>
    <row r="239" spans="2:18" ht="15.6" thickTop="1" thickBot="1" x14ac:dyDescent="0.35">
      <c r="B239" t="s">
        <v>13</v>
      </c>
      <c r="C239">
        <f t="shared" si="9"/>
        <v>4</v>
      </c>
      <c r="D239" s="18">
        <f t="array" aca="1" ref="D239" ca="1">INDEX(OFFSET(INDIRECT("'"&amp;D$146&amp;"'!A1"),0,$C$145,200,1),MATCH(1,(_summary!$B239=INDIRECT("'"&amp;D$146&amp;"'!A1:A300"))*(_summary!$C239=INDIRECT("'"&amp;D$146&amp;"'!B1:B300")),0))</f>
        <v>0.32641025931937528</v>
      </c>
      <c r="E239" s="18">
        <f t="array" aca="1" ref="E239" ca="1">INDEX(OFFSET(INDIRECT("'"&amp;E$146&amp;"'!A1"),0,$C$145,200,1),MATCH(1,(_summary!$B239=INDIRECT("'"&amp;E$146&amp;"'!A1:A300"))*(_summary!$C239=INDIRECT("'"&amp;E$146&amp;"'!B1:B300")),0))</f>
        <v>0.40031204947498539</v>
      </c>
      <c r="F239" s="18">
        <f t="array" aca="1" ref="F239" ca="1">INDEX(OFFSET(INDIRECT("'"&amp;F$146&amp;"'!A1"),0,$C$145,200,1),MATCH(1,(_summary!$B239=INDIRECT("'"&amp;F$146&amp;"'!A1:A300"))*(_summary!$C239=INDIRECT("'"&amp;F$146&amp;"'!B1:B300")),0))</f>
        <v>6.6496958739300088E-3</v>
      </c>
      <c r="G239" s="18">
        <f t="array" aca="1" ref="G239" ca="1">INDEX(OFFSET(INDIRECT("'"&amp;G$146&amp;"'!A1"),0,$C$145,200,1),MATCH(1,(_summary!$B239=INDIRECT("'"&amp;G$146&amp;"'!A1:A300"))*(_summary!$C239=INDIRECT("'"&amp;G$146&amp;"'!B1:B300")),0))</f>
        <v>1.4255513253131348E-2</v>
      </c>
      <c r="H239" s="18">
        <f t="array" aca="1" ref="H239" ca="1">INDEX(OFFSET(INDIRECT("'"&amp;H$146&amp;"'!A1"),0,$C$145,200,1),MATCH(1,(_summary!$B239=INDIRECT("'"&amp;H$146&amp;"'!A1:A300"))*(_summary!$C239=INDIRECT("'"&amp;H$146&amp;"'!B1:B300")),0))</f>
        <v>2.9279736268678854E-2</v>
      </c>
      <c r="I239" s="18">
        <f t="array" aca="1" ref="I239" ca="1">INDEX(OFFSET(INDIRECT("'"&amp;I$146&amp;"'!A1"),0,$C$145,200,1),MATCH(1,(_summary!$B239=INDIRECT("'"&amp;I$146&amp;"'!A1:A300"))*(_summary!$C239=INDIRECT("'"&amp;I$146&amp;"'!B1:B300")),0))</f>
        <v>1.2049157356918814E-2</v>
      </c>
      <c r="J239" s="18">
        <f t="array" aca="1" ref="J239" ca="1">INDEX(OFFSET(INDIRECT("'"&amp;J$146&amp;"'!A1"),0,$C$145,200,1),MATCH(1,(_summary!$B239=INDIRECT("'"&amp;J$146&amp;"'!A1:A300"))*(_summary!$C239=INDIRECT("'"&amp;J$146&amp;"'!B1:B300")),0))</f>
        <v>0</v>
      </c>
      <c r="K239" s="18">
        <f t="array" aca="1" ref="K239" ca="1">INDEX(OFFSET(INDIRECT("'"&amp;K$146&amp;"'!A1"),0,$C$145,200,1),MATCH(1,(_summary!$B239=INDIRECT("'"&amp;K$146&amp;"'!A1:A300"))*(_summary!$C239=INDIRECT("'"&amp;K$146&amp;"'!B1:B300")),0))</f>
        <v>0</v>
      </c>
      <c r="L239" s="18">
        <f t="array" aca="1" ref="L239" ca="1">INDEX(OFFSET(INDIRECT("'"&amp;L$146&amp;"'!A1"),0,$C$145,200,1),MATCH(1,(_summary!$B239=INDIRECT("'"&amp;L$146&amp;"'!A1:A300"))*(_summary!$C239=INDIRECT("'"&amp;L$146&amp;"'!B1:B300")),0))</f>
        <v>6.2153987796159167E-2</v>
      </c>
      <c r="M239" s="18">
        <f t="array" aca="1" ref="M239" ca="1">INDEX(OFFSET(INDIRECT("'"&amp;M$146&amp;"'!A1"),0,$C$145,200,1),MATCH(1,(_summary!$B239=INDIRECT("'"&amp;M$146&amp;"'!A1:A300"))*(_summary!$C239=INDIRECT("'"&amp;M$146&amp;"'!B1:B300")),0))</f>
        <v>9.1043231833670524E-2</v>
      </c>
      <c r="N239" s="18">
        <f t="array" aca="1" ref="N239" ca="1">INDEX(OFFSET(INDIRECT("'"&amp;N$146&amp;"'!A1"),0,$C$145,200,1),MATCH(1,(_summary!$B239=INDIRECT("'"&amp;N$146&amp;"'!A1:A300"))*(_summary!$C239=INDIRECT("'"&amp;N$146&amp;"'!B1:B300")),0))</f>
        <v>2.3423789014943082E-2</v>
      </c>
      <c r="O239" s="18">
        <f t="array" aca="1" ref="O239" ca="1">INDEX(OFFSET(INDIRECT("'"&amp;O$146&amp;"'!A1"),0,$C$145,200,1),MATCH(1,(_summary!$B239=INDIRECT("'"&amp;O$146&amp;"'!A1:A300"))*(_summary!$C239=INDIRECT("'"&amp;O$146&amp;"'!B1:B300")),0))</f>
        <v>1.5615859343295391E-2</v>
      </c>
      <c r="P239" s="18">
        <f t="array" aca="1" ref="P239" ca="1">INDEX(OFFSET(INDIRECT("'"&amp;P$146&amp;"'!A1"),0,$C$145,200,1),MATCH(1,(_summary!$B239=INDIRECT("'"&amp;P$146&amp;"'!A1:A300"))*(_summary!$C239=INDIRECT("'"&amp;P$146&amp;"'!B1:B300")),0))</f>
        <v>1.8806720464912014E-2</v>
      </c>
      <c r="Q239" s="18"/>
      <c r="R239" s="16">
        <f t="shared" ca="1" si="10"/>
        <v>1</v>
      </c>
    </row>
    <row r="240" spans="2:18" ht="15.6" thickTop="1" thickBot="1" x14ac:dyDescent="0.35">
      <c r="B240" t="s">
        <v>17</v>
      </c>
      <c r="C240">
        <f t="shared" si="9"/>
        <v>4</v>
      </c>
      <c r="D240" s="18">
        <f t="array" aca="1" ref="D240" ca="1">INDEX(OFFSET(INDIRECT("'"&amp;D$146&amp;"'!A1"),0,$C$145,200,1),MATCH(1,(_summary!$B240=INDIRECT("'"&amp;D$146&amp;"'!A1:A300"))*(_summary!$C240=INDIRECT("'"&amp;D$146&amp;"'!B1:B300")),0))</f>
        <v>0.2669364780558689</v>
      </c>
      <c r="E240" s="18">
        <f t="array" aca="1" ref="E240" ca="1">INDEX(OFFSET(INDIRECT("'"&amp;E$146&amp;"'!A1"),0,$C$145,200,1),MATCH(1,(_summary!$B240=INDIRECT("'"&amp;E$146&amp;"'!A1:A300"))*(_summary!$C240=INDIRECT("'"&amp;E$146&amp;"'!B1:B300")),0))</f>
        <v>0.32958267243674472</v>
      </c>
      <c r="F240" s="18">
        <f t="array" aca="1" ref="F240" ca="1">INDEX(OFFSET(INDIRECT("'"&amp;F$146&amp;"'!A1"),0,$C$145,200,1),MATCH(1,(_summary!$B240=INDIRECT("'"&amp;F$146&amp;"'!A1:A300"))*(_summary!$C240=INDIRECT("'"&amp;F$146&amp;"'!B1:B300")),0))</f>
        <v>9.393380623351727E-2</v>
      </c>
      <c r="G240" s="18">
        <f t="array" aca="1" ref="G240" ca="1">INDEX(OFFSET(INDIRECT("'"&amp;G$146&amp;"'!A1"),0,$C$145,200,1),MATCH(1,(_summary!$B240=INDIRECT("'"&amp;G$146&amp;"'!A1:A300"))*(_summary!$C240=INDIRECT("'"&amp;G$146&amp;"'!B1:B300")),0))</f>
        <v>0</v>
      </c>
      <c r="H240" s="18">
        <f t="array" aca="1" ref="H240" ca="1">INDEX(OFFSET(INDIRECT("'"&amp;H$146&amp;"'!A1"),0,$C$145,200,1),MATCH(1,(_summary!$B240=INDIRECT("'"&amp;H$146&amp;"'!A1:A300"))*(_summary!$C240=INDIRECT("'"&amp;H$146&amp;"'!B1:B300")),0))</f>
        <v>2.9439560102688937E-2</v>
      </c>
      <c r="I240" s="18">
        <f t="array" aca="1" ref="I240" ca="1">INDEX(OFFSET(INDIRECT("'"&amp;I$146&amp;"'!A1"),0,$C$145,200,1),MATCH(1,(_summary!$B240=INDIRECT("'"&amp;I$146&amp;"'!A1:A300"))*(_summary!$C240=INDIRECT("'"&amp;I$146&amp;"'!B1:B300")),0))</f>
        <v>2.6466173178778963E-2</v>
      </c>
      <c r="J240" s="18">
        <f t="array" aca="1" ref="J240" ca="1">INDEX(OFFSET(INDIRECT("'"&amp;J$146&amp;"'!A1"),0,$C$145,200,1),MATCH(1,(_summary!$B240=INDIRECT("'"&amp;J$146&amp;"'!A1:A300"))*(_summary!$C240=INDIRECT("'"&amp;J$146&amp;"'!B1:B300")),0))</f>
        <v>0</v>
      </c>
      <c r="K240" s="18">
        <f t="array" aca="1" ref="K240" ca="1">INDEX(OFFSET(INDIRECT("'"&amp;K$146&amp;"'!A1"),0,$C$145,200,1),MATCH(1,(_summary!$B240=INDIRECT("'"&amp;K$146&amp;"'!A1:A300"))*(_summary!$C240=INDIRECT("'"&amp;K$146&amp;"'!B1:B300")),0))</f>
        <v>0</v>
      </c>
      <c r="L240" s="18">
        <f t="array" aca="1" ref="L240" ca="1">INDEX(OFFSET(INDIRECT("'"&amp;L$146&amp;"'!A1"),0,$C$145,200,1),MATCH(1,(_summary!$B240=INDIRECT("'"&amp;L$146&amp;"'!A1:A300"))*(_summary!$C240=INDIRECT("'"&amp;L$146&amp;"'!B1:B300")),0))</f>
        <v>0.11269541788425194</v>
      </c>
      <c r="M240" s="18">
        <f t="array" aca="1" ref="M240" ca="1">INDEX(OFFSET(INDIRECT("'"&amp;M$146&amp;"'!A1"),0,$C$145,200,1),MATCH(1,(_summary!$B240=INDIRECT("'"&amp;M$146&amp;"'!A1:A300"))*(_summary!$C240=INDIRECT("'"&amp;M$146&amp;"'!B1:B300")),0))</f>
        <v>8.8318680308066819E-2</v>
      </c>
      <c r="N240" s="18">
        <f t="array" aca="1" ref="N240" ca="1">INDEX(OFFSET(INDIRECT("'"&amp;N$146&amp;"'!A1"),0,$C$145,200,1),MATCH(1,(_summary!$B240=INDIRECT("'"&amp;N$146&amp;"'!A1:A300"))*(_summary!$C240=INDIRECT("'"&amp;N$146&amp;"'!B1:B300")),0))</f>
        <v>2.3551648082151152E-2</v>
      </c>
      <c r="O240" s="18">
        <f t="array" aca="1" ref="O240" ca="1">INDEX(OFFSET(INDIRECT("'"&amp;O$146&amp;"'!A1"),0,$C$145,200,1),MATCH(1,(_summary!$B240=INDIRECT("'"&amp;O$146&amp;"'!A1:A300"))*(_summary!$C240=INDIRECT("'"&amp;O$146&amp;"'!B1:B300")),0))</f>
        <v>1.57010987214341E-2</v>
      </c>
      <c r="P240" s="18">
        <f t="array" aca="1" ref="P240" ca="1">INDEX(OFFSET(INDIRECT("'"&amp;P$146&amp;"'!A1"),0,$C$145,200,1),MATCH(1,(_summary!$B240=INDIRECT("'"&amp;P$146&amp;"'!A1:A300"))*(_summary!$C240=INDIRECT("'"&amp;P$146&amp;"'!B1:B300")),0))</f>
        <v>1.337446499649737E-2</v>
      </c>
      <c r="Q240" s="18"/>
      <c r="R240" s="16">
        <f t="shared" ca="1" si="10"/>
        <v>1</v>
      </c>
    </row>
    <row r="241" spans="2:18" ht="15.6" thickTop="1" thickBot="1" x14ac:dyDescent="0.35">
      <c r="B241" t="s">
        <v>25</v>
      </c>
      <c r="C241">
        <f t="shared" ref="C241:C262" si="11">C212+1</f>
        <v>4</v>
      </c>
      <c r="D241" s="18">
        <f t="array" aca="1" ref="D241" ca="1">INDEX(OFFSET(INDIRECT("'"&amp;D$146&amp;"'!A1"),0,$C$145,200,1),MATCH(1,(_summary!$B241=INDIRECT("'"&amp;D$146&amp;"'!A1:A300"))*(_summary!$C241=INDIRECT("'"&amp;D$146&amp;"'!B1:B300")),0))</f>
        <v>0.48835168767782472</v>
      </c>
      <c r="E241" s="18">
        <f t="array" aca="1" ref="E241" ca="1">INDEX(OFFSET(INDIRECT("'"&amp;E$146&amp;"'!A1"),0,$C$145,200,1),MATCH(1,(_summary!$B241=INDIRECT("'"&amp;E$146&amp;"'!A1:A300"))*(_summary!$C241=INDIRECT("'"&amp;E$146&amp;"'!B1:B300")),0))</f>
        <v>0.1474495518822245</v>
      </c>
      <c r="F241" s="18">
        <f t="array" aca="1" ref="F241" ca="1">INDEX(OFFSET(INDIRECT("'"&amp;F$146&amp;"'!A1"),0,$C$145,200,1),MATCH(1,(_summary!$B241=INDIRECT("'"&amp;F$146&amp;"'!A1:A300"))*(_summary!$C241=INDIRECT("'"&amp;F$146&amp;"'!B1:B300")),0))</f>
        <v>0.14134271163212961</v>
      </c>
      <c r="G241" s="18">
        <f t="array" aca="1" ref="G241" ca="1">INDEX(OFFSET(INDIRECT("'"&amp;G$146&amp;"'!A1"),0,$C$145,200,1),MATCH(1,(_summary!$B241=INDIRECT("'"&amp;G$146&amp;"'!A1:A300"))*(_summary!$C241=INDIRECT("'"&amp;G$146&amp;"'!B1:B300")),0))</f>
        <v>1.318638294709059E-2</v>
      </c>
      <c r="H241" s="18">
        <f t="array" aca="1" ref="H241" ca="1">INDEX(OFFSET(INDIRECT("'"&amp;H$146&amp;"'!A1"),0,$C$145,200,1),MATCH(1,(_summary!$B241=INDIRECT("'"&amp;H$146&amp;"'!A1:A300"))*(_summary!$C241=INDIRECT("'"&amp;H$146&amp;"'!B1:B300")),0))</f>
        <v>2.0991198595490666E-2</v>
      </c>
      <c r="I241" s="18">
        <f t="array" aca="1" ref="I241" ca="1">INDEX(OFFSET(INDIRECT("'"&amp;I$146&amp;"'!A1"),0,$C$145,200,1),MATCH(1,(_summary!$B241=INDIRECT("'"&amp;I$146&amp;"'!A1:A300"))*(_summary!$C241=INDIRECT("'"&amp;I$146&amp;"'!B1:B300")),0))</f>
        <v>1.0585913733873882E-2</v>
      </c>
      <c r="J241" s="18">
        <f t="array" aca="1" ref="J241" ca="1">INDEX(OFFSET(INDIRECT("'"&amp;J$146&amp;"'!A1"),0,$C$145,200,1),MATCH(1,(_summary!$B241=INDIRECT("'"&amp;J$146&amp;"'!A1:A300"))*(_summary!$C241=INDIRECT("'"&amp;J$146&amp;"'!B1:B300")),0))</f>
        <v>0</v>
      </c>
      <c r="K241" s="18">
        <f t="array" aca="1" ref="K241" ca="1">INDEX(OFFSET(INDIRECT("'"&amp;K$146&amp;"'!A1"),0,$C$145,200,1),MATCH(1,(_summary!$B241=INDIRECT("'"&amp;K$146&amp;"'!A1:A300"))*(_summary!$C241=INDIRECT("'"&amp;K$146&amp;"'!B1:B300")),0))</f>
        <v>0</v>
      </c>
      <c r="L241" s="18">
        <f t="array" aca="1" ref="L241" ca="1">INDEX(OFFSET(INDIRECT("'"&amp;L$146&amp;"'!A1"),0,$C$145,200,1),MATCH(1,(_summary!$B241=INDIRECT("'"&amp;L$146&amp;"'!A1:A300"))*(_summary!$C241=INDIRECT("'"&amp;L$146&amp;"'!B1:B300")),0))</f>
        <v>8.7130692950906488E-2</v>
      </c>
      <c r="M241" s="18">
        <f t="array" aca="1" ref="M241" ca="1">INDEX(OFFSET(INDIRECT("'"&amp;M$146&amp;"'!A1"),0,$C$145,200,1),MATCH(1,(_summary!$B241=INDIRECT("'"&amp;M$146&amp;"'!A1:A300"))*(_summary!$C241=INDIRECT("'"&amp;M$146&amp;"'!B1:B300")),0))</f>
        <v>6.2973595786471992E-2</v>
      </c>
      <c r="N241" s="18">
        <f t="array" aca="1" ref="N241" ca="1">INDEX(OFFSET(INDIRECT("'"&amp;N$146&amp;"'!A1"),0,$C$145,200,1),MATCH(1,(_summary!$B241=INDIRECT("'"&amp;N$146&amp;"'!A1:A300"))*(_summary!$C241=INDIRECT("'"&amp;N$146&amp;"'!B1:B300")),0))</f>
        <v>1.6792958876392532E-2</v>
      </c>
      <c r="O241" s="18">
        <f t="array" aca="1" ref="O241" ca="1">INDEX(OFFSET(INDIRECT("'"&amp;O$146&amp;"'!A1"),0,$C$145,200,1),MATCH(1,(_summary!$B241=INDIRECT("'"&amp;O$146&amp;"'!A1:A300"))*(_summary!$C241=INDIRECT("'"&amp;O$146&amp;"'!B1:B300")),0))</f>
        <v>1.1195305917595023E-2</v>
      </c>
      <c r="P241" s="18">
        <f t="array" aca="1" ref="P241" ca="1">INDEX(OFFSET(INDIRECT("'"&amp;P$146&amp;"'!A1"),0,$C$145,200,1),MATCH(1,(_summary!$B241=INDIRECT("'"&amp;P$146&amp;"'!A1:A300"))*(_summary!$C241=INDIRECT("'"&amp;P$146&amp;"'!B1:B300")),0))</f>
        <v>0</v>
      </c>
      <c r="Q241" s="18"/>
      <c r="R241" s="16">
        <f t="shared" ca="1" si="10"/>
        <v>1</v>
      </c>
    </row>
    <row r="242" spans="2:18" ht="15.6" thickTop="1" thickBot="1" x14ac:dyDescent="0.35">
      <c r="B242" t="s">
        <v>11</v>
      </c>
      <c r="C242">
        <f t="shared" si="11"/>
        <v>4</v>
      </c>
      <c r="D242" s="18">
        <f t="array" aca="1" ref="D242" ca="1">INDEX(OFFSET(INDIRECT("'"&amp;D$146&amp;"'!A1"),0,$C$145,200,1),MATCH(1,(_summary!$B242=INDIRECT("'"&amp;D$146&amp;"'!A1:A300"))*(_summary!$C242=INDIRECT("'"&amp;D$146&amp;"'!B1:B300")),0))</f>
        <v>0.66282173344397322</v>
      </c>
      <c r="E242" s="18">
        <f t="array" aca="1" ref="E242" ca="1">INDEX(OFFSET(INDIRECT("'"&amp;E$146&amp;"'!A1"),0,$C$145,200,1),MATCH(1,(_summary!$B242=INDIRECT("'"&amp;E$146&amp;"'!A1:A300"))*(_summary!$C242=INDIRECT("'"&amp;E$146&amp;"'!B1:B300")),0))</f>
        <v>2.0325261312944865E-2</v>
      </c>
      <c r="F242" s="18">
        <f t="array" aca="1" ref="F242" ca="1">INDEX(OFFSET(INDIRECT("'"&amp;F$146&amp;"'!A1"),0,$C$145,200,1),MATCH(1,(_summary!$B242=INDIRECT("'"&amp;F$146&amp;"'!A1:A300"))*(_summary!$C242=INDIRECT("'"&amp;F$146&amp;"'!B1:B300")),0))</f>
        <v>0.15787904257022087</v>
      </c>
      <c r="G242" s="18">
        <f t="array" aca="1" ref="G242" ca="1">INDEX(OFFSET(INDIRECT("'"&amp;G$146&amp;"'!A1"),0,$C$145,200,1),MATCH(1,(_summary!$B242=INDIRECT("'"&amp;G$146&amp;"'!A1:A300"))*(_summary!$C242=INDIRECT("'"&amp;G$146&amp;"'!B1:B300")),0))</f>
        <v>1.5030918010957672E-3</v>
      </c>
      <c r="H242" s="18">
        <f t="array" aca="1" ref="H242" ca="1">INDEX(OFFSET(INDIRECT("'"&amp;H$146&amp;"'!A1"),0,$C$145,200,1),MATCH(1,(_summary!$B242=INDIRECT("'"&amp;H$146&amp;"'!A1:A300"))*(_summary!$C242=INDIRECT("'"&amp;H$146&amp;"'!B1:B300")),0))</f>
        <v>1.2491855553662078E-2</v>
      </c>
      <c r="I242" s="18">
        <f t="array" aca="1" ref="I242" ca="1">INDEX(OFFSET(INDIRECT("'"&amp;I$146&amp;"'!A1"),0,$C$145,200,1),MATCH(1,(_summary!$B242=INDIRECT("'"&amp;I$146&amp;"'!A1:A300"))*(_summary!$C242=INDIRECT("'"&amp;I$146&amp;"'!B1:B300")),0))</f>
        <v>1.2222270625655764E-2</v>
      </c>
      <c r="J242" s="18">
        <f t="array" aca="1" ref="J242" ca="1">INDEX(OFFSET(INDIRECT("'"&amp;J$146&amp;"'!A1"),0,$C$145,200,1),MATCH(1,(_summary!$B242=INDIRECT("'"&amp;J$146&amp;"'!A1:A300"))*(_summary!$C242=INDIRECT("'"&amp;J$146&amp;"'!B1:B300")),0))</f>
        <v>5.0155096099359375E-4</v>
      </c>
      <c r="K242" s="18">
        <f t="array" aca="1" ref="K242" ca="1">INDEX(OFFSET(INDIRECT("'"&amp;K$146&amp;"'!A1"),0,$C$145,200,1),MATCH(1,(_summary!$B242=INDIRECT("'"&amp;K$146&amp;"'!A1:A300"))*(_summary!$C242=INDIRECT("'"&amp;K$146&amp;"'!B1:B300")),0))</f>
        <v>0</v>
      </c>
      <c r="L242" s="18">
        <f t="array" aca="1" ref="L242" ca="1">INDEX(OFFSET(INDIRECT("'"&amp;L$146&amp;"'!A1"),0,$C$145,200,1),MATCH(1,(_summary!$B242=INDIRECT("'"&amp;L$146&amp;"'!A1:A300"))*(_summary!$C242=INDIRECT("'"&amp;L$146&amp;"'!B1:B300")),0))</f>
        <v>7.8123819665584682E-2</v>
      </c>
      <c r="M242" s="18">
        <f t="array" aca="1" ref="M242" ca="1">INDEX(OFFSET(INDIRECT("'"&amp;M$146&amp;"'!A1"),0,$C$145,200,1),MATCH(1,(_summary!$B242=INDIRECT("'"&amp;M$146&amp;"'!A1:A300"))*(_summary!$C242=INDIRECT("'"&amp;M$146&amp;"'!B1:B300")),0))</f>
        <v>3.747556666098624E-2</v>
      </c>
      <c r="N242" s="18">
        <f t="array" aca="1" ref="N242" ca="1">INDEX(OFFSET(INDIRECT("'"&amp;N$146&amp;"'!A1"),0,$C$145,200,1),MATCH(1,(_summary!$B242=INDIRECT("'"&amp;N$146&amp;"'!A1:A300"))*(_summary!$C242=INDIRECT("'"&amp;N$146&amp;"'!B1:B300")),0))</f>
        <v>9.9934844429296656E-3</v>
      </c>
      <c r="O242" s="18">
        <f t="array" aca="1" ref="O242" ca="1">INDEX(OFFSET(INDIRECT("'"&amp;O$146&amp;"'!A1"),0,$C$145,200,1),MATCH(1,(_summary!$B242=INDIRECT("'"&amp;O$146&amp;"'!A1:A300"))*(_summary!$C242=INDIRECT("'"&amp;O$146&amp;"'!B1:B300")),0))</f>
        <v>6.6623229619531092E-3</v>
      </c>
      <c r="P242" s="18">
        <f t="array" aca="1" ref="P242" ca="1">INDEX(OFFSET(INDIRECT("'"&amp;P$146&amp;"'!A1"),0,$C$145,200,1),MATCH(1,(_summary!$B242=INDIRECT("'"&amp;P$146&amp;"'!A1:A300"))*(_summary!$C242=INDIRECT("'"&amp;P$146&amp;"'!B1:B300")),0))</f>
        <v>0</v>
      </c>
      <c r="Q242" s="18"/>
      <c r="R242" s="16">
        <f t="shared" ca="1" si="10"/>
        <v>0.99999999999999989</v>
      </c>
    </row>
    <row r="243" spans="2:18" ht="15.6" thickTop="1" thickBot="1" x14ac:dyDescent="0.35">
      <c r="B243" t="s">
        <v>3</v>
      </c>
      <c r="C243">
        <f t="shared" si="11"/>
        <v>4</v>
      </c>
      <c r="D243" s="18">
        <f t="array" aca="1" ref="D243" ca="1">INDEX(OFFSET(INDIRECT("'"&amp;D$146&amp;"'!A1"),0,$C$145,200,1),MATCH(1,(_summary!$B243=INDIRECT("'"&amp;D$146&amp;"'!A1:A300"))*(_summary!$C243=INDIRECT("'"&amp;D$146&amp;"'!B1:B300")),0))</f>
        <v>0.26054386229454896</v>
      </c>
      <c r="E243" s="18">
        <f t="array" aca="1" ref="E243" ca="1">INDEX(OFFSET(INDIRECT("'"&amp;E$146&amp;"'!A1"),0,$C$145,200,1),MATCH(1,(_summary!$B243=INDIRECT("'"&amp;E$146&amp;"'!A1:A300"))*(_summary!$C243=INDIRECT("'"&amp;E$146&amp;"'!B1:B300")),0))</f>
        <v>0.35211339212333914</v>
      </c>
      <c r="F243" s="18">
        <f t="array" aca="1" ref="F243" ca="1">INDEX(OFFSET(INDIRECT("'"&amp;F$146&amp;"'!A1"),0,$C$145,200,1),MATCH(1,(_summary!$B243=INDIRECT("'"&amp;F$146&amp;"'!A1:A300"))*(_summary!$C243=INDIRECT("'"&amp;F$146&amp;"'!B1:B300")),0))</f>
        <v>0.12072242688438176</v>
      </c>
      <c r="G243" s="18">
        <f t="array" aca="1" ref="G243" ca="1">INDEX(OFFSET(INDIRECT("'"&amp;G$146&amp;"'!A1"),0,$C$145,200,1),MATCH(1,(_summary!$B243=INDIRECT("'"&amp;G$146&amp;"'!A1:A300"))*(_summary!$C243=INDIRECT("'"&amp;G$146&amp;"'!B1:B300")),0))</f>
        <v>2.9100049672852102E-3</v>
      </c>
      <c r="H243" s="18">
        <f t="array" aca="1" ref="H243" ca="1">INDEX(OFFSET(INDIRECT("'"&amp;H$146&amp;"'!A1"),0,$C$145,200,1),MATCH(1,(_summary!$B243=INDIRECT("'"&amp;H$146&amp;"'!A1:A300"))*(_summary!$C243=INDIRECT("'"&amp;H$146&amp;"'!B1:B300")),0))</f>
        <v>3.3070136544604084E-2</v>
      </c>
      <c r="I243" s="18">
        <f t="array" aca="1" ref="I243" ca="1">INDEX(OFFSET(INDIRECT("'"&amp;I$146&amp;"'!A1"),0,$C$145,200,1),MATCH(1,(_summary!$B243=INDIRECT("'"&amp;I$146&amp;"'!A1:A300"))*(_summary!$C243=INDIRECT("'"&amp;I$146&amp;"'!B1:B300")),0))</f>
        <v>4.3152556038726485E-3</v>
      </c>
      <c r="J243" s="18">
        <f t="array" aca="1" ref="J243" ca="1">INDEX(OFFSET(INDIRECT("'"&amp;J$146&amp;"'!A1"),0,$C$145,200,1),MATCH(1,(_summary!$B243=INDIRECT("'"&amp;J$146&amp;"'!A1:A300"))*(_summary!$C243=INDIRECT("'"&amp;J$146&amp;"'!B1:B300")),0))</f>
        <v>0</v>
      </c>
      <c r="K243" s="18">
        <f t="array" aca="1" ref="K243" ca="1">INDEX(OFFSET(INDIRECT("'"&amp;K$146&amp;"'!A1"),0,$C$145,200,1),MATCH(1,(_summary!$B243=INDIRECT("'"&amp;K$146&amp;"'!A1:A300"))*(_summary!$C243=INDIRECT("'"&amp;K$146&amp;"'!B1:B300")),0))</f>
        <v>0</v>
      </c>
      <c r="L243" s="18">
        <f t="array" aca="1" ref="L243" ca="1">INDEX(OFFSET(INDIRECT("'"&amp;L$146&amp;"'!A1"),0,$C$145,200,1),MATCH(1,(_summary!$B243=INDIRECT("'"&amp;L$146&amp;"'!A1:A300"))*(_summary!$C243=INDIRECT("'"&amp;L$146&amp;"'!B1:B300")),0))</f>
        <v>6.7829048839582809E-2</v>
      </c>
      <c r="M243" s="18">
        <f t="array" aca="1" ref="M243" ca="1">INDEX(OFFSET(INDIRECT("'"&amp;M$146&amp;"'!A1"),0,$C$145,200,1),MATCH(1,(_summary!$B243=INDIRECT("'"&amp;M$146&amp;"'!A1:A300"))*(_summary!$C243=INDIRECT("'"&amp;M$146&amp;"'!B1:B300")),0))</f>
        <v>0.10490859482453838</v>
      </c>
      <c r="N243" s="18">
        <f t="array" aca="1" ref="N243" ca="1">INDEX(OFFSET(INDIRECT("'"&amp;N$146&amp;"'!A1"),0,$C$145,200,1),MATCH(1,(_summary!$B243=INDIRECT("'"&amp;N$146&amp;"'!A1:A300"))*(_summary!$C243=INDIRECT("'"&amp;N$146&amp;"'!B1:B300")),0))</f>
        <v>2.6456109235683267E-2</v>
      </c>
      <c r="O243" s="18">
        <f t="array" aca="1" ref="O243" ca="1">INDEX(OFFSET(INDIRECT("'"&amp;O$146&amp;"'!A1"),0,$C$145,200,1),MATCH(1,(_summary!$B243=INDIRECT("'"&amp;O$146&amp;"'!A1:A300"))*(_summary!$C243=INDIRECT("'"&amp;O$146&amp;"'!B1:B300")),0))</f>
        <v>1.8181987786460317E-2</v>
      </c>
      <c r="P243" s="18">
        <f t="array" aca="1" ref="P243" ca="1">INDEX(OFFSET(INDIRECT("'"&amp;P$146&amp;"'!A1"),0,$C$145,200,1),MATCH(1,(_summary!$B243=INDIRECT("'"&amp;P$146&amp;"'!A1:A300"))*(_summary!$C243=INDIRECT("'"&amp;P$146&amp;"'!B1:B300")),0))</f>
        <v>8.9491808957032574E-3</v>
      </c>
      <c r="Q243" s="18"/>
      <c r="R243" s="16">
        <f t="shared" ca="1" si="10"/>
        <v>1</v>
      </c>
    </row>
    <row r="244" spans="2:18" ht="15.6" thickTop="1" thickBot="1" x14ac:dyDescent="0.35">
      <c r="B244" t="s">
        <v>2</v>
      </c>
      <c r="C244">
        <f t="shared" si="11"/>
        <v>4</v>
      </c>
      <c r="D244" s="18">
        <f t="array" aca="1" ref="D244" ca="1">INDEX(OFFSET(INDIRECT("'"&amp;D$146&amp;"'!A1"),0,$C$145,200,1),MATCH(1,(_summary!$B244=INDIRECT("'"&amp;D$146&amp;"'!A1:A300"))*(_summary!$C244=INDIRECT("'"&amp;D$146&amp;"'!B1:B300")),0))</f>
        <v>7.8823331780310688E-2</v>
      </c>
      <c r="E244" s="18">
        <f t="array" aca="1" ref="E244" ca="1">INDEX(OFFSET(INDIRECT("'"&amp;E$146&amp;"'!A1"),0,$C$145,200,1),MATCH(1,(_summary!$B244=INDIRECT("'"&amp;E$146&amp;"'!A1:A300"))*(_summary!$C244=INDIRECT("'"&amp;E$146&amp;"'!B1:B300")),0))</f>
        <v>0.33809867610693006</v>
      </c>
      <c r="F244" s="18">
        <f t="array" aca="1" ref="F244" ca="1">INDEX(OFFSET(INDIRECT("'"&amp;F$146&amp;"'!A1"),0,$C$145,200,1),MATCH(1,(_summary!$B244=INDIRECT("'"&amp;F$146&amp;"'!A1:A300"))*(_summary!$C244=INDIRECT("'"&amp;F$146&amp;"'!B1:B300")),0))</f>
        <v>0.24383473962713786</v>
      </c>
      <c r="G244" s="18">
        <f t="array" aca="1" ref="G244" ca="1">INDEX(OFFSET(INDIRECT("'"&amp;G$146&amp;"'!A1"),0,$C$145,200,1),MATCH(1,(_summary!$B244=INDIRECT("'"&amp;G$146&amp;"'!A1:A300"))*(_summary!$C244=INDIRECT("'"&amp;G$146&amp;"'!B1:B300")),0))</f>
        <v>1.7781874754705228E-3</v>
      </c>
      <c r="H244" s="18">
        <f t="array" aca="1" ref="H244" ca="1">INDEX(OFFSET(INDIRECT("'"&amp;H$146&amp;"'!A1"),0,$C$145,200,1),MATCH(1,(_summary!$B244=INDIRECT("'"&amp;H$146&amp;"'!A1:A300"))*(_summary!$C244=INDIRECT("'"&amp;H$146&amp;"'!B1:B300")),0))</f>
        <v>4.05750748572484E-2</v>
      </c>
      <c r="I244" s="18">
        <f t="array" aca="1" ref="I244" ca="1">INDEX(OFFSET(INDIRECT("'"&amp;I$146&amp;"'!A1"),0,$C$145,200,1),MATCH(1,(_summary!$B244=INDIRECT("'"&amp;I$146&amp;"'!A1:A300"))*(_summary!$C244=INDIRECT("'"&amp;I$146&amp;"'!B1:B300")),0))</f>
        <v>5.1566739421728444E-2</v>
      </c>
      <c r="J244" s="18">
        <f t="array" aca="1" ref="J244" ca="1">INDEX(OFFSET(INDIRECT("'"&amp;J$146&amp;"'!A1"),0,$C$145,200,1),MATCH(1,(_summary!$B244=INDIRECT("'"&amp;J$146&amp;"'!A1:A300"))*(_summary!$C244=INDIRECT("'"&amp;J$146&amp;"'!B1:B300")),0))</f>
        <v>0</v>
      </c>
      <c r="K244" s="18">
        <f t="array" aca="1" ref="K244" ca="1">INDEX(OFFSET(INDIRECT("'"&amp;K$146&amp;"'!A1"),0,$C$145,200,1),MATCH(1,(_summary!$B244=INDIRECT("'"&amp;K$146&amp;"'!A1:A300"))*(_summary!$C244=INDIRECT("'"&amp;K$146&amp;"'!B1:B300")),0))</f>
        <v>7.3656624634855341E-3</v>
      </c>
      <c r="L244" s="18">
        <f t="array" aca="1" ref="L244" ca="1">INDEX(OFFSET(INDIRECT("'"&amp;L$146&amp;"'!A1"),0,$C$145,200,1),MATCH(1,(_summary!$B244=INDIRECT("'"&amp;L$146&amp;"'!A1:A300"))*(_summary!$C244=INDIRECT("'"&amp;L$146&amp;"'!B1:B300")),0))</f>
        <v>5.9489802104254003E-2</v>
      </c>
      <c r="M244" s="18">
        <f t="array" aca="1" ref="M244" ca="1">INDEX(OFFSET(INDIRECT("'"&amp;M$146&amp;"'!A1"),0,$C$145,200,1),MATCH(1,(_summary!$B244=INDIRECT("'"&amp;M$146&amp;"'!A1:A300"))*(_summary!$C244=INDIRECT("'"&amp;M$146&amp;"'!B1:B300")),0))</f>
        <v>0.12172522457174521</v>
      </c>
      <c r="N244" s="18">
        <f t="array" aca="1" ref="N244" ca="1">INDEX(OFFSET(INDIRECT("'"&amp;N$146&amp;"'!A1"),0,$C$145,200,1),MATCH(1,(_summary!$B244=INDIRECT("'"&amp;N$146&amp;"'!A1:A300"))*(_summary!$C244=INDIRECT("'"&amp;N$146&amp;"'!B1:B300")),0))</f>
        <v>3.2460059885798719E-2</v>
      </c>
      <c r="O244" s="18">
        <f t="array" aca="1" ref="O244" ca="1">INDEX(OFFSET(INDIRECT("'"&amp;O$146&amp;"'!A1"),0,$C$145,200,1),MATCH(1,(_summary!$B244=INDIRECT("'"&amp;O$146&amp;"'!A1:A300"))*(_summary!$C244=INDIRECT("'"&amp;O$146&amp;"'!B1:B300")),0))</f>
        <v>2.4282501705890466E-2</v>
      </c>
      <c r="P244" s="18">
        <f t="array" aca="1" ref="P244" ca="1">INDEX(OFFSET(INDIRECT("'"&amp;P$146&amp;"'!A1"),0,$C$145,200,1),MATCH(1,(_summary!$B244=INDIRECT("'"&amp;P$146&amp;"'!A1:A300"))*(_summary!$C244=INDIRECT("'"&amp;P$146&amp;"'!B1:B300")),0))</f>
        <v>0</v>
      </c>
      <c r="Q244" s="18"/>
      <c r="R244" s="16">
        <f t="shared" ca="1" si="10"/>
        <v>0.99999999999999989</v>
      </c>
    </row>
    <row r="245" spans="2:18" ht="15.6" thickTop="1" thickBot="1" x14ac:dyDescent="0.35">
      <c r="B245" t="s">
        <v>16</v>
      </c>
      <c r="C245">
        <f t="shared" si="11"/>
        <v>4</v>
      </c>
      <c r="D245" s="18">
        <f t="array" aca="1" ref="D245" ca="1">INDEX(OFFSET(INDIRECT("'"&amp;D$146&amp;"'!A1"),0,$C$145,200,1),MATCH(1,(_summary!$B245=INDIRECT("'"&amp;D$146&amp;"'!A1:A300"))*(_summary!$C245=INDIRECT("'"&amp;D$146&amp;"'!B1:B300")),0))</f>
        <v>0.56340481075551241</v>
      </c>
      <c r="E245" s="18">
        <f t="array" aca="1" ref="E245" ca="1">INDEX(OFFSET(INDIRECT("'"&amp;E$146&amp;"'!A1"),0,$C$145,200,1),MATCH(1,(_summary!$B245=INDIRECT("'"&amp;E$146&amp;"'!A1:A300"))*(_summary!$C245=INDIRECT("'"&amp;E$146&amp;"'!B1:B300")),0))</f>
        <v>0.12974980126074556</v>
      </c>
      <c r="F245" s="18">
        <f t="array" aca="1" ref="F245" ca="1">INDEX(OFFSET(INDIRECT("'"&amp;F$146&amp;"'!A1"),0,$C$145,200,1),MATCH(1,(_summary!$B245=INDIRECT("'"&amp;F$146&amp;"'!A1:A300"))*(_summary!$C245=INDIRECT("'"&amp;F$146&amp;"'!B1:B300")),0))</f>
        <v>0.13470080016168426</v>
      </c>
      <c r="G245" s="18">
        <f t="array" aca="1" ref="G245" ca="1">INDEX(OFFSET(INDIRECT("'"&amp;G$146&amp;"'!A1"),0,$C$145,200,1),MATCH(1,(_summary!$B245=INDIRECT("'"&amp;G$146&amp;"'!A1:A300"))*(_summary!$C245=INDIRECT("'"&amp;G$146&amp;"'!B1:B300")),0))</f>
        <v>0</v>
      </c>
      <c r="H245" s="18">
        <f t="array" aca="1" ref="H245" ca="1">INDEX(OFFSET(INDIRECT("'"&amp;H$146&amp;"'!A1"),0,$C$145,200,1),MATCH(1,(_summary!$B245=INDIRECT("'"&amp;H$146&amp;"'!A1:A300"))*(_summary!$C245=INDIRECT("'"&amp;H$146&amp;"'!B1:B300")),0))</f>
        <v>1.8382541806193295E-2</v>
      </c>
      <c r="I245" s="18">
        <f t="array" aca="1" ref="I245" ca="1">INDEX(OFFSET(INDIRECT("'"&amp;I$146&amp;"'!A1"),0,$C$145,200,1),MATCH(1,(_summary!$B245=INDIRECT("'"&amp;I$146&amp;"'!A1:A300"))*(_summary!$C245=INDIRECT("'"&amp;I$146&amp;"'!B1:B300")),0))</f>
        <v>1.9374755077480644E-2</v>
      </c>
      <c r="J245" s="18">
        <f t="array" aca="1" ref="J245" ca="1">INDEX(OFFSET(INDIRECT("'"&amp;J$146&amp;"'!A1"),0,$C$145,200,1),MATCH(1,(_summary!$B245=INDIRECT("'"&amp;J$146&amp;"'!A1:A300"))*(_summary!$C245=INDIRECT("'"&amp;J$146&amp;"'!B1:B300")),0))</f>
        <v>0</v>
      </c>
      <c r="K245" s="18">
        <f t="array" aca="1" ref="K245" ca="1">INDEX(OFFSET(INDIRECT("'"&amp;K$146&amp;"'!A1"),0,$C$145,200,1),MATCH(1,(_summary!$B245=INDIRECT("'"&amp;K$146&amp;"'!A1:A300"))*(_summary!$C245=INDIRECT("'"&amp;K$146&amp;"'!B1:B300")),0))</f>
        <v>5.7329220389561808E-3</v>
      </c>
      <c r="L245" s="18">
        <f t="array" aca="1" ref="L245" ca="1">INDEX(OFFSET(INDIRECT("'"&amp;L$146&amp;"'!A1"),0,$C$145,200,1),MATCH(1,(_summary!$B245=INDIRECT("'"&amp;L$146&amp;"'!A1:A300"))*(_summary!$C245=INDIRECT("'"&amp;L$146&amp;"'!B1:B300")),0))</f>
        <v>3.8314847102310694E-2</v>
      </c>
      <c r="M245" s="18">
        <f t="array" aca="1" ref="M245" ca="1">INDEX(OFFSET(INDIRECT("'"&amp;M$146&amp;"'!A1"),0,$C$145,200,1),MATCH(1,(_summary!$B245=INDIRECT("'"&amp;M$146&amp;"'!A1:A300"))*(_summary!$C245=INDIRECT("'"&amp;M$146&amp;"'!B1:B300")),0))</f>
        <v>5.5147625418579878E-2</v>
      </c>
      <c r="N245" s="18">
        <f t="array" aca="1" ref="N245" ca="1">INDEX(OFFSET(INDIRECT("'"&amp;N$146&amp;"'!A1"),0,$C$145,200,1),MATCH(1,(_summary!$B245=INDIRECT("'"&amp;N$146&amp;"'!A1:A300"))*(_summary!$C245=INDIRECT("'"&amp;N$146&amp;"'!B1:B300")),0))</f>
        <v>1.4706033444954636E-2</v>
      </c>
      <c r="O245" s="18">
        <f t="array" aca="1" ref="O245" ca="1">INDEX(OFFSET(INDIRECT("'"&amp;O$146&amp;"'!A1"),0,$C$145,200,1),MATCH(1,(_summary!$B245=INDIRECT("'"&amp;O$146&amp;"'!A1:A300"))*(_summary!$C245=INDIRECT("'"&amp;O$146&amp;"'!B1:B300")),0))</f>
        <v>2.0485862933582392E-2</v>
      </c>
      <c r="P245" s="18">
        <f t="array" aca="1" ref="P245" ca="1">INDEX(OFFSET(INDIRECT("'"&amp;P$146&amp;"'!A1"),0,$C$145,200,1),MATCH(1,(_summary!$B245=INDIRECT("'"&amp;P$146&amp;"'!A1:A300"))*(_summary!$C245=INDIRECT("'"&amp;P$146&amp;"'!B1:B300")),0))</f>
        <v>0</v>
      </c>
      <c r="Q245" s="18"/>
      <c r="R245" s="16">
        <f t="shared" ca="1" si="10"/>
        <v>0.99999999999999989</v>
      </c>
    </row>
    <row r="246" spans="2:18" ht="15.6" thickTop="1" thickBot="1" x14ac:dyDescent="0.35">
      <c r="B246" t="s">
        <v>15</v>
      </c>
      <c r="C246">
        <f t="shared" si="11"/>
        <v>4</v>
      </c>
      <c r="D246" s="18">
        <f t="array" aca="1" ref="D246" ca="1">INDEX(OFFSET(INDIRECT("'"&amp;D$146&amp;"'!A1"),0,$C$145,200,1),MATCH(1,(_summary!$B246=INDIRECT("'"&amp;D$146&amp;"'!A1:A300"))*(_summary!$C246=INDIRECT("'"&amp;D$146&amp;"'!B1:B300")),0))</f>
        <v>3.3081075893210229E-2</v>
      </c>
      <c r="E246" s="18">
        <f t="array" aca="1" ref="E246" ca="1">INDEX(OFFSET(INDIRECT("'"&amp;E$146&amp;"'!A1"),0,$C$145,200,1),MATCH(1,(_summary!$B246=INDIRECT("'"&amp;E$146&amp;"'!A1:A300"))*(_summary!$C246=INDIRECT("'"&amp;E$146&amp;"'!B1:B300")),0))</f>
        <v>0.59054033881923917</v>
      </c>
      <c r="F246" s="18">
        <f t="array" aca="1" ref="F246" ca="1">INDEX(OFFSET(INDIRECT("'"&amp;F$146&amp;"'!A1"),0,$C$145,200,1),MATCH(1,(_summary!$B246=INDIRECT("'"&amp;F$146&amp;"'!A1:A300"))*(_summary!$C246=INDIRECT("'"&amp;F$146&amp;"'!B1:B300")),0))</f>
        <v>3.2684846684904187E-3</v>
      </c>
      <c r="G246" s="18">
        <f t="array" aca="1" ref="G246" ca="1">INDEX(OFFSET(INDIRECT("'"&amp;G$146&amp;"'!A1"),0,$C$145,200,1),MATCH(1,(_summary!$B246=INDIRECT("'"&amp;G$146&amp;"'!A1:A300"))*(_summary!$C246=INDIRECT("'"&amp;G$146&amp;"'!B1:B300")),0))</f>
        <v>1.3698796037055431E-3</v>
      </c>
      <c r="H246" s="18">
        <f t="array" aca="1" ref="H246" ca="1">INDEX(OFFSET(INDIRECT("'"&amp;H$146&amp;"'!A1"),0,$C$145,200,1),MATCH(1,(_summary!$B246=INDIRECT("'"&amp;H$146&amp;"'!A1:A300"))*(_summary!$C246=INDIRECT("'"&amp;H$146&amp;"'!B1:B300")),0))</f>
        <v>4.1372178141721699E-2</v>
      </c>
      <c r="I246" s="18">
        <f t="array" aca="1" ref="I246" ca="1">INDEX(OFFSET(INDIRECT("'"&amp;I$146&amp;"'!A1"),0,$C$145,200,1),MATCH(1,(_summary!$B246=INDIRECT("'"&amp;I$146&amp;"'!A1:A300"))*(_summary!$C246=INDIRECT("'"&amp;I$146&amp;"'!B1:B300")),0))</f>
        <v>2.9498440148285152E-3</v>
      </c>
      <c r="J246" s="18">
        <f t="array" aca="1" ref="J246" ca="1">INDEX(OFFSET(INDIRECT("'"&amp;J$146&amp;"'!A1"),0,$C$145,200,1),MATCH(1,(_summary!$B246=INDIRECT("'"&amp;J$146&amp;"'!A1:A300"))*(_summary!$C246=INDIRECT("'"&amp;J$146&amp;"'!B1:B300")),0))</f>
        <v>0</v>
      </c>
      <c r="K246" s="18">
        <f t="array" aca="1" ref="K246" ca="1">INDEX(OFFSET(INDIRECT("'"&amp;K$146&amp;"'!A1"),0,$C$145,200,1),MATCH(1,(_summary!$B246=INDIRECT("'"&amp;K$146&amp;"'!A1:A300"))*(_summary!$C246=INDIRECT("'"&amp;K$146&amp;"'!B1:B300")),0))</f>
        <v>0</v>
      </c>
      <c r="L246" s="18">
        <f t="array" aca="1" ref="L246" ca="1">INDEX(OFFSET(INDIRECT("'"&amp;L$146&amp;"'!A1"),0,$C$145,200,1),MATCH(1,(_summary!$B246=INDIRECT("'"&amp;L$146&amp;"'!A1:A300"))*(_summary!$C246=INDIRECT("'"&amp;L$146&amp;"'!B1:B300")),0))</f>
        <v>7.6691066215058057E-2</v>
      </c>
      <c r="M246" s="18">
        <f t="array" aca="1" ref="M246" ca="1">INDEX(OFFSET(INDIRECT("'"&amp;M$146&amp;"'!A1"),0,$C$145,200,1),MATCH(1,(_summary!$B246=INDIRECT("'"&amp;M$146&amp;"'!A1:A300"))*(_summary!$C246=INDIRECT("'"&amp;M$146&amp;"'!B1:B300")),0))</f>
        <v>0.1241165344251651</v>
      </c>
      <c r="N246" s="18">
        <f t="array" aca="1" ref="N246" ca="1">INDEX(OFFSET(INDIRECT("'"&amp;N$146&amp;"'!A1"),0,$C$145,200,1),MATCH(1,(_summary!$B246=INDIRECT("'"&amp;N$146&amp;"'!A1:A300"))*(_summary!$C246=INDIRECT("'"&amp;N$146&amp;"'!B1:B300")),0))</f>
        <v>3.3097742513377361E-2</v>
      </c>
      <c r="O246" s="18">
        <f t="array" aca="1" ref="O246" ca="1">INDEX(OFFSET(INDIRECT("'"&amp;O$146&amp;"'!A1"),0,$C$145,200,1),MATCH(1,(_summary!$B246=INDIRECT("'"&amp;O$146&amp;"'!A1:A300"))*(_summary!$C246=INDIRECT("'"&amp;O$146&amp;"'!B1:B300")),0))</f>
        <v>9.1370026177756428E-2</v>
      </c>
      <c r="P246" s="18">
        <f t="array" aca="1" ref="P246" ca="1">INDEX(OFFSET(INDIRECT("'"&amp;P$146&amp;"'!A1"),0,$C$145,200,1),MATCH(1,(_summary!$B246=INDIRECT("'"&amp;P$146&amp;"'!A1:A300"))*(_summary!$C246=INDIRECT("'"&amp;P$146&amp;"'!B1:B300")),0))</f>
        <v>2.1428295274474717E-3</v>
      </c>
      <c r="Q246" s="18"/>
      <c r="R246" s="16">
        <f t="shared" ca="1" si="10"/>
        <v>1</v>
      </c>
    </row>
    <row r="247" spans="2:18" ht="15.6" thickTop="1" thickBot="1" x14ac:dyDescent="0.35">
      <c r="B247" t="s">
        <v>18</v>
      </c>
      <c r="C247">
        <f t="shared" si="11"/>
        <v>4</v>
      </c>
      <c r="D247" s="18">
        <f t="array" aca="1" ref="D247" ca="1">INDEX(OFFSET(INDIRECT("'"&amp;D$146&amp;"'!A1"),0,$C$145,200,1),MATCH(1,(_summary!$B247=INDIRECT("'"&amp;D$146&amp;"'!A1:A300"))*(_summary!$C247=INDIRECT("'"&amp;D$146&amp;"'!B1:B300")),0))</f>
        <v>7.6170961613257385E-2</v>
      </c>
      <c r="E247" s="18">
        <f t="array" aca="1" ref="E247" ca="1">INDEX(OFFSET(INDIRECT("'"&amp;E$146&amp;"'!A1"),0,$C$145,200,1),MATCH(1,(_summary!$B247=INDIRECT("'"&amp;E$146&amp;"'!A1:A300"))*(_summary!$C247=INDIRECT("'"&amp;E$146&amp;"'!B1:B300")),0))</f>
        <v>0.33123432800563879</v>
      </c>
      <c r="F247" s="18">
        <f t="array" aca="1" ref="F247" ca="1">INDEX(OFFSET(INDIRECT("'"&amp;F$146&amp;"'!A1"),0,$C$145,200,1),MATCH(1,(_summary!$B247=INDIRECT("'"&amp;F$146&amp;"'!A1:A300"))*(_summary!$C247=INDIRECT("'"&amp;F$146&amp;"'!B1:B300")),0))</f>
        <v>0.26684230456754471</v>
      </c>
      <c r="G247" s="18">
        <f t="array" aca="1" ref="G247" ca="1">INDEX(OFFSET(INDIRECT("'"&amp;G$146&amp;"'!A1"),0,$C$145,200,1),MATCH(1,(_summary!$B247=INDIRECT("'"&amp;G$146&amp;"'!A1:A300"))*(_summary!$C247=INDIRECT("'"&amp;G$146&amp;"'!B1:B300")),0))</f>
        <v>0</v>
      </c>
      <c r="H247" s="18">
        <f t="array" aca="1" ref="H247" ca="1">INDEX(OFFSET(INDIRECT("'"&amp;H$146&amp;"'!A1"),0,$C$145,200,1),MATCH(1,(_summary!$B247=INDIRECT("'"&amp;H$146&amp;"'!A1:A300"))*(_summary!$C247=INDIRECT("'"&amp;H$146&amp;"'!B1:B300")),0))</f>
        <v>4.1573619581306662E-2</v>
      </c>
      <c r="I247" s="18">
        <f t="array" aca="1" ref="I247" ca="1">INDEX(OFFSET(INDIRECT("'"&amp;I$146&amp;"'!A1"),0,$C$145,200,1),MATCH(1,(_summary!$B247=INDIRECT("'"&amp;I$146&amp;"'!A1:A300"))*(_summary!$C247=INDIRECT("'"&amp;I$146&amp;"'!B1:B300")),0))</f>
        <v>5.2503561740625737E-3</v>
      </c>
      <c r="J247" s="18">
        <f t="array" aca="1" ref="J247" ca="1">INDEX(OFFSET(INDIRECT("'"&amp;J$146&amp;"'!A1"),0,$C$145,200,1),MATCH(1,(_summary!$B247=INDIRECT("'"&amp;J$146&amp;"'!A1:A300"))*(_summary!$C247=INDIRECT("'"&amp;J$146&amp;"'!B1:B300")),0))</f>
        <v>0</v>
      </c>
      <c r="K247" s="18">
        <f t="array" aca="1" ref="K247" ca="1">INDEX(OFFSET(INDIRECT("'"&amp;K$146&amp;"'!A1"),0,$C$145,200,1),MATCH(1,(_summary!$B247=INDIRECT("'"&amp;K$146&amp;"'!A1:A300"))*(_summary!$C247=INDIRECT("'"&amp;K$146&amp;"'!B1:B300")),0))</f>
        <v>0</v>
      </c>
      <c r="L247" s="18">
        <f t="array" aca="1" ref="L247" ca="1">INDEX(OFFSET(INDIRECT("'"&amp;L$146&amp;"'!A1"),0,$C$145,200,1),MATCH(1,(_summary!$B247=INDIRECT("'"&amp;L$146&amp;"'!A1:A300"))*(_summary!$C247=INDIRECT("'"&amp;L$146&amp;"'!B1:B300")),0))</f>
        <v>9.8776078539194373E-2</v>
      </c>
      <c r="M247" s="18">
        <f t="array" aca="1" ref="M247" ca="1">INDEX(OFFSET(INDIRECT("'"&amp;M$146&amp;"'!A1"),0,$C$145,200,1),MATCH(1,(_summary!$B247=INDIRECT("'"&amp;M$146&amp;"'!A1:A300"))*(_summary!$C247=INDIRECT("'"&amp;M$146&amp;"'!B1:B300")),0))</f>
        <v>0.12472085874391997</v>
      </c>
      <c r="N247" s="18">
        <f t="array" aca="1" ref="N247" ca="1">INDEX(OFFSET(INDIRECT("'"&amp;N$146&amp;"'!A1"),0,$C$145,200,1),MATCH(1,(_summary!$B247=INDIRECT("'"&amp;N$146&amp;"'!A1:A300"))*(_summary!$C247=INDIRECT("'"&amp;N$146&amp;"'!B1:B300")),0))</f>
        <v>3.3258895665045321E-2</v>
      </c>
      <c r="O247" s="18">
        <f t="array" aca="1" ref="O247" ca="1">INDEX(OFFSET(INDIRECT("'"&amp;O$146&amp;"'!A1"),0,$C$145,200,1),MATCH(1,(_summary!$B247=INDIRECT("'"&amp;O$146&amp;"'!A1:A300"))*(_summary!$C247=INDIRECT("'"&amp;O$146&amp;"'!B1:B300")),0))</f>
        <v>2.2172597110030216E-2</v>
      </c>
      <c r="P247" s="18">
        <f t="array" aca="1" ref="P247" ca="1">INDEX(OFFSET(INDIRECT("'"&amp;P$146&amp;"'!A1"),0,$C$145,200,1),MATCH(1,(_summary!$B247=INDIRECT("'"&amp;P$146&amp;"'!A1:A300"))*(_summary!$C247=INDIRECT("'"&amp;P$146&amp;"'!B1:B300")),0))</f>
        <v>0</v>
      </c>
      <c r="Q247" s="18"/>
      <c r="R247" s="16">
        <f t="shared" ca="1" si="10"/>
        <v>0.99999999999999989</v>
      </c>
    </row>
    <row r="248" spans="2:18" ht="15.6" thickTop="1" thickBot="1" x14ac:dyDescent="0.35">
      <c r="B248" t="s">
        <v>5</v>
      </c>
      <c r="C248">
        <f t="shared" si="11"/>
        <v>4</v>
      </c>
      <c r="D248" s="18">
        <f t="array" aca="1" ref="D248" ca="1">INDEX(OFFSET(INDIRECT("'"&amp;D$146&amp;"'!A1"),0,$C$145,200,1),MATCH(1,(_summary!$B248=INDIRECT("'"&amp;D$146&amp;"'!A1:A300"))*(_summary!$C248=INDIRECT("'"&amp;D$146&amp;"'!B1:B300")),0))</f>
        <v>0.16930400611513868</v>
      </c>
      <c r="E248" s="18">
        <f t="array" aca="1" ref="E248" ca="1">INDEX(OFFSET(INDIRECT("'"&amp;E$146&amp;"'!A1"),0,$C$145,200,1),MATCH(1,(_summary!$B248=INDIRECT("'"&amp;E$146&amp;"'!A1:A300"))*(_summary!$C248=INDIRECT("'"&amp;E$146&amp;"'!B1:B300")),0))</f>
        <v>0.54296820587005756</v>
      </c>
      <c r="F248" s="18">
        <f t="array" aca="1" ref="F248" ca="1">INDEX(OFFSET(INDIRECT("'"&amp;F$146&amp;"'!A1"),0,$C$145,200,1),MATCH(1,(_summary!$B248=INDIRECT("'"&amp;F$146&amp;"'!A1:A300"))*(_summary!$C248=INDIRECT("'"&amp;F$146&amp;"'!B1:B300")),0))</f>
        <v>1.2440778359238545E-2</v>
      </c>
      <c r="G248" s="18">
        <f t="array" aca="1" ref="G248" ca="1">INDEX(OFFSET(INDIRECT("'"&amp;G$146&amp;"'!A1"),0,$C$145,200,1),MATCH(1,(_summary!$B248=INDIRECT("'"&amp;G$146&amp;"'!A1:A300"))*(_summary!$C248=INDIRECT("'"&amp;G$146&amp;"'!B1:B300")),0))</f>
        <v>0</v>
      </c>
      <c r="H248" s="18">
        <f t="array" aca="1" ref="H248" ca="1">INDEX(OFFSET(INDIRECT("'"&amp;H$146&amp;"'!A1"),0,$C$145,200,1),MATCH(1,(_summary!$B248=INDIRECT("'"&amp;H$146&amp;"'!A1:A300"))*(_summary!$C248=INDIRECT("'"&amp;H$146&amp;"'!B1:B300")),0))</f>
        <v>3.8607697684231564E-2</v>
      </c>
      <c r="I248" s="18">
        <f t="array" aca="1" ref="I248" ca="1">INDEX(OFFSET(INDIRECT("'"&amp;I$146&amp;"'!A1"),0,$C$145,200,1),MATCH(1,(_summary!$B248=INDIRECT("'"&amp;I$146&amp;"'!A1:A300"))*(_summary!$C248=INDIRECT("'"&amp;I$146&amp;"'!B1:B300")),0))</f>
        <v>2.5765817597964325E-3</v>
      </c>
      <c r="J248" s="18">
        <f t="array" aca="1" ref="J248" ca="1">INDEX(OFFSET(INDIRECT("'"&amp;J$146&amp;"'!A1"),0,$C$145,200,1),MATCH(1,(_summary!$B248=INDIRECT("'"&amp;J$146&amp;"'!A1:A300"))*(_summary!$C248=INDIRECT("'"&amp;J$146&amp;"'!B1:B300")),0))</f>
        <v>0</v>
      </c>
      <c r="K248" s="18">
        <f t="array" aca="1" ref="K248" ca="1">INDEX(OFFSET(INDIRECT("'"&amp;K$146&amp;"'!A1"),0,$C$145,200,1),MATCH(1,(_summary!$B248=INDIRECT("'"&amp;K$146&amp;"'!A1:A300"))*(_summary!$C248=INDIRECT("'"&amp;K$146&amp;"'!B1:B300")),0))</f>
        <v>0</v>
      </c>
      <c r="L248" s="18">
        <f t="array" aca="1" ref="L248" ca="1">INDEX(OFFSET(INDIRECT("'"&amp;L$146&amp;"'!A1"),0,$C$145,200,1),MATCH(1,(_summary!$B248=INDIRECT("'"&amp;L$146&amp;"'!A1:A300"))*(_summary!$C248=INDIRECT("'"&amp;L$146&amp;"'!B1:B300")),0))</f>
        <v>5.6301771138466211E-2</v>
      </c>
      <c r="M248" s="18">
        <f t="array" aca="1" ref="M248" ca="1">INDEX(OFFSET(INDIRECT("'"&amp;M$146&amp;"'!A1"),0,$C$145,200,1),MATCH(1,(_summary!$B248=INDIRECT("'"&amp;M$146&amp;"'!A1:A300"))*(_summary!$C248=INDIRECT("'"&amp;M$146&amp;"'!B1:B300")),0))</f>
        <v>0.11582309305269468</v>
      </c>
      <c r="N248" s="18">
        <f t="array" aca="1" ref="N248" ca="1">INDEX(OFFSET(INDIRECT("'"&amp;N$146&amp;"'!A1"),0,$C$145,200,1),MATCH(1,(_summary!$B248=INDIRECT("'"&amp;N$146&amp;"'!A1:A300"))*(_summary!$C248=INDIRECT("'"&amp;N$146&amp;"'!B1:B300")),0))</f>
        <v>3.088615814738525E-2</v>
      </c>
      <c r="O248" s="18">
        <f t="array" aca="1" ref="O248" ca="1">INDEX(OFFSET(INDIRECT("'"&amp;O$146&amp;"'!A1"),0,$C$145,200,1),MATCH(1,(_summary!$B248=INDIRECT("'"&amp;O$146&amp;"'!A1:A300"))*(_summary!$C248=INDIRECT("'"&amp;O$146&amp;"'!B1:B300")),0))</f>
        <v>3.1091707872991026E-2</v>
      </c>
      <c r="P248" s="18">
        <f t="array" aca="1" ref="P248" ca="1">INDEX(OFFSET(INDIRECT("'"&amp;P$146&amp;"'!A1"),0,$C$145,200,1),MATCH(1,(_summary!$B248=INDIRECT("'"&amp;P$146&amp;"'!A1:A300"))*(_summary!$C248=INDIRECT("'"&amp;P$146&amp;"'!B1:B300")),0))</f>
        <v>0</v>
      </c>
      <c r="Q248" s="18"/>
      <c r="R248" s="16">
        <f t="shared" ca="1" si="10"/>
        <v>1</v>
      </c>
    </row>
    <row r="249" spans="2:18" ht="15.6" thickTop="1" thickBot="1" x14ac:dyDescent="0.35">
      <c r="B249" t="s">
        <v>23</v>
      </c>
      <c r="C249">
        <f t="shared" si="11"/>
        <v>4</v>
      </c>
      <c r="D249" s="18">
        <f t="array" aca="1" ref="D249" ca="1">INDEX(OFFSET(INDIRECT("'"&amp;D$146&amp;"'!A1"),0,$C$145,200,1),MATCH(1,(_summary!$B249=INDIRECT("'"&amp;D$146&amp;"'!A1:A300"))*(_summary!$C249=INDIRECT("'"&amp;D$146&amp;"'!B1:B300")),0))</f>
        <v>0.20712568061864198</v>
      </c>
      <c r="E249" s="18">
        <f t="array" aca="1" ref="E249" ca="1">INDEX(OFFSET(INDIRECT("'"&amp;E$146&amp;"'!A1"),0,$C$145,200,1),MATCH(1,(_summary!$B249=INDIRECT("'"&amp;E$146&amp;"'!A1:A300"))*(_summary!$C249=INDIRECT("'"&amp;E$146&amp;"'!B1:B300")),0))</f>
        <v>0.18331086191127971</v>
      </c>
      <c r="F249" s="18">
        <f t="array" aca="1" ref="F249" ca="1">INDEX(OFFSET(INDIRECT("'"&amp;F$146&amp;"'!A1"),0,$C$145,200,1),MATCH(1,(_summary!$B249=INDIRECT("'"&amp;F$146&amp;"'!A1:A300"))*(_summary!$C249=INDIRECT("'"&amp;F$146&amp;"'!B1:B300")),0))</f>
        <v>0.10072982012171178</v>
      </c>
      <c r="G249" s="18">
        <f t="array" aca="1" ref="G249" ca="1">INDEX(OFFSET(INDIRECT("'"&amp;G$146&amp;"'!A1"),0,$C$145,200,1),MATCH(1,(_summary!$B249=INDIRECT("'"&amp;G$146&amp;"'!A1:A300"))*(_summary!$C249=INDIRECT("'"&amp;G$146&amp;"'!B1:B300")),0))</f>
        <v>2.8940264035461894E-2</v>
      </c>
      <c r="H249" s="18">
        <f t="array" aca="1" ref="H249" ca="1">INDEX(OFFSET(INDIRECT("'"&amp;H$146&amp;"'!A1"),0,$C$145,200,1),MATCH(1,(_summary!$B249=INDIRECT("'"&amp;H$146&amp;"'!A1:A300"))*(_summary!$C249=INDIRECT("'"&amp;H$146&amp;"'!B1:B300")),0))</f>
        <v>2.1755992592563222E-2</v>
      </c>
      <c r="I249" s="18">
        <f t="array" aca="1" ref="I249" ca="1">INDEX(OFFSET(INDIRECT("'"&amp;I$146&amp;"'!A1"),0,$C$145,200,1),MATCH(1,(_summary!$B249=INDIRECT("'"&amp;I$146&amp;"'!A1:A300"))*(_summary!$C249=INDIRECT("'"&amp;I$146&amp;"'!B1:B300")),0))</f>
        <v>1.0143444453451732E-2</v>
      </c>
      <c r="J249" s="18">
        <f t="array" aca="1" ref="J249" ca="1">INDEX(OFFSET(INDIRECT("'"&amp;J$146&amp;"'!A1"),0,$C$145,200,1),MATCH(1,(_summary!$B249=INDIRECT("'"&amp;J$146&amp;"'!A1:A300"))*(_summary!$C249=INDIRECT("'"&amp;J$146&amp;"'!B1:B300")),0))</f>
        <v>0</v>
      </c>
      <c r="K249" s="18">
        <f t="array" aca="1" ref="K249" ca="1">INDEX(OFFSET(INDIRECT("'"&amp;K$146&amp;"'!A1"),0,$C$145,200,1),MATCH(1,(_summary!$B249=INDIRECT("'"&amp;K$146&amp;"'!A1:A300"))*(_summary!$C249=INDIRECT("'"&amp;K$146&amp;"'!B1:B300")),0))</f>
        <v>0</v>
      </c>
      <c r="L249" s="18">
        <f t="array" aca="1" ref="L249" ca="1">INDEX(OFFSET(INDIRECT("'"&amp;L$146&amp;"'!A1"),0,$C$145,200,1),MATCH(1,(_summary!$B249=INDIRECT("'"&amp;L$146&amp;"'!A1:A300"))*(_summary!$C249=INDIRECT("'"&amp;L$146&amp;"'!B1:B300")),0))</f>
        <v>0.35371796836578234</v>
      </c>
      <c r="M249" s="18">
        <f t="array" aca="1" ref="M249" ca="1">INDEX(OFFSET(INDIRECT("'"&amp;M$146&amp;"'!A1"),0,$C$145,200,1),MATCH(1,(_summary!$B249=INDIRECT("'"&amp;M$146&amp;"'!A1:A300"))*(_summary!$C249=INDIRECT("'"&amp;M$146&amp;"'!B1:B300")),0))</f>
        <v>6.5267977777689667E-2</v>
      </c>
      <c r="N249" s="18">
        <f t="array" aca="1" ref="N249" ca="1">INDEX(OFFSET(INDIRECT("'"&amp;N$146&amp;"'!A1"),0,$C$145,200,1),MATCH(1,(_summary!$B249=INDIRECT("'"&amp;N$146&amp;"'!A1:A300"))*(_summary!$C249=INDIRECT("'"&amp;N$146&amp;"'!B1:B300")),0))</f>
        <v>1.7404794074050579E-2</v>
      </c>
      <c r="O249" s="18">
        <f t="array" aca="1" ref="O249" ca="1">INDEX(OFFSET(INDIRECT("'"&amp;O$146&amp;"'!A1"),0,$C$145,200,1),MATCH(1,(_summary!$B249=INDIRECT("'"&amp;O$146&amp;"'!A1:A300"))*(_summary!$C249=INDIRECT("'"&amp;O$146&amp;"'!B1:B300")),0))</f>
        <v>1.1603196049367053E-2</v>
      </c>
      <c r="P249" s="18">
        <f t="array" aca="1" ref="P249" ca="1">INDEX(OFFSET(INDIRECT("'"&amp;P$146&amp;"'!A1"),0,$C$145,200,1),MATCH(1,(_summary!$B249=INDIRECT("'"&amp;P$146&amp;"'!A1:A300"))*(_summary!$C249=INDIRECT("'"&amp;P$146&amp;"'!B1:B300")),0))</f>
        <v>0</v>
      </c>
      <c r="Q249" s="18"/>
      <c r="R249" s="16">
        <f t="shared" ca="1" si="10"/>
        <v>1</v>
      </c>
    </row>
    <row r="250" spans="2:18" ht="15.6" thickTop="1" thickBot="1" x14ac:dyDescent="0.35">
      <c r="B250" t="s">
        <v>24</v>
      </c>
      <c r="C250">
        <f t="shared" si="11"/>
        <v>4</v>
      </c>
      <c r="D250" s="18">
        <f t="array" aca="1" ref="D250" ca="1">INDEX(OFFSET(INDIRECT("'"&amp;D$146&amp;"'!A1"),0,$C$145,200,1),MATCH(1,(_summary!$B250=INDIRECT("'"&amp;D$146&amp;"'!A1:A300"))*(_summary!$C250=INDIRECT("'"&amp;D$146&amp;"'!B1:B300")),0))</f>
        <v>0.24704067472382535</v>
      </c>
      <c r="E250" s="18">
        <f t="array" aca="1" ref="E250" ca="1">INDEX(OFFSET(INDIRECT("'"&amp;E$146&amp;"'!A1"),0,$C$145,200,1),MATCH(1,(_summary!$B250=INDIRECT("'"&amp;E$146&amp;"'!A1:A300"))*(_summary!$C250=INDIRECT("'"&amp;E$146&amp;"'!B1:B300")),0))</f>
        <v>0.19767821972517968</v>
      </c>
      <c r="F250" s="18">
        <f t="array" aca="1" ref="F250" ca="1">INDEX(OFFSET(INDIRECT("'"&amp;F$146&amp;"'!A1"),0,$C$145,200,1),MATCH(1,(_summary!$B250=INDIRECT("'"&amp;F$146&amp;"'!A1:A300"))*(_summary!$C250=INDIRECT("'"&amp;F$146&amp;"'!B1:B300")),0))</f>
        <v>1.0169799221993195E-2</v>
      </c>
      <c r="G250" s="18">
        <f t="array" aca="1" ref="G250" ca="1">INDEX(OFFSET(INDIRECT("'"&amp;G$146&amp;"'!A1"),0,$C$145,200,1),MATCH(1,(_summary!$B250=INDIRECT("'"&amp;G$146&amp;"'!A1:A300"))*(_summary!$C250=INDIRECT("'"&amp;G$146&amp;"'!B1:B300")),0))</f>
        <v>0.17840648107809975</v>
      </c>
      <c r="H250" s="18">
        <f t="array" aca="1" ref="H250" ca="1">INDEX(OFFSET(INDIRECT("'"&amp;H$146&amp;"'!A1"),0,$C$145,200,1),MATCH(1,(_summary!$B250=INDIRECT("'"&amp;H$146&amp;"'!A1:A300"))*(_summary!$C250=INDIRECT("'"&amp;H$146&amp;"'!B1:B300")),0))</f>
        <v>2.6849398172488454E-2</v>
      </c>
      <c r="I250" s="18">
        <f t="array" aca="1" ref="I250" ca="1">INDEX(OFFSET(INDIRECT("'"&amp;I$146&amp;"'!A1"),0,$C$145,200,1),MATCH(1,(_summary!$B250=INDIRECT("'"&amp;I$146&amp;"'!A1:A300"))*(_summary!$C250=INDIRECT("'"&amp;I$146&amp;"'!B1:B300")),0))</f>
        <v>9.5442877311527584E-3</v>
      </c>
      <c r="J250" s="18">
        <f t="array" aca="1" ref="J250" ca="1">INDEX(OFFSET(INDIRECT("'"&amp;J$146&amp;"'!A1"),0,$C$145,200,1),MATCH(1,(_summary!$B250=INDIRECT("'"&amp;J$146&amp;"'!A1:A300"))*(_summary!$C250=INDIRECT("'"&amp;J$146&amp;"'!B1:B300")),0))</f>
        <v>0</v>
      </c>
      <c r="K250" s="18">
        <f t="array" aca="1" ref="K250" ca="1">INDEX(OFFSET(INDIRECT("'"&amp;K$146&amp;"'!A1"),0,$C$145,200,1),MATCH(1,(_summary!$B250=INDIRECT("'"&amp;K$146&amp;"'!A1:A300"))*(_summary!$C250=INDIRECT("'"&amp;K$146&amp;"'!B1:B300")),0))</f>
        <v>0</v>
      </c>
      <c r="L250" s="18">
        <f t="array" aca="1" ref="L250" ca="1">INDEX(OFFSET(INDIRECT("'"&amp;L$146&amp;"'!A1"),0,$C$145,200,1),MATCH(1,(_summary!$B250=INDIRECT("'"&amp;L$146&amp;"'!A1:A300"))*(_summary!$C250=INDIRECT("'"&amp;L$146&amp;"'!B1:B300")),0))</f>
        <v>0.21396374726647752</v>
      </c>
      <c r="M250" s="18">
        <f t="array" aca="1" ref="M250" ca="1">INDEX(OFFSET(INDIRECT("'"&amp;M$146&amp;"'!A1"),0,$C$145,200,1),MATCH(1,(_summary!$B250=INDIRECT("'"&amp;M$146&amp;"'!A1:A300"))*(_summary!$C250=INDIRECT("'"&amp;M$146&amp;"'!B1:B300")),0))</f>
        <v>8.0548194517465366E-2</v>
      </c>
      <c r="N250" s="18">
        <f t="array" aca="1" ref="N250" ca="1">INDEX(OFFSET(INDIRECT("'"&amp;N$146&amp;"'!A1"),0,$C$145,200,1),MATCH(1,(_summary!$B250=INDIRECT("'"&amp;N$146&amp;"'!A1:A300"))*(_summary!$C250=INDIRECT("'"&amp;N$146&amp;"'!B1:B300")),0))</f>
        <v>2.1479518537990766E-2</v>
      </c>
      <c r="O250" s="18">
        <f t="array" aca="1" ref="O250" ca="1">INDEX(OFFSET(INDIRECT("'"&amp;O$146&amp;"'!A1"),0,$C$145,200,1),MATCH(1,(_summary!$B250=INDIRECT("'"&amp;O$146&amp;"'!A1:A300"))*(_summary!$C250=INDIRECT("'"&amp;O$146&amp;"'!B1:B300")),0))</f>
        <v>1.431967902532718E-2</v>
      </c>
      <c r="P250" s="18">
        <f t="array" aca="1" ref="P250" ca="1">INDEX(OFFSET(INDIRECT("'"&amp;P$146&amp;"'!A1"),0,$C$145,200,1),MATCH(1,(_summary!$B250=INDIRECT("'"&amp;P$146&amp;"'!A1:A300"))*(_summary!$C250=INDIRECT("'"&amp;P$146&amp;"'!B1:B300")),0))</f>
        <v>0</v>
      </c>
      <c r="Q250" s="18"/>
      <c r="R250" s="16">
        <f t="shared" ca="1" si="10"/>
        <v>1.0000000000000002</v>
      </c>
    </row>
    <row r="251" spans="2:18" ht="15.6" thickTop="1" thickBot="1" x14ac:dyDescent="0.35">
      <c r="B251" t="s">
        <v>27</v>
      </c>
      <c r="C251">
        <f t="shared" si="11"/>
        <v>4</v>
      </c>
      <c r="D251" s="18">
        <f t="array" aca="1" ref="D251" ca="1">INDEX(OFFSET(INDIRECT("'"&amp;D$146&amp;"'!A1"),0,$C$145,200,1),MATCH(1,(_summary!$B251=INDIRECT("'"&amp;D$146&amp;"'!A1:A300"))*(_summary!$C251=INDIRECT("'"&amp;D$146&amp;"'!B1:B300")),0))</f>
        <v>0.25309523882600493</v>
      </c>
      <c r="E251" s="18">
        <f t="array" aca="1" ref="E251" ca="1">INDEX(OFFSET(INDIRECT("'"&amp;E$146&amp;"'!A1"),0,$C$145,200,1),MATCH(1,(_summary!$B251=INDIRECT("'"&amp;E$146&amp;"'!A1:A300"))*(_summary!$C251=INDIRECT("'"&amp;E$146&amp;"'!B1:B300")),0))</f>
        <v>0.3517502020984471</v>
      </c>
      <c r="F251" s="18">
        <f t="array" aca="1" ref="F251" ca="1">INDEX(OFFSET(INDIRECT("'"&amp;F$146&amp;"'!A1"),0,$C$145,200,1),MATCH(1,(_summary!$B251=INDIRECT("'"&amp;F$146&amp;"'!A1:A300"))*(_summary!$C251=INDIRECT("'"&amp;F$146&amp;"'!B1:B300")),0))</f>
        <v>0.15469396890164891</v>
      </c>
      <c r="G251" s="18">
        <f t="array" aca="1" ref="G251" ca="1">INDEX(OFFSET(INDIRECT("'"&amp;G$146&amp;"'!A1"),0,$C$145,200,1),MATCH(1,(_summary!$B251=INDIRECT("'"&amp;G$146&amp;"'!A1:A300"))*(_summary!$C251=INDIRECT("'"&amp;G$146&amp;"'!B1:B300")),0))</f>
        <v>0</v>
      </c>
      <c r="H251" s="18">
        <f t="array" aca="1" ref="H251" ca="1">INDEX(OFFSET(INDIRECT("'"&amp;H$146&amp;"'!A1"),0,$C$145,200,1),MATCH(1,(_summary!$B251=INDIRECT("'"&amp;H$146&amp;"'!A1:A300"))*(_summary!$C251=INDIRECT("'"&amp;H$146&amp;"'!B1:B300")),0))</f>
        <v>3.5204046032933492E-2</v>
      </c>
      <c r="I251" s="18">
        <f t="array" aca="1" ref="I251" ca="1">INDEX(OFFSET(INDIRECT("'"&amp;I$146&amp;"'!A1"),0,$C$145,200,1),MATCH(1,(_summary!$B251=INDIRECT("'"&amp;I$146&amp;"'!A1:A300"))*(_summary!$C251=INDIRECT("'"&amp;I$146&amp;"'!B1:B300")),0))</f>
        <v>3.6937342677047388E-3</v>
      </c>
      <c r="J251" s="18">
        <f t="array" aca="1" ref="J251" ca="1">INDEX(OFFSET(INDIRECT("'"&amp;J$146&amp;"'!A1"),0,$C$145,200,1),MATCH(1,(_summary!$B251=INDIRECT("'"&amp;J$146&amp;"'!A1:A300"))*(_summary!$C251=INDIRECT("'"&amp;J$146&amp;"'!B1:B300")),0))</f>
        <v>0</v>
      </c>
      <c r="K251" s="18">
        <f t="array" aca="1" ref="K251" ca="1">INDEX(OFFSET(INDIRECT("'"&amp;K$146&amp;"'!A1"),0,$C$145,200,1),MATCH(1,(_summary!$B251=INDIRECT("'"&amp;K$146&amp;"'!A1:A300"))*(_summary!$C251=INDIRECT("'"&amp;K$146&amp;"'!B1:B300")),0))</f>
        <v>0</v>
      </c>
      <c r="L251" s="18">
        <f t="array" aca="1" ref="L251" ca="1">INDEX(OFFSET(INDIRECT("'"&amp;L$146&amp;"'!A1"),0,$C$145,200,1),MATCH(1,(_summary!$B251=INDIRECT("'"&amp;L$146&amp;"'!A1:A300"))*(_summary!$C251=INDIRECT("'"&amp;L$146&amp;"'!B1:B300")),0))</f>
        <v>4.9011943730548818E-2</v>
      </c>
      <c r="M251" s="18">
        <f t="array" aca="1" ref="M251" ca="1">INDEX(OFFSET(INDIRECT("'"&amp;M$146&amp;"'!A1"),0,$C$145,200,1),MATCH(1,(_summary!$B251=INDIRECT("'"&amp;M$146&amp;"'!A1:A300"))*(_summary!$C251=INDIRECT("'"&amp;M$146&amp;"'!B1:B300")),0))</f>
        <v>0.10561213809880049</v>
      </c>
      <c r="N251" s="18">
        <f t="array" aca="1" ref="N251" ca="1">INDEX(OFFSET(INDIRECT("'"&amp;N$146&amp;"'!A1"),0,$C$145,200,1),MATCH(1,(_summary!$B251=INDIRECT("'"&amp;N$146&amp;"'!A1:A300"))*(_summary!$C251=INDIRECT("'"&amp;N$146&amp;"'!B1:B300")),0))</f>
        <v>2.8163236826346801E-2</v>
      </c>
      <c r="O251" s="18">
        <f t="array" aca="1" ref="O251" ca="1">INDEX(OFFSET(INDIRECT("'"&amp;O$146&amp;"'!A1"),0,$C$145,200,1),MATCH(1,(_summary!$B251=INDIRECT("'"&amp;O$146&amp;"'!A1:A300"))*(_summary!$C251=INDIRECT("'"&amp;O$146&amp;"'!B1:B300")),0))</f>
        <v>1.8775491217564534E-2</v>
      </c>
      <c r="P251" s="18">
        <f t="array" aca="1" ref="P251" ca="1">INDEX(OFFSET(INDIRECT("'"&amp;P$146&amp;"'!A1"),0,$C$145,200,1),MATCH(1,(_summary!$B251=INDIRECT("'"&amp;P$146&amp;"'!A1:A300"))*(_summary!$C251=INDIRECT("'"&amp;P$146&amp;"'!B1:B300")),0))</f>
        <v>0</v>
      </c>
      <c r="Q251" s="18"/>
      <c r="R251" s="16">
        <f t="shared" ca="1" si="10"/>
        <v>0.99999999999999978</v>
      </c>
    </row>
    <row r="252" spans="2:18" ht="15.6" thickTop="1" thickBot="1" x14ac:dyDescent="0.35">
      <c r="B252" t="s">
        <v>29</v>
      </c>
      <c r="C252">
        <f t="shared" si="11"/>
        <v>4</v>
      </c>
      <c r="D252" s="18">
        <f t="array" aca="1" ref="D252" ca="1">INDEX(OFFSET(INDIRECT("'"&amp;D$146&amp;"'!A1"),0,$C$145,200,1),MATCH(1,(_summary!$B252=INDIRECT("'"&amp;D$146&amp;"'!A1:A300"))*(_summary!$C252=INDIRECT("'"&amp;D$146&amp;"'!B1:B300")),0))</f>
        <v>0.48741740100147607</v>
      </c>
      <c r="E252" s="18">
        <f t="array" aca="1" ref="E252" ca="1">INDEX(OFFSET(INDIRECT("'"&amp;E$146&amp;"'!A1"),0,$C$145,200,1),MATCH(1,(_summary!$B252=INDIRECT("'"&amp;E$146&amp;"'!A1:A300"))*(_summary!$C252=INDIRECT("'"&amp;E$146&amp;"'!B1:B300")),0))</f>
        <v>4.8032497438788888E-2</v>
      </c>
      <c r="F252" s="18">
        <f t="array" aca="1" ref="F252" ca="1">INDEX(OFFSET(INDIRECT("'"&amp;F$146&amp;"'!A1"),0,$C$145,200,1),MATCH(1,(_summary!$B252=INDIRECT("'"&amp;F$146&amp;"'!A1:A300"))*(_summary!$C252=INDIRECT("'"&amp;F$146&amp;"'!B1:B300")),0))</f>
        <v>0.29204181526962725</v>
      </c>
      <c r="G252" s="18">
        <f t="array" aca="1" ref="G252" ca="1">INDEX(OFFSET(INDIRECT("'"&amp;G$146&amp;"'!A1"),0,$C$145,200,1),MATCH(1,(_summary!$B252=INDIRECT("'"&amp;G$146&amp;"'!A1:A300"))*(_summary!$C252=INDIRECT("'"&amp;G$146&amp;"'!B1:B300")),0))</f>
        <v>0</v>
      </c>
      <c r="H252" s="18">
        <f t="array" aca="1" ref="H252" ca="1">INDEX(OFFSET(INDIRECT("'"&amp;H$146&amp;"'!A1"),0,$C$145,200,1),MATCH(1,(_summary!$B252=INDIRECT("'"&amp;H$146&amp;"'!A1:A300"))*(_summary!$C252=INDIRECT("'"&amp;H$146&amp;"'!B1:B300")),0))</f>
        <v>2.3639311980950879E-2</v>
      </c>
      <c r="I252" s="18">
        <f t="array" aca="1" ref="I252" ca="1">INDEX(OFFSET(INDIRECT("'"&amp;I$146&amp;"'!A1"),0,$C$145,200,1),MATCH(1,(_summary!$B252=INDIRECT("'"&amp;I$146&amp;"'!A1:A300"))*(_summary!$C252=INDIRECT("'"&amp;I$146&amp;"'!B1:B300")),0))</f>
        <v>1.4642718307922175E-2</v>
      </c>
      <c r="J252" s="18">
        <f t="array" aca="1" ref="J252" ca="1">INDEX(OFFSET(INDIRECT("'"&amp;J$146&amp;"'!A1"),0,$C$145,200,1),MATCH(1,(_summary!$B252=INDIRECT("'"&amp;J$146&amp;"'!A1:A300"))*(_summary!$C252=INDIRECT("'"&amp;J$146&amp;"'!B1:B300")),0))</f>
        <v>0</v>
      </c>
      <c r="K252" s="18">
        <f t="array" aca="1" ref="K252" ca="1">INDEX(OFFSET(INDIRECT("'"&amp;K$146&amp;"'!A1"),0,$C$145,200,1),MATCH(1,(_summary!$B252=INDIRECT("'"&amp;K$146&amp;"'!A1:A300"))*(_summary!$C252=INDIRECT("'"&amp;K$146&amp;"'!B1:B300")),0))</f>
        <v>2.7015477584646605E-4</v>
      </c>
      <c r="L252" s="18">
        <f t="array" aca="1" ref="L252" ca="1">INDEX(OFFSET(INDIRECT("'"&amp;L$146&amp;"'!A1"),0,$C$145,200,1),MATCH(1,(_summary!$B252=INDIRECT("'"&amp;L$146&amp;"'!A1:A300"))*(_summary!$C252=INDIRECT("'"&amp;L$146&amp;"'!B1:B300")),0))</f>
        <v>3.1519082641267834E-2</v>
      </c>
      <c r="M252" s="18">
        <f t="array" aca="1" ref="M252" ca="1">INDEX(OFFSET(INDIRECT("'"&amp;M$146&amp;"'!A1"),0,$C$145,200,1),MATCH(1,(_summary!$B252=INDIRECT("'"&amp;M$146&amp;"'!A1:A300"))*(_summary!$C252=INDIRECT("'"&amp;M$146&amp;"'!B1:B300")),0))</f>
        <v>7.0917935942852645E-2</v>
      </c>
      <c r="N252" s="18">
        <f t="array" aca="1" ref="N252" ca="1">INDEX(OFFSET(INDIRECT("'"&amp;N$146&amp;"'!A1"),0,$C$145,200,1),MATCH(1,(_summary!$B252=INDIRECT("'"&amp;N$146&amp;"'!A1:A300"))*(_summary!$C252=INDIRECT("'"&amp;N$146&amp;"'!B1:B300")),0))</f>
        <v>1.8911449584760702E-2</v>
      </c>
      <c r="O252" s="18">
        <f t="array" aca="1" ref="O252" ca="1">INDEX(OFFSET(INDIRECT("'"&amp;O$146&amp;"'!A1"),0,$C$145,200,1),MATCH(1,(_summary!$B252=INDIRECT("'"&amp;O$146&amp;"'!A1:A300"))*(_summary!$C252=INDIRECT("'"&amp;O$146&amp;"'!B1:B300")),0))</f>
        <v>1.2607633056507136E-2</v>
      </c>
      <c r="P252" s="18">
        <f t="array" aca="1" ref="P252" ca="1">INDEX(OFFSET(INDIRECT("'"&amp;P$146&amp;"'!A1"),0,$C$145,200,1),MATCH(1,(_summary!$B252=INDIRECT("'"&amp;P$146&amp;"'!A1:A300"))*(_summary!$C252=INDIRECT("'"&amp;P$146&amp;"'!B1:B300")),0))</f>
        <v>0</v>
      </c>
      <c r="Q252" s="18"/>
      <c r="R252" s="16">
        <f t="shared" ca="1" si="10"/>
        <v>1</v>
      </c>
    </row>
    <row r="253" spans="2:18" ht="15.6" thickTop="1" thickBot="1" x14ac:dyDescent="0.35">
      <c r="B253" t="s">
        <v>8</v>
      </c>
      <c r="C253">
        <f t="shared" si="11"/>
        <v>4</v>
      </c>
      <c r="D253" s="18">
        <f t="array" aca="1" ref="D253" ca="1">INDEX(OFFSET(INDIRECT("'"&amp;D$146&amp;"'!A1"),0,$C$145,200,1),MATCH(1,(_summary!$B253=INDIRECT("'"&amp;D$146&amp;"'!A1:A300"))*(_summary!$C253=INDIRECT("'"&amp;D$146&amp;"'!B1:B300")),0))</f>
        <v>0.12484568284986662</v>
      </c>
      <c r="E253" s="18">
        <f t="array" aca="1" ref="E253" ca="1">INDEX(OFFSET(INDIRECT("'"&amp;E$146&amp;"'!A1"),0,$C$145,200,1),MATCH(1,(_summary!$B253=INDIRECT("'"&amp;E$146&amp;"'!A1:A300"))*(_summary!$C253=INDIRECT("'"&amp;E$146&amp;"'!B1:B300")),0))</f>
        <v>0.55287908297508048</v>
      </c>
      <c r="F253" s="18">
        <f t="array" aca="1" ref="F253" ca="1">INDEX(OFFSET(INDIRECT("'"&amp;F$146&amp;"'!A1"),0,$C$145,200,1),MATCH(1,(_summary!$B253=INDIRECT("'"&amp;F$146&amp;"'!A1:A300"))*(_summary!$C253=INDIRECT("'"&amp;F$146&amp;"'!B1:B300")),0))</f>
        <v>1.4767694798062527E-2</v>
      </c>
      <c r="G253" s="18">
        <f t="array" aca="1" ref="G253" ca="1">INDEX(OFFSET(INDIRECT("'"&amp;G$146&amp;"'!A1"),0,$C$145,200,1),MATCH(1,(_summary!$B253=INDIRECT("'"&amp;G$146&amp;"'!A1:A300"))*(_summary!$C253=INDIRECT("'"&amp;G$146&amp;"'!B1:B300")),0))</f>
        <v>1.7700151983279506E-4</v>
      </c>
      <c r="H253" s="18">
        <f t="array" aca="1" ref="H253" ca="1">INDEX(OFFSET(INDIRECT("'"&amp;H$146&amp;"'!A1"),0,$C$145,200,1),MATCH(1,(_summary!$B253=INDIRECT("'"&amp;H$146&amp;"'!A1:A300"))*(_summary!$C253=INDIRECT("'"&amp;H$146&amp;"'!B1:B300")),0))</f>
        <v>3.9470677341097098E-2</v>
      </c>
      <c r="I253" s="18">
        <f t="array" aca="1" ref="I253" ca="1">INDEX(OFFSET(INDIRECT("'"&amp;I$146&amp;"'!A1"),0,$C$145,200,1),MATCH(1,(_summary!$B253=INDIRECT("'"&amp;I$146&amp;"'!A1:A300"))*(_summary!$C253=INDIRECT("'"&amp;I$146&amp;"'!B1:B300")),0))</f>
        <v>9.085113247525374E-3</v>
      </c>
      <c r="J253" s="18">
        <f t="array" aca="1" ref="J253" ca="1">INDEX(OFFSET(INDIRECT("'"&amp;J$146&amp;"'!A1"),0,$C$145,200,1),MATCH(1,(_summary!$B253=INDIRECT("'"&amp;J$146&amp;"'!A1:A300"))*(_summary!$C253=INDIRECT("'"&amp;J$146&amp;"'!B1:B300")),0))</f>
        <v>0</v>
      </c>
      <c r="K253" s="18">
        <f t="array" aca="1" ref="K253" ca="1">INDEX(OFFSET(INDIRECT("'"&amp;K$146&amp;"'!A1"),0,$C$145,200,1),MATCH(1,(_summary!$B253=INDIRECT("'"&amp;K$146&amp;"'!A1:A300"))*(_summary!$C253=INDIRECT("'"&amp;K$146&amp;"'!B1:B300")),0))</f>
        <v>0</v>
      </c>
      <c r="L253" s="18">
        <f t="array" aca="1" ref="L253" ca="1">INDEX(OFFSET(INDIRECT("'"&amp;L$146&amp;"'!A1"),0,$C$145,200,1),MATCH(1,(_summary!$B253=INDIRECT("'"&amp;L$146&amp;"'!A1:A300"))*(_summary!$C253=INDIRECT("'"&amp;L$146&amp;"'!B1:B300")),0))</f>
        <v>6.9224580280380657E-2</v>
      </c>
      <c r="M253" s="18">
        <f t="array" aca="1" ref="M253" ca="1">INDEX(OFFSET(INDIRECT("'"&amp;M$146&amp;"'!A1"),0,$C$145,200,1),MATCH(1,(_summary!$B253=INDIRECT("'"&amp;M$146&amp;"'!A1:A300"))*(_summary!$C253=INDIRECT("'"&amp;M$146&amp;"'!B1:B300")),0))</f>
        <v>0.12585577881531476</v>
      </c>
      <c r="N253" s="18">
        <f t="array" aca="1" ref="N253" ca="1">INDEX(OFFSET(INDIRECT("'"&amp;N$146&amp;"'!A1"),0,$C$145,200,1),MATCH(1,(_summary!$B253=INDIRECT("'"&amp;N$146&amp;"'!A1:A300"))*(_summary!$C253=INDIRECT("'"&amp;N$146&amp;"'!B1:B300")),0))</f>
        <v>3.1576541872877679E-2</v>
      </c>
      <c r="O253" s="18">
        <f t="array" aca="1" ref="O253" ca="1">INDEX(OFFSET(INDIRECT("'"&amp;O$146&amp;"'!A1"),0,$C$145,200,1),MATCH(1,(_summary!$B253=INDIRECT("'"&amp;O$146&amp;"'!A1:A300"))*(_summary!$C253=INDIRECT("'"&amp;O$146&amp;"'!B1:B300")),0))</f>
        <v>2.1051027915251784E-2</v>
      </c>
      <c r="P253" s="18">
        <f t="array" aca="1" ref="P253" ca="1">INDEX(OFFSET(INDIRECT("'"&amp;P$146&amp;"'!A1"),0,$C$145,200,1),MATCH(1,(_summary!$B253=INDIRECT("'"&amp;P$146&amp;"'!A1:A300"))*(_summary!$C253=INDIRECT("'"&amp;P$146&amp;"'!B1:B300")),0))</f>
        <v>1.106681838471015E-2</v>
      </c>
      <c r="Q253" s="18"/>
      <c r="R253" s="16">
        <f t="shared" ca="1" si="10"/>
        <v>1</v>
      </c>
    </row>
    <row r="254" spans="2:18" ht="15.6" thickTop="1" thickBot="1" x14ac:dyDescent="0.35">
      <c r="B254" t="s">
        <v>6</v>
      </c>
      <c r="C254">
        <f t="shared" si="11"/>
        <v>4</v>
      </c>
      <c r="D254" s="18">
        <f t="array" aca="1" ref="D254" ca="1">INDEX(OFFSET(INDIRECT("'"&amp;D$146&amp;"'!A1"),0,$C$145,200,1),MATCH(1,(_summary!$B254=INDIRECT("'"&amp;D$146&amp;"'!A1:A300"))*(_summary!$C254=INDIRECT("'"&amp;D$146&amp;"'!B1:B300")),0))</f>
        <v>0.2712182949375842</v>
      </c>
      <c r="E254" s="18">
        <f t="array" aca="1" ref="E254" ca="1">INDEX(OFFSET(INDIRECT("'"&amp;E$146&amp;"'!A1"),0,$C$145,200,1),MATCH(1,(_summary!$B254=INDIRECT("'"&amp;E$146&amp;"'!A1:A300"))*(_summary!$C254=INDIRECT("'"&amp;E$146&amp;"'!B1:B300")),0))</f>
        <v>0.27438628590213704</v>
      </c>
      <c r="F254" s="18">
        <f t="array" aca="1" ref="F254" ca="1">INDEX(OFFSET(INDIRECT("'"&amp;F$146&amp;"'!A1"),0,$C$145,200,1),MATCH(1,(_summary!$B254=INDIRECT("'"&amp;F$146&amp;"'!A1:A300"))*(_summary!$C254=INDIRECT("'"&amp;F$146&amp;"'!B1:B300")),0))</f>
        <v>5.6561055155341815E-2</v>
      </c>
      <c r="G254" s="18">
        <f t="array" aca="1" ref="G254" ca="1">INDEX(OFFSET(INDIRECT("'"&amp;G$146&amp;"'!A1"),0,$C$145,200,1),MATCH(1,(_summary!$B254=INDIRECT("'"&amp;G$146&amp;"'!A1:A300"))*(_summary!$C254=INDIRECT("'"&amp;G$146&amp;"'!B1:B300")),0))</f>
        <v>0.12700076394576809</v>
      </c>
      <c r="H254" s="18">
        <f t="array" aca="1" ref="H254" ca="1">INDEX(OFFSET(INDIRECT("'"&amp;H$146&amp;"'!A1"),0,$C$145,200,1),MATCH(1,(_summary!$B254=INDIRECT("'"&amp;H$146&amp;"'!A1:A300"))*(_summary!$C254=INDIRECT("'"&amp;H$146&amp;"'!B1:B300")),0))</f>
        <v>3.1832978030713499E-2</v>
      </c>
      <c r="I254" s="18">
        <f t="array" aca="1" ref="I254" ca="1">INDEX(OFFSET(INDIRECT("'"&amp;I$146&amp;"'!A1"),0,$C$145,200,1),MATCH(1,(_summary!$B254=INDIRECT("'"&amp;I$146&amp;"'!A1:A300"))*(_summary!$C254=INDIRECT("'"&amp;I$146&amp;"'!B1:B300")),0))</f>
        <v>1.1096346864256161E-2</v>
      </c>
      <c r="J254" s="18">
        <f t="array" aca="1" ref="J254" ca="1">INDEX(OFFSET(INDIRECT("'"&amp;J$146&amp;"'!A1"),0,$C$145,200,1),MATCH(1,(_summary!$B254=INDIRECT("'"&amp;J$146&amp;"'!A1:A300"))*(_summary!$C254=INDIRECT("'"&amp;J$146&amp;"'!B1:B300")),0))</f>
        <v>0</v>
      </c>
      <c r="K254" s="18">
        <f t="array" aca="1" ref="K254" ca="1">INDEX(OFFSET(INDIRECT("'"&amp;K$146&amp;"'!A1"),0,$C$145,200,1),MATCH(1,(_summary!$B254=INDIRECT("'"&amp;K$146&amp;"'!A1:A300"))*(_summary!$C254=INDIRECT("'"&amp;K$146&amp;"'!B1:B300")),0))</f>
        <v>0</v>
      </c>
      <c r="L254" s="18">
        <f t="array" aca="1" ref="L254" ca="1">INDEX(OFFSET(INDIRECT("'"&amp;L$146&amp;"'!A1"),0,$C$145,200,1),MATCH(1,(_summary!$B254=INDIRECT("'"&amp;L$146&amp;"'!A1:A300"))*(_summary!$C254=INDIRECT("'"&amp;L$146&amp;"'!B1:B300")),0))</f>
        <v>8.5350072585185635E-2</v>
      </c>
      <c r="M254" s="18">
        <f t="array" aca="1" ref="M254" ca="1">INDEX(OFFSET(INDIRECT("'"&amp;M$146&amp;"'!A1"),0,$C$145,200,1),MATCH(1,(_summary!$B254=INDIRECT("'"&amp;M$146&amp;"'!A1:A300"))*(_summary!$C254=INDIRECT("'"&amp;M$146&amp;"'!B1:B300")),0))</f>
        <v>9.6338435616418389E-2</v>
      </c>
      <c r="N254" s="18">
        <f t="array" aca="1" ref="N254" ca="1">INDEX(OFFSET(INDIRECT("'"&amp;N$146&amp;"'!A1"),0,$C$145,200,1),MATCH(1,(_summary!$B254=INDIRECT("'"&amp;N$146&amp;"'!A1:A300"))*(_summary!$C254=INDIRECT("'"&amp;N$146&amp;"'!B1:B300")),0))</f>
        <v>2.5466382424570798E-2</v>
      </c>
      <c r="O254" s="18">
        <f t="array" aca="1" ref="O254" ca="1">INDEX(OFFSET(INDIRECT("'"&amp;O$146&amp;"'!A1"),0,$C$145,200,1),MATCH(1,(_summary!$B254=INDIRECT("'"&amp;O$146&amp;"'!A1:A300"))*(_summary!$C254=INDIRECT("'"&amp;O$146&amp;"'!B1:B300")),0))</f>
        <v>1.8319200675948905E-2</v>
      </c>
      <c r="P254" s="18">
        <f t="array" aca="1" ref="P254" ca="1">INDEX(OFFSET(INDIRECT("'"&amp;P$146&amp;"'!A1"),0,$C$145,200,1),MATCH(1,(_summary!$B254=INDIRECT("'"&amp;P$146&amp;"'!A1:A300"))*(_summary!$C254=INDIRECT("'"&amp;P$146&amp;"'!B1:B300")),0))</f>
        <v>2.430183862075449E-3</v>
      </c>
      <c r="Q254" s="18"/>
      <c r="R254" s="16">
        <f t="shared" ca="1" si="10"/>
        <v>1</v>
      </c>
    </row>
    <row r="255" spans="2:18" ht="15.6" thickTop="1" thickBot="1" x14ac:dyDescent="0.35">
      <c r="B255" t="s">
        <v>21</v>
      </c>
      <c r="C255">
        <f t="shared" si="11"/>
        <v>4</v>
      </c>
      <c r="D255" s="18">
        <f t="array" aca="1" ref="D255" ca="1">INDEX(OFFSET(INDIRECT("'"&amp;D$146&amp;"'!A1"),0,$C$145,200,1),MATCH(1,(_summary!$B255=INDIRECT("'"&amp;D$146&amp;"'!A1:A300"))*(_summary!$C255=INDIRECT("'"&amp;D$146&amp;"'!B1:B300")),0))</f>
        <v>0.43883237994013946</v>
      </c>
      <c r="E255" s="18">
        <f t="array" aca="1" ref="E255" ca="1">INDEX(OFFSET(INDIRECT("'"&amp;E$146&amp;"'!A1"),0,$C$145,200,1),MATCH(1,(_summary!$B255=INDIRECT("'"&amp;E$146&amp;"'!A1:A300"))*(_summary!$C255=INDIRECT("'"&amp;E$146&amp;"'!B1:B300")),0))</f>
        <v>0.25581272740804956</v>
      </c>
      <c r="F255" s="18">
        <f t="array" aca="1" ref="F255" ca="1">INDEX(OFFSET(INDIRECT("'"&amp;F$146&amp;"'!A1"),0,$C$145,200,1),MATCH(1,(_summary!$B255=INDIRECT("'"&amp;F$146&amp;"'!A1:A300"))*(_summary!$C255=INDIRECT("'"&amp;F$146&amp;"'!B1:B300")),0))</f>
        <v>0.10246808299850421</v>
      </c>
      <c r="G255" s="18">
        <f t="array" aca="1" ref="G255" ca="1">INDEX(OFFSET(INDIRECT("'"&amp;G$146&amp;"'!A1"),0,$C$145,200,1),MATCH(1,(_summary!$B255=INDIRECT("'"&amp;G$146&amp;"'!A1:A300"))*(_summary!$C255=INDIRECT("'"&amp;G$146&amp;"'!B1:B300")),0))</f>
        <v>0</v>
      </c>
      <c r="H255" s="18">
        <f t="array" aca="1" ref="H255" ca="1">INDEX(OFFSET(INDIRECT("'"&amp;H$146&amp;"'!A1"),0,$C$145,200,1),MATCH(1,(_summary!$B255=INDIRECT("'"&amp;H$146&amp;"'!A1:A300"))*(_summary!$C255=INDIRECT("'"&amp;H$146&amp;"'!B1:B300")),0))</f>
        <v>2.490488560143117E-2</v>
      </c>
      <c r="I255" s="18">
        <f t="array" aca="1" ref="I255" ca="1">INDEX(OFFSET(INDIRECT("'"&amp;I$146&amp;"'!A1"),0,$C$145,200,1),MATCH(1,(_summary!$B255=INDIRECT("'"&amp;I$146&amp;"'!A1:A300"))*(_summary!$C255=INDIRECT("'"&amp;I$146&amp;"'!B1:B300")),0))</f>
        <v>0</v>
      </c>
      <c r="J255" s="18">
        <f t="array" aca="1" ref="J255" ca="1">INDEX(OFFSET(INDIRECT("'"&amp;J$146&amp;"'!A1"),0,$C$145,200,1),MATCH(1,(_summary!$B255=INDIRECT("'"&amp;J$146&amp;"'!A1:A300"))*(_summary!$C255=INDIRECT("'"&amp;J$146&amp;"'!B1:B300")),0))</f>
        <v>0</v>
      </c>
      <c r="K255" s="18">
        <f t="array" aca="1" ref="K255" ca="1">INDEX(OFFSET(INDIRECT("'"&amp;K$146&amp;"'!A1"),0,$C$145,200,1),MATCH(1,(_summary!$B255=INDIRECT("'"&amp;K$146&amp;"'!A1:A300"))*(_summary!$C255=INDIRECT("'"&amp;K$146&amp;"'!B1:B300")),0))</f>
        <v>3.2790587979612856E-3</v>
      </c>
      <c r="L255" s="18">
        <f t="array" aca="1" ref="L255" ca="1">INDEX(OFFSET(INDIRECT("'"&amp;L$146&amp;"'!A1"),0,$C$145,200,1),MATCH(1,(_summary!$B255=INDIRECT("'"&amp;L$146&amp;"'!A1:A300"))*(_summary!$C255=INDIRECT("'"&amp;L$146&amp;"'!B1:B300")),0))</f>
        <v>6.4241767949475184E-2</v>
      </c>
      <c r="M255" s="18">
        <f t="array" aca="1" ref="M255" ca="1">INDEX(OFFSET(INDIRECT("'"&amp;M$146&amp;"'!A1"),0,$C$145,200,1),MATCH(1,(_summary!$B255=INDIRECT("'"&amp;M$146&amp;"'!A1:A300"))*(_summary!$C255=INDIRECT("'"&amp;M$146&amp;"'!B1:B300")),0))</f>
        <v>7.4714656804293511E-2</v>
      </c>
      <c r="N255" s="18">
        <f t="array" aca="1" ref="N255" ca="1">INDEX(OFFSET(INDIRECT("'"&amp;N$146&amp;"'!A1"),0,$C$145,200,1),MATCH(1,(_summary!$B255=INDIRECT("'"&amp;N$146&amp;"'!A1:A300"))*(_summary!$C255=INDIRECT("'"&amp;N$146&amp;"'!B1:B300")),0))</f>
        <v>1.9923908481144937E-2</v>
      </c>
      <c r="O255" s="18">
        <f t="array" aca="1" ref="O255" ca="1">INDEX(OFFSET(INDIRECT("'"&amp;O$146&amp;"'!A1"),0,$C$145,200,1),MATCH(1,(_summary!$B255=INDIRECT("'"&amp;O$146&amp;"'!A1:A300"))*(_summary!$C255=INDIRECT("'"&amp;O$146&amp;"'!B1:B300")),0))</f>
        <v>1.58225320190006E-2</v>
      </c>
      <c r="P255" s="18">
        <f t="array" aca="1" ref="P255" ca="1">INDEX(OFFSET(INDIRECT("'"&amp;P$146&amp;"'!A1"),0,$C$145,200,1),MATCH(1,(_summary!$B255=INDIRECT("'"&amp;P$146&amp;"'!A1:A300"))*(_summary!$C255=INDIRECT("'"&amp;P$146&amp;"'!B1:B300")),0))</f>
        <v>0</v>
      </c>
      <c r="Q255" s="18"/>
      <c r="R255" s="16">
        <f t="shared" ca="1" si="10"/>
        <v>1</v>
      </c>
    </row>
    <row r="256" spans="2:18" ht="15.6" thickTop="1" thickBot="1" x14ac:dyDescent="0.35">
      <c r="B256" t="s">
        <v>10</v>
      </c>
      <c r="C256">
        <f t="shared" si="11"/>
        <v>4</v>
      </c>
      <c r="D256" s="18">
        <f t="array" aca="1" ref="D256" ca="1">INDEX(OFFSET(INDIRECT("'"&amp;D$146&amp;"'!A1"),0,$C$145,200,1),MATCH(1,(_summary!$B256=INDIRECT("'"&amp;D$146&amp;"'!A1:A300"))*(_summary!$C256=INDIRECT("'"&amp;D$146&amp;"'!B1:B300")),0))</f>
        <v>7.1878927482125737E-2</v>
      </c>
      <c r="E256" s="18">
        <f t="array" aca="1" ref="E256" ca="1">INDEX(OFFSET(INDIRECT("'"&amp;E$146&amp;"'!A1"),0,$C$145,200,1),MATCH(1,(_summary!$B256=INDIRECT("'"&amp;E$146&amp;"'!A1:A300"))*(_summary!$C256=INDIRECT("'"&amp;E$146&amp;"'!B1:B300")),0))</f>
        <v>0.57564324613688655</v>
      </c>
      <c r="F256" s="18">
        <f t="array" aca="1" ref="F256" ca="1">INDEX(OFFSET(INDIRECT("'"&amp;F$146&amp;"'!A1"),0,$C$145,200,1),MATCH(1,(_summary!$B256=INDIRECT("'"&amp;F$146&amp;"'!A1:A300"))*(_summary!$C256=INDIRECT("'"&amp;F$146&amp;"'!B1:B300")),0))</f>
        <v>4.5351130570031206E-2</v>
      </c>
      <c r="G256" s="18">
        <f t="array" aca="1" ref="G256" ca="1">INDEX(OFFSET(INDIRECT("'"&amp;G$146&amp;"'!A1"),0,$C$145,200,1),MATCH(1,(_summary!$B256=INDIRECT("'"&amp;G$146&amp;"'!A1:A300"))*(_summary!$C256=INDIRECT("'"&amp;G$146&amp;"'!B1:B300")),0))</f>
        <v>5.6895594100921185E-4</v>
      </c>
      <c r="H256" s="18">
        <f t="array" aca="1" ref="H256" ca="1">INDEX(OFFSET(INDIRECT("'"&amp;H$146&amp;"'!A1"),0,$C$145,200,1),MATCH(1,(_summary!$B256=INDIRECT("'"&amp;H$146&amp;"'!A1:A300"))*(_summary!$C256=INDIRECT("'"&amp;H$146&amp;"'!B1:B300")),0))</f>
        <v>4.3206231659672967E-2</v>
      </c>
      <c r="I256" s="18">
        <f t="array" aca="1" ref="I256" ca="1">INDEX(OFFSET(INDIRECT("'"&amp;I$146&amp;"'!A1"),0,$C$145,200,1),MATCH(1,(_summary!$B256=INDIRECT("'"&amp;I$146&amp;"'!A1:A300"))*(_summary!$C256=INDIRECT("'"&amp;I$146&amp;"'!B1:B300")),0))</f>
        <v>0</v>
      </c>
      <c r="J256" s="18">
        <f t="array" aca="1" ref="J256" ca="1">INDEX(OFFSET(INDIRECT("'"&amp;J$146&amp;"'!A1"),0,$C$145,200,1),MATCH(1,(_summary!$B256=INDIRECT("'"&amp;J$146&amp;"'!A1:A300"))*(_summary!$C256=INDIRECT("'"&amp;J$146&amp;"'!B1:B300")),0))</f>
        <v>0</v>
      </c>
      <c r="K256" s="18">
        <f t="array" aca="1" ref="K256" ca="1">INDEX(OFFSET(INDIRECT("'"&amp;K$146&amp;"'!A1"),0,$C$145,200,1),MATCH(1,(_summary!$B256=INDIRECT("'"&amp;K$146&amp;"'!A1:A300"))*(_summary!$C256=INDIRECT("'"&amp;K$146&amp;"'!B1:B300")),0))</f>
        <v>0</v>
      </c>
      <c r="L256" s="18">
        <f t="array" aca="1" ref="L256" ca="1">INDEX(OFFSET(INDIRECT("'"&amp;L$146&amp;"'!A1"),0,$C$145,200,1),MATCH(1,(_summary!$B256=INDIRECT("'"&amp;L$146&amp;"'!A1:A300"))*(_summary!$C256=INDIRECT("'"&amp;L$146&amp;"'!B1:B300")),0))</f>
        <v>5.7634610326858515E-2</v>
      </c>
      <c r="M256" s="18">
        <f t="array" aca="1" ref="M256" ca="1">INDEX(OFFSET(INDIRECT("'"&amp;M$146&amp;"'!A1"),0,$C$145,200,1),MATCH(1,(_summary!$B256=INDIRECT("'"&amp;M$146&amp;"'!A1:A300"))*(_summary!$C256=INDIRECT("'"&amp;M$146&amp;"'!B1:B300")),0))</f>
        <v>0.1296186949790189</v>
      </c>
      <c r="N256" s="18">
        <f t="array" aca="1" ref="N256" ca="1">INDEX(OFFSET(INDIRECT("'"&amp;N$146&amp;"'!A1"),0,$C$145,200,1),MATCH(1,(_summary!$B256=INDIRECT("'"&amp;N$146&amp;"'!A1:A300"))*(_summary!$C256=INDIRECT("'"&amp;N$146&amp;"'!B1:B300")),0))</f>
        <v>3.4564985327738371E-2</v>
      </c>
      <c r="O256" s="18">
        <f t="array" aca="1" ref="O256" ca="1">INDEX(OFFSET(INDIRECT("'"&amp;O$146&amp;"'!A1"),0,$C$145,200,1),MATCH(1,(_summary!$B256=INDIRECT("'"&amp;O$146&amp;"'!A1:A300"))*(_summary!$C256=INDIRECT("'"&amp;O$146&amp;"'!B1:B300")),0))</f>
        <v>4.1480614682069178E-2</v>
      </c>
      <c r="P256" s="18">
        <f t="array" aca="1" ref="P256" ca="1">INDEX(OFFSET(INDIRECT("'"&amp;P$146&amp;"'!A1"),0,$C$145,200,1),MATCH(1,(_summary!$B256=INDIRECT("'"&amp;P$146&amp;"'!A1:A300"))*(_summary!$C256=INDIRECT("'"&amp;P$146&amp;"'!B1:B300")),0))</f>
        <v>5.2602894589139659E-5</v>
      </c>
      <c r="Q256" s="18"/>
      <c r="R256" s="16">
        <f t="shared" ca="1" si="10"/>
        <v>1</v>
      </c>
    </row>
    <row r="257" spans="2:18" ht="15.6" thickTop="1" thickBot="1" x14ac:dyDescent="0.35">
      <c r="B257" t="s">
        <v>20</v>
      </c>
      <c r="C257">
        <f t="shared" si="11"/>
        <v>4</v>
      </c>
      <c r="D257" s="18">
        <f t="array" aca="1" ref="D257" ca="1">INDEX(OFFSET(INDIRECT("'"&amp;D$146&amp;"'!A1"),0,$C$145,200,1),MATCH(1,(_summary!$B257=INDIRECT("'"&amp;D$146&amp;"'!A1:A300"))*(_summary!$C257=INDIRECT("'"&amp;D$146&amp;"'!B1:B300")),0))</f>
        <v>0.17883650733346348</v>
      </c>
      <c r="E257" s="18">
        <f t="array" aca="1" ref="E257" ca="1">INDEX(OFFSET(INDIRECT("'"&amp;E$146&amp;"'!A1"),0,$C$145,200,1),MATCH(1,(_summary!$B257=INDIRECT("'"&amp;E$146&amp;"'!A1:A300"))*(_summary!$C257=INDIRECT("'"&amp;E$146&amp;"'!B1:B300")),0))</f>
        <v>0.44979676879450187</v>
      </c>
      <c r="F257" s="18">
        <f t="array" aca="1" ref="F257" ca="1">INDEX(OFFSET(INDIRECT("'"&amp;F$146&amp;"'!A1"),0,$C$145,200,1),MATCH(1,(_summary!$B257=INDIRECT("'"&amp;F$146&amp;"'!A1:A300"))*(_summary!$C257=INDIRECT("'"&amp;F$146&amp;"'!B1:B300")),0))</f>
        <v>6.5336653798894805E-4</v>
      </c>
      <c r="G257" s="18">
        <f t="array" aca="1" ref="G257" ca="1">INDEX(OFFSET(INDIRECT("'"&amp;G$146&amp;"'!A1"),0,$C$145,200,1),MATCH(1,(_summary!$B257=INDIRECT("'"&amp;G$146&amp;"'!A1:A300"))*(_summary!$C257=INDIRECT("'"&amp;G$146&amp;"'!B1:B300")),0))</f>
        <v>0.10274081371929959</v>
      </c>
      <c r="H257" s="18">
        <f t="array" aca="1" ref="H257" ca="1">INDEX(OFFSET(INDIRECT("'"&amp;H$146&amp;"'!A1"),0,$C$145,200,1),MATCH(1,(_summary!$B257=INDIRECT("'"&amp;H$146&amp;"'!A1:A300"))*(_summary!$C257=INDIRECT("'"&amp;H$146&amp;"'!B1:B300")),0))</f>
        <v>3.8453517190185423E-2</v>
      </c>
      <c r="I257" s="18">
        <f t="array" aca="1" ref="I257" ca="1">INDEX(OFFSET(INDIRECT("'"&amp;I$146&amp;"'!A1"),0,$C$145,200,1),MATCH(1,(_summary!$B257=INDIRECT("'"&amp;I$146&amp;"'!A1:A300"))*(_summary!$C257=INDIRECT("'"&amp;I$146&amp;"'!B1:B300")),0))</f>
        <v>2.8118470180111908E-3</v>
      </c>
      <c r="J257" s="18">
        <f t="array" aca="1" ref="J257" ca="1">INDEX(OFFSET(INDIRECT("'"&amp;J$146&amp;"'!A1"),0,$C$145,200,1),MATCH(1,(_summary!$B257=INDIRECT("'"&amp;J$146&amp;"'!A1:A300"))*(_summary!$C257=INDIRECT("'"&amp;J$146&amp;"'!B1:B300")),0))</f>
        <v>0</v>
      </c>
      <c r="K257" s="18">
        <f t="array" aca="1" ref="K257" ca="1">INDEX(OFFSET(INDIRECT("'"&amp;K$146&amp;"'!A1"),0,$C$145,200,1),MATCH(1,(_summary!$B257=INDIRECT("'"&amp;K$146&amp;"'!A1:A300"))*(_summary!$C257=INDIRECT("'"&amp;K$146&amp;"'!B1:B300")),0))</f>
        <v>0</v>
      </c>
      <c r="L257" s="18">
        <f t="array" aca="1" ref="L257" ca="1">INDEX(OFFSET(INDIRECT("'"&amp;L$146&amp;"'!A1"),0,$C$145,200,1),MATCH(1,(_summary!$B257=INDIRECT("'"&amp;L$146&amp;"'!A1:A300"))*(_summary!$C257=INDIRECT("'"&amp;L$146&amp;"'!B1:B300")),0))</f>
        <v>5.7277100651806107E-2</v>
      </c>
      <c r="M257" s="18">
        <f t="array" aca="1" ref="M257" ca="1">INDEX(OFFSET(INDIRECT("'"&amp;M$146&amp;"'!A1"),0,$C$145,200,1),MATCH(1,(_summary!$B257=INDIRECT("'"&amp;M$146&amp;"'!A1:A300"))*(_summary!$C257=INDIRECT("'"&amp;M$146&amp;"'!B1:B300")),0))</f>
        <v>0.11536055157055627</v>
      </c>
      <c r="N257" s="18">
        <f t="array" aca="1" ref="N257" ca="1">INDEX(OFFSET(INDIRECT("'"&amp;N$146&amp;"'!A1"),0,$C$145,200,1),MATCH(1,(_summary!$B257=INDIRECT("'"&amp;N$146&amp;"'!A1:A300"))*(_summary!$C257=INDIRECT("'"&amp;N$146&amp;"'!B1:B300")),0))</f>
        <v>3.0762813752148344E-2</v>
      </c>
      <c r="O257" s="18">
        <f t="array" aca="1" ref="O257" ca="1">INDEX(OFFSET(INDIRECT("'"&amp;O$146&amp;"'!A1"),0,$C$145,200,1),MATCH(1,(_summary!$B257=INDIRECT("'"&amp;O$146&amp;"'!A1:A300"))*(_summary!$C257=INDIRECT("'"&amp;O$146&amp;"'!B1:B300")),0))</f>
        <v>2.1350278703755363E-2</v>
      </c>
      <c r="P257" s="18">
        <f t="array" aca="1" ref="P257" ca="1">INDEX(OFFSET(INDIRECT("'"&amp;P$146&amp;"'!A1"),0,$C$145,200,1),MATCH(1,(_summary!$B257=INDIRECT("'"&amp;P$146&amp;"'!A1:A300"))*(_summary!$C257=INDIRECT("'"&amp;P$146&amp;"'!B1:B300")),0))</f>
        <v>1.9564347282834465E-3</v>
      </c>
      <c r="Q257" s="18"/>
      <c r="R257" s="16">
        <f t="shared" ca="1" si="10"/>
        <v>1</v>
      </c>
    </row>
    <row r="258" spans="2:18" ht="15.6" thickTop="1" thickBot="1" x14ac:dyDescent="0.35">
      <c r="B258" t="s">
        <v>26</v>
      </c>
      <c r="C258">
        <f t="shared" si="11"/>
        <v>4</v>
      </c>
      <c r="D258" s="18">
        <f t="array" aca="1" ref="D258" ca="1">INDEX(OFFSET(INDIRECT("'"&amp;D$146&amp;"'!A1"),0,$C$145,200,1),MATCH(1,(_summary!$B258=INDIRECT("'"&amp;D$146&amp;"'!A1:A300"))*(_summary!$C258=INDIRECT("'"&amp;D$146&amp;"'!B1:B300")),0))</f>
        <v>0.37929598445452894</v>
      </c>
      <c r="E258" s="18">
        <f t="array" aca="1" ref="E258" ca="1">INDEX(OFFSET(INDIRECT("'"&amp;E$146&amp;"'!A1"),0,$C$145,200,1),MATCH(1,(_summary!$B258=INDIRECT("'"&amp;E$146&amp;"'!A1:A300"))*(_summary!$C258=INDIRECT("'"&amp;E$146&amp;"'!B1:B300")),0))</f>
        <v>6.8007278356043241E-2</v>
      </c>
      <c r="F258" s="18">
        <f t="array" aca="1" ref="F258" ca="1">INDEX(OFFSET(INDIRECT("'"&amp;F$146&amp;"'!A1"),0,$C$145,200,1),MATCH(1,(_summary!$B258=INDIRECT("'"&amp;F$146&amp;"'!A1:A300"))*(_summary!$C258=INDIRECT("'"&amp;F$146&amp;"'!B1:B300")),0))</f>
        <v>0.31011563550936788</v>
      </c>
      <c r="G258" s="18">
        <f t="array" aca="1" ref="G258" ca="1">INDEX(OFFSET(INDIRECT("'"&amp;G$146&amp;"'!A1"),0,$C$145,200,1),MATCH(1,(_summary!$B258=INDIRECT("'"&amp;G$146&amp;"'!A1:A300"))*(_summary!$C258=INDIRECT("'"&amp;G$146&amp;"'!B1:B300")),0))</f>
        <v>0</v>
      </c>
      <c r="H258" s="18">
        <f t="array" aca="1" ref="H258" ca="1">INDEX(OFFSET(INDIRECT("'"&amp;H$146&amp;"'!A1"),0,$C$145,200,1),MATCH(1,(_summary!$B258=INDIRECT("'"&amp;H$146&amp;"'!A1:A300"))*(_summary!$C258=INDIRECT("'"&amp;H$146&amp;"'!B1:B300")),0))</f>
        <v>2.6284153768693207E-2</v>
      </c>
      <c r="I258" s="18">
        <f t="array" aca="1" ref="I258" ca="1">INDEX(OFFSET(INDIRECT("'"&amp;I$146&amp;"'!A1"),0,$C$145,200,1),MATCH(1,(_summary!$B258=INDIRECT("'"&amp;I$146&amp;"'!A1:A300"))*(_summary!$C258=INDIRECT("'"&amp;I$146&amp;"'!B1:B300")),0))</f>
        <v>9.0587995965235122E-3</v>
      </c>
      <c r="J258" s="18">
        <f t="array" aca="1" ref="J258" ca="1">INDEX(OFFSET(INDIRECT("'"&amp;J$146&amp;"'!A1"),0,$C$145,200,1),MATCH(1,(_summary!$B258=INDIRECT("'"&amp;J$146&amp;"'!A1:A300"))*(_summary!$C258=INDIRECT("'"&amp;J$146&amp;"'!B1:B300")),0))</f>
        <v>0</v>
      </c>
      <c r="K258" s="18">
        <f t="array" aca="1" ref="K258" ca="1">INDEX(OFFSET(INDIRECT("'"&amp;K$146&amp;"'!A1"),0,$C$145,200,1),MATCH(1,(_summary!$B258=INDIRECT("'"&amp;K$146&amp;"'!A1:A300"))*(_summary!$C258=INDIRECT("'"&amp;K$146&amp;"'!B1:B300")),0))</f>
        <v>0</v>
      </c>
      <c r="L258" s="18">
        <f t="array" aca="1" ref="L258" ca="1">INDEX(OFFSET(INDIRECT("'"&amp;L$146&amp;"'!A1"),0,$C$145,200,1),MATCH(1,(_summary!$B258=INDIRECT("'"&amp;L$146&amp;"'!A1:A300"))*(_summary!$C258=INDIRECT("'"&amp;L$146&amp;"'!B1:B300")),0))</f>
        <v>3.5045538358257612E-2</v>
      </c>
      <c r="M258" s="18">
        <f t="array" aca="1" ref="M258" ca="1">INDEX(OFFSET(INDIRECT("'"&amp;M$146&amp;"'!A1"),0,$C$145,200,1),MATCH(1,(_summary!$B258=INDIRECT("'"&amp;M$146&amp;"'!A1:A300"))*(_summary!$C258=INDIRECT("'"&amp;M$146&amp;"'!B1:B300")),0))</f>
        <v>7.8852461306079619E-2</v>
      </c>
      <c r="N258" s="18">
        <f t="array" aca="1" ref="N258" ca="1">INDEX(OFFSET(INDIRECT("'"&amp;N$146&amp;"'!A1"),0,$C$145,200,1),MATCH(1,(_summary!$B258=INDIRECT("'"&amp;N$146&amp;"'!A1:A300"))*(_summary!$C258=INDIRECT("'"&amp;N$146&amp;"'!B1:B300")),0))</f>
        <v>2.1027323014954566E-2</v>
      </c>
      <c r="O258" s="18">
        <f t="array" aca="1" ref="O258" ca="1">INDEX(OFFSET(INDIRECT("'"&amp;O$146&amp;"'!A1"),0,$C$145,200,1),MATCH(1,(_summary!$B258=INDIRECT("'"&amp;O$146&amp;"'!A1:A300"))*(_summary!$C258=INDIRECT("'"&amp;O$146&amp;"'!B1:B300")),0))</f>
        <v>7.2312825635551581E-2</v>
      </c>
      <c r="P258" s="18">
        <f t="array" aca="1" ref="P258" ca="1">INDEX(OFFSET(INDIRECT("'"&amp;P$146&amp;"'!A1"),0,$C$145,200,1),MATCH(1,(_summary!$B258=INDIRECT("'"&amp;P$146&amp;"'!A1:A300"))*(_summary!$C258=INDIRECT("'"&amp;P$146&amp;"'!B1:B300")),0))</f>
        <v>0</v>
      </c>
      <c r="Q258" s="18"/>
      <c r="R258" s="16">
        <f t="shared" ca="1" si="10"/>
        <v>1.0000000000000002</v>
      </c>
    </row>
    <row r="259" spans="2:18" ht="15.6" thickTop="1" thickBot="1" x14ac:dyDescent="0.35">
      <c r="B259" t="s">
        <v>7</v>
      </c>
      <c r="C259">
        <f t="shared" si="11"/>
        <v>4</v>
      </c>
      <c r="D259" s="18">
        <f t="array" aca="1" ref="D259" ca="1">INDEX(OFFSET(INDIRECT("'"&amp;D$146&amp;"'!A1"),0,$C$145,200,1),MATCH(1,(_summary!$B259=INDIRECT("'"&amp;D$146&amp;"'!A1:A300"))*(_summary!$C259=INDIRECT("'"&amp;D$146&amp;"'!B1:B300")),0))</f>
        <v>0.23360429562591353</v>
      </c>
      <c r="E259" s="18">
        <f t="array" aca="1" ref="E259" ca="1">INDEX(OFFSET(INDIRECT("'"&amp;E$146&amp;"'!A1"),0,$C$145,200,1),MATCH(1,(_summary!$B259=INDIRECT("'"&amp;E$146&amp;"'!A1:A300"))*(_summary!$C259=INDIRECT("'"&amp;E$146&amp;"'!B1:B300")),0))</f>
        <v>0.25285894110411183</v>
      </c>
      <c r="F259" s="18">
        <f t="array" aca="1" ref="F259" ca="1">INDEX(OFFSET(INDIRECT("'"&amp;F$146&amp;"'!A1"),0,$C$145,200,1),MATCH(1,(_summary!$B259=INDIRECT("'"&amp;F$146&amp;"'!A1:A300"))*(_summary!$C259=INDIRECT("'"&amp;F$146&amp;"'!B1:B300")),0))</f>
        <v>0.2520517853809443</v>
      </c>
      <c r="G259" s="18">
        <f t="array" aca="1" ref="G259" ca="1">INDEX(OFFSET(INDIRECT("'"&amp;G$146&amp;"'!A1"),0,$C$145,200,1),MATCH(1,(_summary!$B259=INDIRECT("'"&amp;G$146&amp;"'!A1:A300"))*(_summary!$C259=INDIRECT("'"&amp;G$146&amp;"'!B1:B300")),0))</f>
        <v>0</v>
      </c>
      <c r="H259" s="18">
        <f t="array" aca="1" ref="H259" ca="1">INDEX(OFFSET(INDIRECT("'"&amp;H$146&amp;"'!A1"),0,$C$145,200,1),MATCH(1,(_summary!$B259=INDIRECT("'"&amp;H$146&amp;"'!A1:A300"))*(_summary!$C259=INDIRECT("'"&amp;H$146&amp;"'!B1:B300")),0))</f>
        <v>3.5097452938595362E-2</v>
      </c>
      <c r="I259" s="18">
        <f t="array" aca="1" ref="I259" ca="1">INDEX(OFFSET(INDIRECT("'"&amp;I$146&amp;"'!A1"),0,$C$145,200,1),MATCH(1,(_summary!$B259=INDIRECT("'"&amp;I$146&amp;"'!A1:A300"))*(_summary!$C259=INDIRECT("'"&amp;I$146&amp;"'!B1:B300")),0))</f>
        <v>2.0919677755082151E-3</v>
      </c>
      <c r="J259" s="18">
        <f t="array" aca="1" ref="J259" ca="1">INDEX(OFFSET(INDIRECT("'"&amp;J$146&amp;"'!A1"),0,$C$145,200,1),MATCH(1,(_summary!$B259=INDIRECT("'"&amp;J$146&amp;"'!A1:A300"))*(_summary!$C259=INDIRECT("'"&amp;J$146&amp;"'!B1:B300")),0))</f>
        <v>1.7980190456100067E-4</v>
      </c>
      <c r="K259" s="18">
        <f t="array" aca="1" ref="K259" ca="1">INDEX(OFFSET(INDIRECT("'"&amp;K$146&amp;"'!A1"),0,$C$145,200,1),MATCH(1,(_summary!$B259=INDIRECT("'"&amp;K$146&amp;"'!A1:A300"))*(_summary!$C259=INDIRECT("'"&amp;K$146&amp;"'!B1:B300")),0))</f>
        <v>3.5960380912200128E-4</v>
      </c>
      <c r="L259" s="18">
        <f t="array" aca="1" ref="L259" ca="1">INDEX(OFFSET(INDIRECT("'"&amp;L$146&amp;"'!A1"),0,$C$145,200,1),MATCH(1,(_summary!$B259=INDIRECT("'"&amp;L$146&amp;"'!A1:A300"))*(_summary!$C259=INDIRECT("'"&amp;L$146&amp;"'!B1:B300")),0))</f>
        <v>7.0616214356742438E-2</v>
      </c>
      <c r="M259" s="18">
        <f t="array" aca="1" ref="M259" ca="1">INDEX(OFFSET(INDIRECT("'"&amp;M$146&amp;"'!A1"),0,$C$145,200,1),MATCH(1,(_summary!$B259=INDIRECT("'"&amp;M$146&amp;"'!A1:A300"))*(_summary!$C259=INDIRECT("'"&amp;M$146&amp;"'!B1:B300")),0))</f>
        <v>0.10529235881578608</v>
      </c>
      <c r="N259" s="18">
        <f t="array" aca="1" ref="N259" ca="1">INDEX(OFFSET(INDIRECT("'"&amp;N$146&amp;"'!A1"),0,$C$145,200,1),MATCH(1,(_summary!$B259=INDIRECT("'"&amp;N$146&amp;"'!A1:A300"))*(_summary!$C259=INDIRECT("'"&amp;N$146&amp;"'!B1:B300")),0))</f>
        <v>2.8077962350876291E-2</v>
      </c>
      <c r="O259" s="18">
        <f t="array" aca="1" ref="O259" ca="1">INDEX(OFFSET(INDIRECT("'"&amp;O$146&amp;"'!A1"),0,$C$145,200,1),MATCH(1,(_summary!$B259=INDIRECT("'"&amp;O$146&amp;"'!A1:A300"))*(_summary!$C259=INDIRECT("'"&amp;O$146&amp;"'!B1:B300")),0))</f>
        <v>1.9769615937838887E-2</v>
      </c>
      <c r="P259" s="18">
        <f t="array" aca="1" ref="P259" ca="1">INDEX(OFFSET(INDIRECT("'"&amp;P$146&amp;"'!A1"),0,$C$145,200,1),MATCH(1,(_summary!$B259=INDIRECT("'"&amp;P$146&amp;"'!A1:A300"))*(_summary!$C259=INDIRECT("'"&amp;P$146&amp;"'!B1:B300")),0))</f>
        <v>0</v>
      </c>
      <c r="Q259" s="18"/>
      <c r="R259" s="16">
        <f t="shared" ca="1" si="10"/>
        <v>1.0000000000000002</v>
      </c>
    </row>
    <row r="260" spans="2:18" ht="15.6" thickTop="1" thickBot="1" x14ac:dyDescent="0.35">
      <c r="B260" t="s">
        <v>9</v>
      </c>
      <c r="C260">
        <f t="shared" si="11"/>
        <v>4</v>
      </c>
      <c r="D260" s="18">
        <f t="array" aca="1" ref="D260" ca="1">INDEX(OFFSET(INDIRECT("'"&amp;D$146&amp;"'!A1"),0,$C$145,200,1),MATCH(1,(_summary!$B260=INDIRECT("'"&amp;D$146&amp;"'!A1:A300"))*(_summary!$C260=INDIRECT("'"&amp;D$146&amp;"'!B1:B300")),0))</f>
        <v>0.5954747579263614</v>
      </c>
      <c r="E260" s="18">
        <f t="array" aca="1" ref="E260" ca="1">INDEX(OFFSET(INDIRECT("'"&amp;E$146&amp;"'!A1"),0,$C$145,200,1),MATCH(1,(_summary!$B260=INDIRECT("'"&amp;E$146&amp;"'!A1:A300"))*(_summary!$C260=INDIRECT("'"&amp;E$146&amp;"'!B1:B300")),0))</f>
        <v>7.2009925687955376E-2</v>
      </c>
      <c r="F260" s="18">
        <f t="array" aca="1" ref="F260" ca="1">INDEX(OFFSET(INDIRECT("'"&amp;F$146&amp;"'!A1"),0,$C$145,200,1),MATCH(1,(_summary!$B260=INDIRECT("'"&amp;F$146&amp;"'!A1:A300"))*(_summary!$C260=INDIRECT("'"&amp;F$146&amp;"'!B1:B300")),0))</f>
        <v>0.18318972605720291</v>
      </c>
      <c r="G260" s="18">
        <f t="array" aca="1" ref="G260" ca="1">INDEX(OFFSET(INDIRECT("'"&amp;G$146&amp;"'!A1"),0,$C$145,200,1),MATCH(1,(_summary!$B260=INDIRECT("'"&amp;G$146&amp;"'!A1:A300"))*(_summary!$C260=INDIRECT("'"&amp;G$146&amp;"'!B1:B300")),0))</f>
        <v>0</v>
      </c>
      <c r="H260" s="18">
        <f t="array" aca="1" ref="H260" ca="1">INDEX(OFFSET(INDIRECT("'"&amp;H$146&amp;"'!A1"),0,$C$145,200,1),MATCH(1,(_summary!$B260=INDIRECT("'"&amp;H$146&amp;"'!A1:A300"))*(_summary!$C260=INDIRECT("'"&amp;H$146&amp;"'!B1:B300")),0))</f>
        <v>1.7739487987163439E-2</v>
      </c>
      <c r="I260" s="18">
        <f t="array" aca="1" ref="I260" ca="1">INDEX(OFFSET(INDIRECT("'"&amp;I$146&amp;"'!A1"),0,$C$145,200,1),MATCH(1,(_summary!$B260=INDIRECT("'"&amp;I$146&amp;"'!A1:A300"))*(_summary!$C260=INDIRECT("'"&amp;I$146&amp;"'!B1:B300")),0))</f>
        <v>0</v>
      </c>
      <c r="J260" s="18">
        <f t="array" aca="1" ref="J260" ca="1">INDEX(OFFSET(INDIRECT("'"&amp;J$146&amp;"'!A1"),0,$C$145,200,1),MATCH(1,(_summary!$B260=INDIRECT("'"&amp;J$146&amp;"'!A1:A300"))*(_summary!$C260=INDIRECT("'"&amp;J$146&amp;"'!B1:B300")),0))</f>
        <v>0</v>
      </c>
      <c r="K260" s="18">
        <f t="array" aca="1" ref="K260" ca="1">INDEX(OFFSET(INDIRECT("'"&amp;K$146&amp;"'!A1"),0,$C$145,200,1),MATCH(1,(_summary!$B260=INDIRECT("'"&amp;K$146&amp;"'!A1:A300"))*(_summary!$C260=INDIRECT("'"&amp;K$146&amp;"'!B1:B300")),0))</f>
        <v>0</v>
      </c>
      <c r="L260" s="18">
        <f t="array" aca="1" ref="L260" ca="1">INDEX(OFFSET(INDIRECT("'"&amp;L$146&amp;"'!A1"),0,$C$145,200,1),MATCH(1,(_summary!$B260=INDIRECT("'"&amp;L$146&amp;"'!A1:A300"))*(_summary!$C260=INDIRECT("'"&amp;L$146&amp;"'!B1:B300")),0))</f>
        <v>5.4714987730275284E-2</v>
      </c>
      <c r="M260" s="18">
        <f t="array" aca="1" ref="M260" ca="1">INDEX(OFFSET(INDIRECT("'"&amp;M$146&amp;"'!A1"),0,$C$145,200,1),MATCH(1,(_summary!$B260=INDIRECT("'"&amp;M$146&amp;"'!A1:A300"))*(_summary!$C260=INDIRECT("'"&amp;M$146&amp;"'!B1:B300")),0))</f>
        <v>5.3218463961490312E-2</v>
      </c>
      <c r="N260" s="18">
        <f t="array" aca="1" ref="N260" ca="1">INDEX(OFFSET(INDIRECT("'"&amp;N$146&amp;"'!A1"),0,$C$145,200,1),MATCH(1,(_summary!$B260=INDIRECT("'"&amp;N$146&amp;"'!A1:A300"))*(_summary!$C260=INDIRECT("'"&amp;N$146&amp;"'!B1:B300")),0))</f>
        <v>1.4191590389730752E-2</v>
      </c>
      <c r="O260" s="18">
        <f t="array" aca="1" ref="O260" ca="1">INDEX(OFFSET(INDIRECT("'"&amp;O$146&amp;"'!A1"),0,$C$145,200,1),MATCH(1,(_summary!$B260=INDIRECT("'"&amp;O$146&amp;"'!A1:A300"))*(_summary!$C260=INDIRECT("'"&amp;O$146&amp;"'!B1:B300")),0))</f>
        <v>9.4610602598205022E-3</v>
      </c>
      <c r="P260" s="18">
        <f t="array" aca="1" ref="P260" ca="1">INDEX(OFFSET(INDIRECT("'"&amp;P$146&amp;"'!A1"),0,$C$145,200,1),MATCH(1,(_summary!$B260=INDIRECT("'"&amp;P$146&amp;"'!A1:A300"))*(_summary!$C260=INDIRECT("'"&amp;P$146&amp;"'!B1:B300")),0))</f>
        <v>0</v>
      </c>
      <c r="Q260" s="18"/>
      <c r="R260" s="16">
        <f t="shared" ca="1" si="10"/>
        <v>1</v>
      </c>
    </row>
    <row r="261" spans="2:18" ht="15.6" thickTop="1" thickBot="1" x14ac:dyDescent="0.35">
      <c r="B261" t="s">
        <v>14</v>
      </c>
      <c r="C261">
        <f t="shared" si="11"/>
        <v>4</v>
      </c>
      <c r="D261" s="18">
        <f t="array" aca="1" ref="D261" ca="1">INDEX(OFFSET(INDIRECT("'"&amp;D$146&amp;"'!A1"),0,$C$145,200,1),MATCH(1,(_summary!$B261=INDIRECT("'"&amp;D$146&amp;"'!A1:A300"))*(_summary!$C261=INDIRECT("'"&amp;D$146&amp;"'!B1:B300")),0))</f>
        <v>0.1512180365810912</v>
      </c>
      <c r="E261" s="18">
        <f t="array" aca="1" ref="E261" ca="1">INDEX(OFFSET(INDIRECT("'"&amp;E$146&amp;"'!A1"),0,$C$145,200,1),MATCH(1,(_summary!$B261=INDIRECT("'"&amp;E$146&amp;"'!A1:A300"))*(_summary!$C261=INDIRECT("'"&amp;E$146&amp;"'!B1:B300")),0))</f>
        <v>0.1531337146467924</v>
      </c>
      <c r="F261" s="18">
        <f t="array" aca="1" ref="F261" ca="1">INDEX(OFFSET(INDIRECT("'"&amp;F$146&amp;"'!A1"),0,$C$145,200,1),MATCH(1,(_summary!$B261=INDIRECT("'"&amp;F$146&amp;"'!A1:A300"))*(_summary!$C261=INDIRECT("'"&amp;F$146&amp;"'!B1:B300")),0))</f>
        <v>0.38017220152634068</v>
      </c>
      <c r="G261" s="18">
        <f t="array" aca="1" ref="G261" ca="1">INDEX(OFFSET(INDIRECT("'"&amp;G$146&amp;"'!A1"),0,$C$145,200,1),MATCH(1,(_summary!$B261=INDIRECT("'"&amp;G$146&amp;"'!A1:A300"))*(_summary!$C261=INDIRECT("'"&amp;G$146&amp;"'!B1:B300")),0))</f>
        <v>5.9988649080292311E-5</v>
      </c>
      <c r="H261" s="18">
        <f t="array" aca="1" ref="H261" ca="1">INDEX(OFFSET(INDIRECT("'"&amp;H$146&amp;"'!A1"),0,$C$145,200,1),MATCH(1,(_summary!$B261=INDIRECT("'"&amp;H$146&amp;"'!A1:A300"))*(_summary!$C261=INDIRECT("'"&amp;H$146&amp;"'!B1:B300")),0))</f>
        <v>3.7075434847397754E-2</v>
      </c>
      <c r="I261" s="18">
        <f t="array" aca="1" ref="I261" ca="1">INDEX(OFFSET(INDIRECT("'"&amp;I$146&amp;"'!A1"),0,$C$145,200,1),MATCH(1,(_summary!$B261=INDIRECT("'"&amp;I$146&amp;"'!A1:A300"))*(_summary!$C261=INDIRECT("'"&amp;I$146&amp;"'!B1:B300")),0))</f>
        <v>4.390610216779449E-4</v>
      </c>
      <c r="J261" s="18">
        <f t="array" aca="1" ref="J261" ca="1">INDEX(OFFSET(INDIRECT("'"&amp;J$146&amp;"'!A1"),0,$C$145,200,1),MATCH(1,(_summary!$B261=INDIRECT("'"&amp;J$146&amp;"'!A1:A300"))*(_summary!$C261=INDIRECT("'"&amp;J$146&amp;"'!B1:B300")),0))</f>
        <v>0</v>
      </c>
      <c r="K261" s="18">
        <f t="array" aca="1" ref="K261" ca="1">INDEX(OFFSET(INDIRECT("'"&amp;K$146&amp;"'!A1"),0,$C$145,200,1),MATCH(1,(_summary!$B261=INDIRECT("'"&amp;K$146&amp;"'!A1:A300"))*(_summary!$C261=INDIRECT("'"&amp;K$146&amp;"'!B1:B300")),0))</f>
        <v>0</v>
      </c>
      <c r="L261" s="18">
        <f t="array" aca="1" ref="L261" ca="1">INDEX(OFFSET(INDIRECT("'"&amp;L$146&amp;"'!A1"),0,$C$145,200,1),MATCH(1,(_summary!$B261=INDIRECT("'"&amp;L$146&amp;"'!A1:A300"))*(_summary!$C261=INDIRECT("'"&amp;L$146&amp;"'!B1:B300")),0))</f>
        <v>0.11668918416078797</v>
      </c>
      <c r="M261" s="18">
        <f t="array" aca="1" ref="M261" ca="1">INDEX(OFFSET(INDIRECT("'"&amp;M$146&amp;"'!A1"),0,$C$145,200,1),MATCH(1,(_summary!$B261=INDIRECT("'"&amp;M$146&amp;"'!A1:A300"))*(_summary!$C261=INDIRECT("'"&amp;M$146&amp;"'!B1:B300")),0))</f>
        <v>0.11122630454219325</v>
      </c>
      <c r="N261" s="18">
        <f t="array" aca="1" ref="N261" ca="1">INDEX(OFFSET(INDIRECT("'"&amp;N$146&amp;"'!A1"),0,$C$145,200,1),MATCH(1,(_summary!$B261=INDIRECT("'"&amp;N$146&amp;"'!A1:A300"))*(_summary!$C261=INDIRECT("'"&amp;N$146&amp;"'!B1:B300")),0))</f>
        <v>2.9660347877918204E-2</v>
      </c>
      <c r="O261" s="18">
        <f t="array" aca="1" ref="O261" ca="1">INDEX(OFFSET(INDIRECT("'"&amp;O$146&amp;"'!A1"),0,$C$145,200,1),MATCH(1,(_summary!$B261=INDIRECT("'"&amp;O$146&amp;"'!A1:A300"))*(_summary!$C261=INDIRECT("'"&amp;O$146&amp;"'!B1:B300")),0))</f>
        <v>1.9773565251945468E-2</v>
      </c>
      <c r="P261" s="18">
        <f t="array" aca="1" ref="P261" ca="1">INDEX(OFFSET(INDIRECT("'"&amp;P$146&amp;"'!A1"),0,$C$145,200,1),MATCH(1,(_summary!$B261=INDIRECT("'"&amp;P$146&amp;"'!A1:A300"))*(_summary!$C261=INDIRECT("'"&amp;P$146&amp;"'!B1:B300")),0))</f>
        <v>5.5216089477486726E-4</v>
      </c>
      <c r="Q261" s="18"/>
      <c r="R261" s="16">
        <f t="shared" ca="1" si="10"/>
        <v>1</v>
      </c>
    </row>
    <row r="262" spans="2:18" ht="15.6" thickTop="1" thickBot="1" x14ac:dyDescent="0.35">
      <c r="B262" t="s">
        <v>4</v>
      </c>
      <c r="C262">
        <f t="shared" si="11"/>
        <v>4</v>
      </c>
      <c r="D262" s="18">
        <f t="array" aca="1" ref="D262" ca="1">INDEX(OFFSET(INDIRECT("'"&amp;D$146&amp;"'!A1"),0,$C$145,200,1),MATCH(1,(_summary!$B262=INDIRECT("'"&amp;D$146&amp;"'!A1:A300"))*(_summary!$C262=INDIRECT("'"&amp;D$146&amp;"'!B1:B300")),0))</f>
        <v>0.24318283730126808</v>
      </c>
      <c r="E262" s="18">
        <f t="array" aca="1" ref="E262" ca="1">INDEX(OFFSET(INDIRECT("'"&amp;E$146&amp;"'!A1"),0,$C$145,200,1),MATCH(1,(_summary!$B262=INDIRECT("'"&amp;E$146&amp;"'!A1:A300"))*(_summary!$C262=INDIRECT("'"&amp;E$146&amp;"'!B1:B300")),0))</f>
        <v>0.45569157009310379</v>
      </c>
      <c r="F262" s="18">
        <f t="array" aca="1" ref="F262" ca="1">INDEX(OFFSET(INDIRECT("'"&amp;F$146&amp;"'!A1"),0,$C$145,200,1),MATCH(1,(_summary!$B262=INDIRECT("'"&amp;F$146&amp;"'!A1:A300"))*(_summary!$C262=INDIRECT("'"&amp;F$146&amp;"'!B1:B300")),0))</f>
        <v>4.8973455024257928E-2</v>
      </c>
      <c r="G262" s="18">
        <f t="array" aca="1" ref="G262" ca="1">INDEX(OFFSET(INDIRECT("'"&amp;G$146&amp;"'!A1"),0,$C$145,200,1),MATCH(1,(_summary!$B262=INDIRECT("'"&amp;G$146&amp;"'!A1:A300"))*(_summary!$C262=INDIRECT("'"&amp;G$146&amp;"'!B1:B300")),0))</f>
        <v>1.6768753330590729E-3</v>
      </c>
      <c r="H262" s="18">
        <f t="array" aca="1" ref="H262" ca="1">INDEX(OFFSET(INDIRECT("'"&amp;H$146&amp;"'!A1"),0,$C$145,200,1),MATCH(1,(_summary!$B262=INDIRECT("'"&amp;H$146&amp;"'!A1:A300"))*(_summary!$C262=INDIRECT("'"&amp;H$146&amp;"'!B1:B300")),0))</f>
        <v>3.5196936982529244E-2</v>
      </c>
      <c r="I262" s="18">
        <f t="array" aca="1" ref="I262" ca="1">INDEX(OFFSET(INDIRECT("'"&amp;I$146&amp;"'!A1"),0,$C$145,200,1),MATCH(1,(_summary!$B262=INDIRECT("'"&amp;I$146&amp;"'!A1:A300"))*(_summary!$C262=INDIRECT("'"&amp;I$146&amp;"'!B1:B300")),0))</f>
        <v>5.9176715036464182E-3</v>
      </c>
      <c r="J262" s="18">
        <f t="array" aca="1" ref="J262" ca="1">INDEX(OFFSET(INDIRECT("'"&amp;J$146&amp;"'!A1"),0,$C$145,200,1),MATCH(1,(_summary!$B262=INDIRECT("'"&amp;J$146&amp;"'!A1:A300"))*(_summary!$C262=INDIRECT("'"&amp;J$146&amp;"'!B1:B300")),0))</f>
        <v>0</v>
      </c>
      <c r="K262" s="18">
        <f t="array" aca="1" ref="K262" ca="1">INDEX(OFFSET(INDIRECT("'"&amp;K$146&amp;"'!A1"),0,$C$145,200,1),MATCH(1,(_summary!$B262=INDIRECT("'"&amp;K$146&amp;"'!A1:A300"))*(_summary!$C262=INDIRECT("'"&amp;K$146&amp;"'!B1:B300")),0))</f>
        <v>0</v>
      </c>
      <c r="L262" s="18">
        <f t="array" aca="1" ref="L262" ca="1">INDEX(OFFSET(INDIRECT("'"&amp;L$146&amp;"'!A1"),0,$C$145,200,1),MATCH(1,(_summary!$B262=INDIRECT("'"&amp;L$146&amp;"'!A1:A300"))*(_summary!$C262=INDIRECT("'"&amp;L$146&amp;"'!B1:B300")),0))</f>
        <v>4.8276751573450571E-2</v>
      </c>
      <c r="M262" s="18">
        <f t="array" aca="1" ref="M262" ca="1">INDEX(OFFSET(INDIRECT("'"&amp;M$146&amp;"'!A1"),0,$C$145,200,1),MATCH(1,(_summary!$B262=INDIRECT("'"&amp;M$146&amp;"'!A1:A300"))*(_summary!$C262=INDIRECT("'"&amp;M$146&amp;"'!B1:B300")),0))</f>
        <v>0.10840176127101794</v>
      </c>
      <c r="N262" s="18">
        <f t="array" aca="1" ref="N262" ca="1">INDEX(OFFSET(INDIRECT("'"&amp;N$146&amp;"'!A1"),0,$C$145,200,1),MATCH(1,(_summary!$B262=INDIRECT("'"&amp;N$146&amp;"'!A1:A300"))*(_summary!$C262=INDIRECT("'"&amp;N$146&amp;"'!B1:B300")),0))</f>
        <v>2.8157549586023393E-2</v>
      </c>
      <c r="O262" s="18">
        <f t="array" aca="1" ref="O262" ca="1">INDEX(OFFSET(INDIRECT("'"&amp;O$146&amp;"'!A1"),0,$C$145,200,1),MATCH(1,(_summary!$B262=INDIRECT("'"&amp;O$146&amp;"'!A1:A300"))*(_summary!$C262=INDIRECT("'"&amp;O$146&amp;"'!B1:B300")),0))</f>
        <v>1.8864536974862563E-2</v>
      </c>
      <c r="P262" s="18">
        <f t="array" aca="1" ref="P262" ca="1">INDEX(OFFSET(INDIRECT("'"&amp;P$146&amp;"'!A1"),0,$C$145,200,1),MATCH(1,(_summary!$B262=INDIRECT("'"&amp;P$146&amp;"'!A1:A300"))*(_summary!$C262=INDIRECT("'"&amp;P$146&amp;"'!B1:B300")),0))</f>
        <v>5.6600543567808725E-3</v>
      </c>
      <c r="Q262" s="18"/>
      <c r="R262" s="16">
        <f t="shared" ca="1" si="10"/>
        <v>0.99999999999999978</v>
      </c>
    </row>
    <row r="263" spans="2:18" ht="15" thickTop="1" x14ac:dyDescent="0.3"/>
  </sheetData>
  <conditionalFormatting sqref="P5:V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3" width="9" bestFit="1" customWidth="1" collapsed="1"/>
    <col min="4" max="4" width="8.88671875" bestFit="1" customWidth="1" collapsed="1"/>
    <col min="5" max="5" width="6.33203125" customWidth="1" collapsed="1"/>
    <col min="6" max="6" width="6.6640625" bestFit="1" customWidth="1" collapsed="1"/>
    <col min="7" max="7" width="17.33203125" customWidth="1" collapsed="1"/>
    <col min="8" max="8" width="12.109375" customWidth="1" collapsed="1"/>
    <col min="9" max="9" width="11.44140625" bestFit="1" customWidth="1" collapsed="1"/>
    <col min="10" max="11" width="11.44140625" customWidth="1" collapsed="1"/>
    <col min="12" max="12" width="13.5546875" bestFit="1" customWidth="1" collapsed="1"/>
    <col min="13" max="13" width="9.33203125" bestFit="1" customWidth="1" collapsed="1"/>
    <col min="14" max="14" width="8" customWidth="1" collapsed="1"/>
    <col min="15" max="15" width="10.109375" bestFit="1" customWidth="1" collapsed="1"/>
    <col min="16" max="16" width="19.33203125" bestFit="1" customWidth="1" collapsed="1"/>
    <col min="17" max="17" width="9" bestFit="1" customWidth="1" collapsed="1"/>
    <col min="18" max="19" width="9" customWidth="1" collapsed="1"/>
    <col min="20" max="20" width="8.88671875" bestFit="1" customWidth="1" collapsed="1"/>
    <col min="21" max="22" width="6.6640625" bestFit="1" customWidth="1" collapsed="1"/>
    <col min="23" max="23" width="10.109375" bestFit="1" customWidth="1" collapsed="1"/>
    <col min="24" max="25" width="9" bestFit="1" customWidth="1" collapsed="1"/>
    <col min="26" max="27" width="9" customWidth="1" collapsed="1"/>
    <col min="28" max="28" width="8.88671875" bestFit="1" customWidth="1" collapsed="1"/>
    <col min="29" max="30" width="6.6640625" bestFit="1" customWidth="1" collapsed="1"/>
    <col min="31" max="31" width="10.109375" bestFit="1" customWidth="1" collapsed="1"/>
    <col min="32" max="33" width="9" bestFit="1" customWidth="1" collapsed="1"/>
    <col min="34" max="35" width="9" customWidth="1" collapsed="1"/>
    <col min="36" max="36" width="8.88671875" bestFit="1" customWidth="1" collapsed="1"/>
    <col min="37" max="38" width="6.6640625" bestFit="1" customWidth="1" collapsed="1"/>
    <col min="39" max="39" width="10.109375" bestFit="1" customWidth="1" collapsed="1"/>
    <col min="40" max="40" width="9" bestFit="1" customWidth="1" collapsed="1"/>
  </cols>
  <sheetData>
    <row r="1" spans="7:12" x14ac:dyDescent="0.3">
      <c r="H1" s="51" t="s">
        <v>134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133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80" t="s">
        <v>33</v>
      </c>
      <c r="H5" s="79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80" t="s">
        <v>34</v>
      </c>
      <c r="H6" s="79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80" t="s">
        <v>39</v>
      </c>
      <c r="H7" s="79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80" t="s">
        <v>35</v>
      </c>
      <c r="H8" s="79"/>
    </row>
    <row r="9" spans="7:12" x14ac:dyDescent="0.3">
      <c r="G9" s="80" t="s">
        <v>134</v>
      </c>
      <c r="H9" s="79"/>
    </row>
    <row r="10" spans="7:12" x14ac:dyDescent="0.3">
      <c r="G10" s="80" t="s">
        <v>37</v>
      </c>
      <c r="H10" s="79"/>
    </row>
    <row r="11" spans="7:12" x14ac:dyDescent="0.3">
      <c r="G11" s="80" t="s">
        <v>40</v>
      </c>
      <c r="H11" s="79"/>
    </row>
    <row r="12" spans="7:12" x14ac:dyDescent="0.3">
      <c r="G12" s="80" t="s">
        <v>73</v>
      </c>
      <c r="H12" s="79"/>
    </row>
    <row r="13" spans="7:12" x14ac:dyDescent="0.3">
      <c r="G13" s="80" t="s">
        <v>38</v>
      </c>
      <c r="H13" s="79"/>
    </row>
    <row r="14" spans="7:12" x14ac:dyDescent="0.3">
      <c r="G14" s="80" t="s">
        <v>60</v>
      </c>
      <c r="H14" s="79"/>
    </row>
    <row r="15" spans="7:12" x14ac:dyDescent="0.3">
      <c r="G15" s="80" t="s">
        <v>66</v>
      </c>
      <c r="H15" s="79"/>
    </row>
    <row r="16" spans="7:12" x14ac:dyDescent="0.3">
      <c r="G16" s="80" t="s">
        <v>74</v>
      </c>
      <c r="H16" s="79"/>
    </row>
    <row r="17" spans="1:53" x14ac:dyDescent="0.3">
      <c r="G17" s="80" t="s">
        <v>75</v>
      </c>
      <c r="H17" s="79"/>
    </row>
    <row r="18" spans="1:53" x14ac:dyDescent="0.3">
      <c r="G18" s="80" t="s">
        <v>76</v>
      </c>
      <c r="H18" s="79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v>5.5594948578831085E-2</v>
      </c>
      <c r="AW24" s="22">
        <v>9.2335868277240843E-2</v>
      </c>
      <c r="AX24" s="22">
        <v>0.43447965171479669</v>
      </c>
      <c r="AY24" s="22">
        <v>4.8096669887415053E-2</v>
      </c>
      <c r="AZ24" s="22">
        <v>0.14788605774562674</v>
      </c>
      <c r="BA24" s="23"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0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5">
        <f>0.25*($E25*(-U$19)+$F25*(-V$19)+$G25*(-W$19))</f>
        <v>2.1768754701797621E-2</v>
      </c>
      <c r="S25" s="65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5">
        <f>1/4*($E25*(-AC$19)+$F25*(-AD$19)+$G25*(-AE$19))</f>
        <v>3.5301863869068979E-2</v>
      </c>
      <c r="AA25" s="65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5">
        <f>1/4*($E25*(-AK$19)+$F25*(-AL$19)+$G25*(-AM$19))</f>
        <v>7.1968643011769778E-2</v>
      </c>
      <c r="AI25" s="65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v>6.7702120980136893E-2</v>
      </c>
      <c r="AW25" s="25">
        <v>0.14888150812056661</v>
      </c>
      <c r="AX25" s="25">
        <v>0.2247368545209798</v>
      </c>
      <c r="AY25" s="25">
        <v>4.1350012201233017E-3</v>
      </c>
      <c r="AZ25" s="25">
        <v>0.20402223756277532</v>
      </c>
      <c r="BA25" s="55"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6">
        <f t="shared" ref="J26:J53" si="22">1/4*($E26*(-M$19)+$F26*(-N$19)+$G26*(-O$19))</f>
        <v>4.8362433365804428E-3</v>
      </c>
      <c r="K26" s="66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6">
        <f t="shared" ref="R26:R53" si="29">0.25*($E26*(-U$19)+$F26*(-V$19)+$G26*(-W$19))</f>
        <v>4.3628166636255794E-2</v>
      </c>
      <c r="S26" s="66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5">
        <f t="shared" ref="Z26:Z53" si="37">1/4*($E26*(-AC$19)+$F26*(-AD$19)+$G26*(-AE$19))</f>
        <v>7.0676685612508519E-2</v>
      </c>
      <c r="AA26" s="66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5">
        <f t="shared" ref="AH26:AH53" si="45">1/4*($E26*(-AK$19)+$F26*(-AL$19)+$G26*(-AM$19))</f>
        <v>0.14381486858852974</v>
      </c>
      <c r="AI26" s="66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v>3.2239192246105761E-2</v>
      </c>
      <c r="AW26" s="57">
        <v>1.4068069626642005E-4</v>
      </c>
      <c r="AX26" s="57">
        <v>0.4905154031205915</v>
      </c>
      <c r="AY26" s="57">
        <v>1.2519152651837317E-2</v>
      </c>
      <c r="AZ26" s="57">
        <v>0.36201728536158467</v>
      </c>
      <c r="BA26" s="58"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6">
        <f t="shared" si="22"/>
        <v>2.9837957506910003E-3</v>
      </c>
      <c r="K27" s="66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6">
        <f t="shared" si="29"/>
        <v>1.2033287536064675E-2</v>
      </c>
      <c r="S27" s="66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5">
        <f t="shared" si="37"/>
        <v>1.7350346258735789E-2</v>
      </c>
      <c r="AA27" s="66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5">
        <f t="shared" si="45"/>
        <v>2.7449328929409988E-2</v>
      </c>
      <c r="AI27" s="66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v>8.6247436994582871E-2</v>
      </c>
      <c r="AW27" s="57">
        <v>0.15930644597248425</v>
      </c>
      <c r="AX27" s="57">
        <v>3.825199257074266E-2</v>
      </c>
      <c r="AY27" s="57">
        <v>0.12592834213538898</v>
      </c>
      <c r="AZ27" s="57">
        <v>9.2841073392843881E-4</v>
      </c>
      <c r="BA27" s="58"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6">
        <f t="shared" si="22"/>
        <v>1.2256975224452379E-3</v>
      </c>
      <c r="K28" s="66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6">
        <f t="shared" si="29"/>
        <v>1.3308010959314626E-2</v>
      </c>
      <c r="S28" s="66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5">
        <f t="shared" si="37"/>
        <v>2.1602254952061646E-2</v>
      </c>
      <c r="AA28" s="66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5">
        <f t="shared" si="45"/>
        <v>4.4116538155820784E-2</v>
      </c>
      <c r="AI28" s="66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v>1.6340034860123129E-2</v>
      </c>
      <c r="AW28" s="57">
        <v>6.6261328629877547E-2</v>
      </c>
      <c r="AX28" s="57">
        <v>0.20918982281246076</v>
      </c>
      <c r="AY28" s="57">
        <v>1.3293061042640242E-3</v>
      </c>
      <c r="AZ28" s="57">
        <v>5.4843506607009283E-2</v>
      </c>
      <c r="BA28" s="58"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6">
        <f t="shared" si="22"/>
        <v>4.2648186594437124E-3</v>
      </c>
      <c r="K29" s="66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6">
        <f t="shared" si="29"/>
        <v>2.8432124396291419E-2</v>
      </c>
      <c r="S29" s="66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5">
        <f t="shared" si="37"/>
        <v>4.620220214397356E-2</v>
      </c>
      <c r="AA29" s="66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5">
        <f t="shared" si="45"/>
        <v>9.4536813617668955E-2</v>
      </c>
      <c r="AI29" s="66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6">
        <f t="shared" si="22"/>
        <v>5.1943698982662538E-3</v>
      </c>
      <c r="K30" s="66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6">
        <f t="shared" si="29"/>
        <v>2.8502469836189353E-2</v>
      </c>
      <c r="S30" s="66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5">
        <f t="shared" si="37"/>
        <v>4.3103914119437765E-2</v>
      </c>
      <c r="AA30" s="66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5">
        <f t="shared" si="45"/>
        <v>7.6458895828421025E-2</v>
      </c>
      <c r="AI30" s="66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v>4.441335245051152E-2</v>
      </c>
      <c r="AW30" s="57">
        <v>0.14614726618174623</v>
      </c>
      <c r="AX30" s="57">
        <v>0.26894938554242703</v>
      </c>
      <c r="AY30" s="57">
        <v>0.18357710653542411</v>
      </c>
      <c r="AZ30" s="57">
        <v>7.3766407246813395E-3</v>
      </c>
      <c r="BA30" s="58"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6">
        <f t="shared" si="22"/>
        <v>9.2485313735975226E-4</v>
      </c>
      <c r="K31" s="66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6">
        <f t="shared" si="29"/>
        <v>1.0127272485735169E-2</v>
      </c>
      <c r="S31" s="66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5">
        <f t="shared" si="37"/>
        <v>1.645681778931965E-2</v>
      </c>
      <c r="AA31" s="66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5">
        <f t="shared" si="45"/>
        <v>3.3673181015069428E-2</v>
      </c>
      <c r="AI31" s="66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v>2.9985387340332931E-2</v>
      </c>
      <c r="AW31" s="57">
        <v>0.37492841861569315</v>
      </c>
      <c r="AX31" s="57">
        <v>0.15846339613347279</v>
      </c>
      <c r="AY31" s="57">
        <v>0</v>
      </c>
      <c r="AZ31" s="57">
        <v>4.4082053581230567E-2</v>
      </c>
      <c r="BA31" s="58"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6">
        <f t="shared" si="22"/>
        <v>8.1596066417482377E-4</v>
      </c>
      <c r="K32" s="66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6">
        <f t="shared" si="29"/>
        <v>6.3414709070844129E-3</v>
      </c>
      <c r="S32" s="66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5">
        <f t="shared" si="37"/>
        <v>1.0057786296366483E-2</v>
      </c>
      <c r="AA32" s="66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5">
        <f t="shared" si="45"/>
        <v>1.9676898378475249E-2</v>
      </c>
      <c r="AI32" s="66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6">
        <f t="shared" si="22"/>
        <v>6.2353261899690245E-4</v>
      </c>
      <c r="K33" s="66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6">
        <f t="shared" si="29"/>
        <v>4.2452819760794907E-3</v>
      </c>
      <c r="S33" s="66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5">
        <f t="shared" si="37"/>
        <v>6.8831856056562127E-3</v>
      </c>
      <c r="AA33" s="66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5">
        <f t="shared" si="45"/>
        <v>1.4027796219268435E-2</v>
      </c>
      <c r="AI33" s="66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v>0.25589835679175976</v>
      </c>
      <c r="AW33" s="57">
        <v>0.3449186065348156</v>
      </c>
      <c r="AX33" s="57">
        <v>5.9995308530125498E-3</v>
      </c>
      <c r="AY33" s="57">
        <v>8.798631698834163E-4</v>
      </c>
      <c r="AZ33" s="57">
        <v>7.7498327596763797E-2</v>
      </c>
      <c r="BA33" s="58"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6">
        <f t="shared" si="22"/>
        <v>2.8393023702638709E-3</v>
      </c>
      <c r="K34" s="66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6">
        <f t="shared" si="29"/>
        <v>2.8453866653136525E-2</v>
      </c>
      <c r="S34" s="66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5">
        <f t="shared" si="37"/>
        <v>4.6212755376460392E-2</v>
      </c>
      <c r="AA34" s="66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5">
        <f t="shared" si="45"/>
        <v>9.4467872392826113E-2</v>
      </c>
      <c r="AI34" s="66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v>0.12998728450920041</v>
      </c>
      <c r="AW34" s="57">
        <v>3.6730591899016771E-2</v>
      </c>
      <c r="AX34" s="57">
        <v>0.38497183697026177</v>
      </c>
      <c r="AY34" s="57">
        <v>1.4158819935118341E-3</v>
      </c>
      <c r="AZ34" s="57">
        <v>0.18184008490284975</v>
      </c>
      <c r="BA34" s="58"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6">
        <f t="shared" si="22"/>
        <v>3.9678851099903588E-3</v>
      </c>
      <c r="K35" s="66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6">
        <f t="shared" si="29"/>
        <v>3.7062160858458447E-2</v>
      </c>
      <c r="S35" s="66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5">
        <f t="shared" si="37"/>
        <v>5.9993142887194512E-2</v>
      </c>
      <c r="AA35" s="66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5">
        <f t="shared" si="45"/>
        <v>0.12190433435991169</v>
      </c>
      <c r="AI35" s="66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v>1.9385264612556692E-2</v>
      </c>
      <c r="AW35" s="57">
        <v>0.10469017829943128</v>
      </c>
      <c r="AX35" s="57">
        <v>0.4616426995889823</v>
      </c>
      <c r="AY35" s="57">
        <v>1.3306771874312022E-2</v>
      </c>
      <c r="AZ35" s="57">
        <v>0.25830968258128734</v>
      </c>
      <c r="BA35" s="58"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6">
        <f t="shared" si="22"/>
        <v>4.2484710721654804E-3</v>
      </c>
      <c r="K36" s="66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6">
        <f t="shared" si="29"/>
        <v>3.1503623960643372E-2</v>
      </c>
      <c r="S36" s="66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5">
        <f t="shared" si="37"/>
        <v>5.1193375070982691E-2</v>
      </c>
      <c r="AA36" s="66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5">
        <f t="shared" si="45"/>
        <v>0.1047494706382813</v>
      </c>
      <c r="AI36" s="66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v>7.4646725040360296E-2</v>
      </c>
      <c r="AW36" s="57">
        <v>1.9510124066579339E-2</v>
      </c>
      <c r="AX36" s="57">
        <v>0.12722155759165288</v>
      </c>
      <c r="AY36" s="57">
        <v>7.922893021961152E-7</v>
      </c>
      <c r="AZ36" s="57">
        <v>0.50284965395833103</v>
      </c>
      <c r="BA36" s="58"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6">
        <f t="shared" si="22"/>
        <v>2.5094998973905131E-3</v>
      </c>
      <c r="K37" s="66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6">
        <f t="shared" si="29"/>
        <v>2.7679383406876416E-2</v>
      </c>
      <c r="S37" s="66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5">
        <f t="shared" si="37"/>
        <v>4.4525803788763696E-2</v>
      </c>
      <c r="AA37" s="66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5">
        <f t="shared" si="45"/>
        <v>8.9450742617624299E-2</v>
      </c>
      <c r="AI37" s="66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v>7.8495274868323386E-3</v>
      </c>
      <c r="AW37" s="57">
        <v>8.1519054893077009E-2</v>
      </c>
      <c r="AX37" s="57">
        <v>0.5104864432232642</v>
      </c>
      <c r="AY37" s="57">
        <v>2.5896814137742082E-2</v>
      </c>
      <c r="AZ37" s="57">
        <v>1.6663222938767851E-3</v>
      </c>
      <c r="BA37" s="58"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6">
        <f t="shared" si="22"/>
        <v>9.1953791312669557E-3</v>
      </c>
      <c r="K38" s="66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6">
        <f t="shared" si="29"/>
        <v>5.2692874133301967E-2</v>
      </c>
      <c r="S38" s="66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5">
        <f t="shared" si="37"/>
        <v>8.1943253761686152E-2</v>
      </c>
      <c r="AA38" s="66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5">
        <f t="shared" si="45"/>
        <v>0.15421260627513061</v>
      </c>
      <c r="AI38" s="66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v>4.0452482042172729E-2</v>
      </c>
      <c r="AW38" s="57">
        <v>0</v>
      </c>
      <c r="AX38" s="57">
        <v>0.24484053644961712</v>
      </c>
      <c r="AY38" s="57">
        <v>0.21043809742454533</v>
      </c>
      <c r="AZ38" s="57">
        <v>0.4723159903371496</v>
      </c>
      <c r="BA38" s="58"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6">
        <f t="shared" si="22"/>
        <v>2.8890643830764089E-3</v>
      </c>
      <c r="K39" s="66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6">
        <f t="shared" si="29"/>
        <v>3.4418768546365275E-2</v>
      </c>
      <c r="S39" s="66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5">
        <f t="shared" si="37"/>
        <v>5.5930498887843572E-2</v>
      </c>
      <c r="AA39" s="66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5">
        <f t="shared" si="45"/>
        <v>0.11444240541666452</v>
      </c>
      <c r="AI39" s="66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v>4.4437390461176752E-3</v>
      </c>
      <c r="AW39" s="57">
        <v>3.7830741502812938E-2</v>
      </c>
      <c r="AX39" s="57">
        <v>0.60633357303423518</v>
      </c>
      <c r="AY39" s="57">
        <v>0</v>
      </c>
      <c r="AZ39" s="57">
        <v>8.2041797893070256E-2</v>
      </c>
      <c r="BA39" s="58"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6">
        <f t="shared" si="22"/>
        <v>8.1596066417482377E-4</v>
      </c>
      <c r="K40" s="66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6">
        <f t="shared" si="29"/>
        <v>6.3414709070844129E-3</v>
      </c>
      <c r="S40" s="66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5">
        <f t="shared" si="37"/>
        <v>1.0057786296366483E-2</v>
      </c>
      <c r="AA40" s="66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5">
        <f t="shared" si="45"/>
        <v>1.9676898378475249E-2</v>
      </c>
      <c r="AI40" s="66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v>8.639779559150464E-3</v>
      </c>
      <c r="AW40" s="57">
        <v>0.36662038328049462</v>
      </c>
      <c r="AX40" s="57">
        <v>7.5605954260066749E-2</v>
      </c>
      <c r="AY40" s="57">
        <v>1.4120224436896416E-2</v>
      </c>
      <c r="AZ40" s="57">
        <v>2.8631104782587218E-2</v>
      </c>
      <c r="BA40" s="58"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6">
        <f t="shared" si="22"/>
        <v>1.5757850893572763E-3</v>
      </c>
      <c r="K41" s="66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6">
        <f t="shared" si="29"/>
        <v>9.285560331290129E-3</v>
      </c>
      <c r="S41" s="66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5">
        <f t="shared" si="37"/>
        <v>1.4206545989771349E-2</v>
      </c>
      <c r="AA41" s="66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5">
        <f t="shared" si="45"/>
        <v>2.5844297674661544E-2</v>
      </c>
      <c r="AI41" s="66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v>1.1947200380473319E-2</v>
      </c>
      <c r="AW41" s="57">
        <v>0.38831919257851738</v>
      </c>
      <c r="AX41" s="57">
        <v>9.2411383861682309E-2</v>
      </c>
      <c r="AY41" s="57">
        <v>5.0427974204291987E-2</v>
      </c>
      <c r="AZ41" s="57">
        <v>1.2615064037253066E-2</v>
      </c>
      <c r="BA41" s="58"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6">
        <f t="shared" si="22"/>
        <v>4.8609952826735511E-3</v>
      </c>
      <c r="K42" s="66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6">
        <f t="shared" si="29"/>
        <v>4.4831390686114858E-2</v>
      </c>
      <c r="S42" s="66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5">
        <f t="shared" si="37"/>
        <v>7.2825978322106646E-2</v>
      </c>
      <c r="AA42" s="66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5">
        <f t="shared" si="45"/>
        <v>0.14892169423720086</v>
      </c>
      <c r="AI42" s="66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v>4.1616103700314148E-2</v>
      </c>
      <c r="AW42" s="57">
        <v>0</v>
      </c>
      <c r="AX42" s="57">
        <v>0.50099526558444829</v>
      </c>
      <c r="AY42" s="57">
        <v>1.4303738760003855E-3</v>
      </c>
      <c r="AZ42" s="57">
        <v>0.39334394993624827</v>
      </c>
      <c r="BA42" s="58"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6">
        <f t="shared" si="22"/>
        <v>4.2648186594437124E-3</v>
      </c>
      <c r="K43" s="66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6">
        <f t="shared" si="29"/>
        <v>2.8432124396291419E-2</v>
      </c>
      <c r="S43" s="66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5">
        <f t="shared" si="37"/>
        <v>4.620220214397356E-2</v>
      </c>
      <c r="AA43" s="66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5">
        <f t="shared" si="45"/>
        <v>9.4536813617668955E-2</v>
      </c>
      <c r="AI43" s="66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v>0.34465438009261035</v>
      </c>
      <c r="AW43" s="57">
        <v>0</v>
      </c>
      <c r="AX43" s="57">
        <v>0</v>
      </c>
      <c r="AY43" s="57">
        <v>0</v>
      </c>
      <c r="AZ43" s="57">
        <v>0.56864248792582839</v>
      </c>
      <c r="BA43" s="58"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6">
        <f t="shared" si="22"/>
        <v>3.3183171292502267E-3</v>
      </c>
      <c r="K44" s="66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6">
        <f t="shared" si="29"/>
        <v>4.3917997837097128E-2</v>
      </c>
      <c r="S44" s="66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5">
        <f t="shared" si="37"/>
        <v>7.1364106334951091E-2</v>
      </c>
      <c r="AA44" s="66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5">
        <f t="shared" si="45"/>
        <v>0.14601229395145698</v>
      </c>
      <c r="AI44" s="66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v>1.7604033487480315E-2</v>
      </c>
      <c r="AW44" s="57">
        <v>3.3347870459878991E-2</v>
      </c>
      <c r="AX44" s="57">
        <v>0.87225776973690294</v>
      </c>
      <c r="AY44" s="57">
        <v>1.5086573324233954E-4</v>
      </c>
      <c r="AZ44" s="57">
        <v>5.8608018318517582E-3</v>
      </c>
      <c r="BA44" s="58"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6">
        <f t="shared" si="22"/>
        <v>1.0754659768855245E-2</v>
      </c>
      <c r="K45" s="66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6">
        <f t="shared" si="29"/>
        <v>4.3641625348365319E-2</v>
      </c>
      <c r="S45" s="66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5">
        <f t="shared" si="37"/>
        <v>6.3009724504610662E-2</v>
      </c>
      <c r="AA45" s="66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5">
        <f t="shared" si="45"/>
        <v>0.1000332791703617</v>
      </c>
      <c r="AI45" s="66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v>8.5475475252193601E-3</v>
      </c>
      <c r="AW45" s="57">
        <v>0.2078666038221183</v>
      </c>
      <c r="AX45" s="57">
        <v>0.14302241207715705</v>
      </c>
      <c r="AY45" s="57">
        <v>0.45188095351331303</v>
      </c>
      <c r="AZ45" s="57">
        <v>6.8005692688484611E-3</v>
      </c>
      <c r="BA45" s="58"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6">
        <f t="shared" si="22"/>
        <v>6.4197082885459461E-4</v>
      </c>
      <c r="K46" s="66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6">
        <f t="shared" si="29"/>
        <v>4.6364190429336906E-3</v>
      </c>
      <c r="S46" s="66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5">
        <f t="shared" si="37"/>
        <v>7.5341809447672476E-3</v>
      </c>
      <c r="AA46" s="66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5">
        <f t="shared" si="45"/>
        <v>1.5416093317754519E-2</v>
      </c>
      <c r="AI46" s="66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v>0.18516379004759057</v>
      </c>
      <c r="AW46" s="57">
        <v>0</v>
      </c>
      <c r="AX46" s="57">
        <v>1.4264540689455736E-2</v>
      </c>
      <c r="AY46" s="57">
        <v>0</v>
      </c>
      <c r="AZ46" s="57">
        <v>7.8463840169218077E-2</v>
      </c>
      <c r="BA46" s="58"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6">
        <f t="shared" si="22"/>
        <v>1.1886526086142481E-3</v>
      </c>
      <c r="K47" s="66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6">
        <f t="shared" si="29"/>
        <v>1.4608897663983253E-2</v>
      </c>
      <c r="S47" s="66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5">
        <f t="shared" si="37"/>
        <v>2.3641127530557596E-2</v>
      </c>
      <c r="AA47" s="66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5">
        <f t="shared" si="45"/>
        <v>4.8014097044277705E-2</v>
      </c>
      <c r="AI47" s="66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v>1.8875641684662312E-3</v>
      </c>
      <c r="AW47" s="57">
        <v>0.17072251822532486</v>
      </c>
      <c r="AX47" s="57">
        <v>0.28311486534196156</v>
      </c>
      <c r="AY47" s="57">
        <v>5.6189241951538939E-3</v>
      </c>
      <c r="AZ47" s="57">
        <v>7.2809225457270881E-5</v>
      </c>
      <c r="BA47" s="58"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6">
        <f t="shared" si="22"/>
        <v>5.1943698982662538E-3</v>
      </c>
      <c r="K48" s="66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6">
        <f t="shared" si="29"/>
        <v>2.8502469836189353E-2</v>
      </c>
      <c r="S48" s="66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5">
        <f t="shared" si="37"/>
        <v>4.3103914119437765E-2</v>
      </c>
      <c r="AA48" s="66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5">
        <f t="shared" si="45"/>
        <v>7.6458895828421025E-2</v>
      </c>
      <c r="AI48" s="66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6">
        <f t="shared" si="22"/>
        <v>1.5840104058769944E-3</v>
      </c>
      <c r="K49" s="66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6">
        <f t="shared" si="29"/>
        <v>1.3493573534468863E-2</v>
      </c>
      <c r="S49" s="66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5">
        <f t="shared" si="37"/>
        <v>2.192469850918231E-2</v>
      </c>
      <c r="AA49" s="66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5">
        <f t="shared" si="45"/>
        <v>4.4852688641430286E-2</v>
      </c>
      <c r="AI49" s="66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v>3.9632272861154796E-2</v>
      </c>
      <c r="AW49" s="57">
        <v>9.2113389094827927E-2</v>
      </c>
      <c r="AX49" s="57">
        <v>0.11771752397095755</v>
      </c>
      <c r="AY49" s="57">
        <v>1.3477053311959438E-4</v>
      </c>
      <c r="AZ49" s="57">
        <v>0.15193831386542836</v>
      </c>
      <c r="BA49" s="58"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6">
        <f t="shared" si="22"/>
        <v>3.4483201581936053E-3</v>
      </c>
      <c r="K50" s="66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6">
        <f t="shared" si="29"/>
        <v>2.8410513063928101E-2</v>
      </c>
      <c r="S50" s="66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5">
        <f t="shared" si="37"/>
        <v>4.5995498064570123E-2</v>
      </c>
      <c r="AA50" s="66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5">
        <f t="shared" si="45"/>
        <v>9.3486917650976581E-2</v>
      </c>
      <c r="AI50" s="66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v>6.7002925526866833E-2</v>
      </c>
      <c r="AW50" s="57">
        <v>0</v>
      </c>
      <c r="AX50" s="57">
        <v>0.24432218666224911</v>
      </c>
      <c r="AY50" s="57">
        <v>9.8048951036023482E-3</v>
      </c>
      <c r="AZ50" s="57">
        <v>0.30820024245054911</v>
      </c>
      <c r="BA50" s="58"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6">
        <f t="shared" si="22"/>
        <v>5.4719085475502147E-5</v>
      </c>
      <c r="K51" s="66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6">
        <f t="shared" si="29"/>
        <v>5.0259735630167927E-4</v>
      </c>
      <c r="S51" s="66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5">
        <f t="shared" si="37"/>
        <v>8.1672070399022891E-4</v>
      </c>
      <c r="AA51" s="66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5">
        <f t="shared" si="45"/>
        <v>1.6711362097030832E-3</v>
      </c>
      <c r="AI51" s="66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v>0.31126387538367445</v>
      </c>
      <c r="AW51" s="57">
        <v>0.49012413216965661</v>
      </c>
      <c r="AX51" s="57">
        <v>5.5121381252665981E-3</v>
      </c>
      <c r="AY51" s="57">
        <v>0</v>
      </c>
      <c r="AZ51" s="57">
        <v>4.5398090007669869E-3</v>
      </c>
      <c r="BA51" s="58"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6">
        <f t="shared" si="22"/>
        <v>2.4659675136272634E-3</v>
      </c>
      <c r="K52" s="66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6">
        <f t="shared" si="29"/>
        <v>2.1768754701797621E-2</v>
      </c>
      <c r="S52" s="66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5">
        <f t="shared" si="37"/>
        <v>3.5301863869068979E-2</v>
      </c>
      <c r="AA52" s="66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5">
        <f t="shared" si="45"/>
        <v>7.1968643011769778E-2</v>
      </c>
      <c r="AI52" s="66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68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7">
        <f t="shared" si="22"/>
        <v>4.0349547640329553E-3</v>
      </c>
      <c r="K53" s="67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7">
        <f t="shared" si="29"/>
        <v>4.4341026241123377E-2</v>
      </c>
      <c r="S53" s="67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69">
        <f t="shared" si="37"/>
        <v>7.1667033515439751E-2</v>
      </c>
      <c r="AA53" s="67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69">
        <f t="shared" si="45"/>
        <v>0.14522724773133652</v>
      </c>
      <c r="AI53" s="67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v>6.832008425991179E-2</v>
      </c>
      <c r="AW53" s="63">
        <v>2.2069536957832793E-3</v>
      </c>
      <c r="AX53" s="63">
        <v>0.75959457279119724</v>
      </c>
      <c r="AY53" s="63">
        <v>2.2121950079184678E-2</v>
      </c>
      <c r="AZ53" s="63">
        <v>9.1830831904574708E-2</v>
      </c>
      <c r="BA53" s="64"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1">
        <f>$E26*(-M$19)+$F25*(-N$19)+$G25*(-O$19)</f>
        <v>1.3850548283503229E-2</v>
      </c>
      <c r="K87" s="73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2">
        <f>SUM(M87:O87)</f>
        <v>-1.9344973346321771E-2</v>
      </c>
      <c r="K88" s="72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1">
        <f>J87/4</f>
        <v>3.4626370708758071E-3</v>
      </c>
      <c r="K89" s="71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4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1:BT78"/>
  <sheetViews>
    <sheetView topLeftCell="A4" zoomScale="70" zoomScaleNormal="70" workbookViewId="0">
      <selection activeCell="C42" sqref="C42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14" width="6.6640625" customWidth="1" collapsed="1"/>
    <col min="15" max="15" width="6.6640625" customWidth="1"/>
    <col min="16" max="16" width="10.33203125" customWidth="1" collapsed="1"/>
    <col min="17" max="27" width="7.6640625" customWidth="1" collapsed="1"/>
    <col min="28" max="28" width="7.6640625" customWidth="1"/>
    <col min="29" max="29" width="7.6640625" customWidth="1" collapsed="1"/>
    <col min="30" max="30" width="12.77734375" customWidth="1" collapsed="1"/>
    <col min="31" max="31" width="9" bestFit="1" customWidth="1" collapsed="1"/>
    <col min="32" max="34" width="7.44140625" customWidth="1" collapsed="1"/>
    <col min="35" max="40" width="9" customWidth="1" collapsed="1"/>
    <col min="41" max="41" width="8.88671875" bestFit="1" customWidth="1" collapsed="1"/>
    <col min="42" max="42" width="8.88671875" customWidth="1" collapsed="1"/>
    <col min="43" max="43" width="8.88671875" customWidth="1"/>
    <col min="44" max="45" width="9" bestFit="1" customWidth="1" collapsed="1"/>
    <col min="46" max="46" width="6.6640625" bestFit="1" customWidth="1" collapsed="1"/>
    <col min="47" max="47" width="10.109375" bestFit="1" customWidth="1" collapsed="1"/>
    <col min="48" max="48" width="6.6640625" bestFit="1" customWidth="1" collapsed="1"/>
    <col min="49" max="54" width="9" customWidth="1" collapsed="1"/>
    <col min="55" max="55" width="8.88671875" bestFit="1" customWidth="1" collapsed="1"/>
    <col min="56" max="56" width="8.88671875" customWidth="1"/>
    <col min="57" max="57" width="8.88671875" customWidth="1" collapsed="1"/>
    <col min="58" max="59" width="9" bestFit="1" customWidth="1" collapsed="1"/>
    <col min="60" max="60" width="6.6640625" bestFit="1" customWidth="1" collapsed="1"/>
    <col min="61" max="61" width="10.109375" bestFit="1" customWidth="1" collapsed="1"/>
    <col min="62" max="62" width="6.6640625" bestFit="1" customWidth="1" collapsed="1"/>
    <col min="63" max="68" width="9" customWidth="1" collapsed="1"/>
    <col min="69" max="69" width="8.88671875" bestFit="1" collapsed="1"/>
    <col min="71" max="71" width="8.88671875" collapsed="1"/>
    <col min="72" max="72" width="9" bestFit="1" customWidth="1" collapsed="1"/>
  </cols>
  <sheetData>
    <row r="1" spans="1:72" x14ac:dyDescent="0.3">
      <c r="BN1">
        <v>7.8E-2</v>
      </c>
      <c r="BO1">
        <v>0.11699999999999999</v>
      </c>
      <c r="BP1">
        <v>0</v>
      </c>
      <c r="BQ1">
        <v>0</v>
      </c>
      <c r="BR1">
        <v>0</v>
      </c>
    </row>
    <row r="2" spans="1:72" x14ac:dyDescent="0.3">
      <c r="P2" s="51"/>
      <c r="Q2" s="52"/>
      <c r="R2" s="52"/>
      <c r="S2" s="52"/>
      <c r="T2" s="52"/>
      <c r="U2" s="52"/>
      <c r="V2" s="51"/>
      <c r="W2" s="51"/>
      <c r="X2" s="51"/>
      <c r="Y2" s="51"/>
      <c r="Z2" s="51"/>
      <c r="AA2" s="51"/>
      <c r="AB2" s="51"/>
      <c r="AD2" s="51"/>
      <c r="AE2" s="52"/>
      <c r="AF2" s="52"/>
      <c r="AG2" s="52"/>
      <c r="AH2" s="52"/>
      <c r="AK2" s="51"/>
      <c r="AL2" s="51"/>
      <c r="AM2" s="51"/>
      <c r="AN2" s="51"/>
      <c r="AO2" s="51"/>
      <c r="AR2" s="51"/>
      <c r="AS2" s="52"/>
      <c r="AT2" s="52"/>
      <c r="AU2" s="52"/>
      <c r="AV2" s="52"/>
      <c r="AW2" s="107"/>
      <c r="AX2" s="107"/>
      <c r="AY2" s="51"/>
      <c r="AZ2" s="51"/>
      <c r="BA2" s="51"/>
      <c r="BB2" s="51"/>
      <c r="BC2" s="51"/>
      <c r="BD2" s="51"/>
      <c r="BF2" s="51"/>
      <c r="BG2" s="52"/>
      <c r="BH2" s="52"/>
      <c r="BI2" s="52"/>
      <c r="BJ2" s="52"/>
      <c r="BK2" s="52"/>
      <c r="BL2" s="51"/>
      <c r="BM2" s="51"/>
      <c r="BN2" s="51"/>
      <c r="BO2" s="51"/>
      <c r="BP2" s="51"/>
      <c r="BQ2" s="51"/>
      <c r="BR2" s="51"/>
    </row>
    <row r="3" spans="1:72" x14ac:dyDescent="0.3">
      <c r="P3" s="51"/>
      <c r="Q3" s="52"/>
      <c r="R3" s="52"/>
      <c r="S3" s="52"/>
      <c r="T3" s="52">
        <f>SUM(U3:AB3)-U3</f>
        <v>0.995</v>
      </c>
      <c r="U3" s="107"/>
      <c r="V3" s="52">
        <v>0.3</v>
      </c>
      <c r="W3" s="52">
        <v>0.65</v>
      </c>
      <c r="X3" s="89">
        <v>0.01</v>
      </c>
      <c r="Y3" s="89">
        <v>0.03</v>
      </c>
      <c r="Z3" s="89">
        <v>5.0000000000000001E-3</v>
      </c>
      <c r="AA3" s="89">
        <v>0</v>
      </c>
      <c r="AB3" s="89">
        <v>0</v>
      </c>
      <c r="AD3" s="51"/>
      <c r="AE3" s="52"/>
      <c r="AF3" s="52"/>
      <c r="AG3" s="141">
        <f>SUM(AI3:AP3)-AI3</f>
        <v>1</v>
      </c>
      <c r="AH3" s="141"/>
      <c r="AI3" s="107"/>
      <c r="AJ3" s="52">
        <f>V3+0.1</f>
        <v>0.4</v>
      </c>
      <c r="AK3" s="52">
        <v>0.5</v>
      </c>
      <c r="AL3" s="89">
        <v>0.04</v>
      </c>
      <c r="AM3" s="89">
        <v>0.06</v>
      </c>
      <c r="AN3" s="89">
        <v>0</v>
      </c>
      <c r="AO3" s="52">
        <v>0</v>
      </c>
      <c r="AP3" s="89">
        <v>0</v>
      </c>
      <c r="AR3" s="51"/>
      <c r="AS3" s="52"/>
      <c r="AT3" s="52"/>
      <c r="AU3" s="141">
        <f>SUM(AW3:BD3)-AW3</f>
        <v>0.99999999999999989</v>
      </c>
      <c r="AV3" s="141"/>
      <c r="AW3" s="107"/>
      <c r="AX3" s="52">
        <f>AJ3+0.1</f>
        <v>0.5</v>
      </c>
      <c r="AY3" s="52">
        <v>0.35</v>
      </c>
      <c r="AZ3" s="89">
        <v>0.06</v>
      </c>
      <c r="BA3" s="89">
        <v>0.09</v>
      </c>
      <c r="BB3" s="89">
        <v>0</v>
      </c>
      <c r="BC3" s="52">
        <v>0</v>
      </c>
      <c r="BD3" s="89">
        <v>0</v>
      </c>
      <c r="BF3" s="51"/>
      <c r="BG3" s="52"/>
      <c r="BH3" s="52"/>
      <c r="BI3" s="141">
        <f>SUM(BK3:BR3)-BK3</f>
        <v>1</v>
      </c>
      <c r="BJ3" s="141"/>
      <c r="BK3" s="107"/>
      <c r="BL3" s="52">
        <f>AX3+0.1</f>
        <v>0.6</v>
      </c>
      <c r="BM3" s="52">
        <v>0.2</v>
      </c>
      <c r="BN3" s="89">
        <v>0.08</v>
      </c>
      <c r="BO3" s="89">
        <v>0.12</v>
      </c>
      <c r="BP3" s="89">
        <v>0</v>
      </c>
      <c r="BQ3" s="52">
        <v>0</v>
      </c>
      <c r="BR3" s="89">
        <v>0</v>
      </c>
    </row>
    <row r="4" spans="1:72" x14ac:dyDescent="0.3">
      <c r="A4" s="19"/>
      <c r="B4" s="19"/>
      <c r="P4" s="51"/>
      <c r="Q4" s="89"/>
      <c r="R4" s="94"/>
      <c r="S4" s="94"/>
      <c r="T4" s="97" t="s">
        <v>33</v>
      </c>
      <c r="U4" s="52">
        <f t="shared" ref="U4:U6" si="0">V4</f>
        <v>-1.4999999999999999E-2</v>
      </c>
      <c r="V4" s="52">
        <f>R$8*V$3</f>
        <v>-1.4999999999999999E-2</v>
      </c>
      <c r="W4" s="52">
        <f>R$8*W$3</f>
        <v>-3.2500000000000001E-2</v>
      </c>
      <c r="X4" s="53">
        <f>R$8*X$3</f>
        <v>-5.0000000000000001E-4</v>
      </c>
      <c r="Y4" s="53">
        <f>R$8*Y$3</f>
        <v>-1.5E-3</v>
      </c>
      <c r="Z4" s="53">
        <f>R$8*Z$3</f>
        <v>-2.5000000000000001E-4</v>
      </c>
      <c r="AA4" s="53">
        <f>R$8*AA$3</f>
        <v>0</v>
      </c>
      <c r="AB4" s="53">
        <f>R$8*AB$3</f>
        <v>0</v>
      </c>
      <c r="AD4" s="51"/>
      <c r="AE4" s="89"/>
      <c r="AF4" s="94"/>
      <c r="AG4" s="94"/>
      <c r="AH4" s="97" t="s">
        <v>33</v>
      </c>
      <c r="AI4" s="52">
        <f t="shared" ref="AI4:AI6" si="1">AJ4</f>
        <v>-0.2</v>
      </c>
      <c r="AJ4" s="52">
        <f>AF$8*AJ$3</f>
        <v>-0.2</v>
      </c>
      <c r="AK4" s="52">
        <f>AF$8*AK$3</f>
        <v>-0.25</v>
      </c>
      <c r="AL4" s="53">
        <f>AF$8*AL$3</f>
        <v>-0.02</v>
      </c>
      <c r="AM4" s="53">
        <f>AF$8*AM$3</f>
        <v>-0.03</v>
      </c>
      <c r="AN4" s="53">
        <f>AF$8*AN$3</f>
        <v>0</v>
      </c>
      <c r="AO4" s="53">
        <f>AF$8*AO$3</f>
        <v>0</v>
      </c>
      <c r="AP4" s="53">
        <f>AF$8*AP$3</f>
        <v>0</v>
      </c>
      <c r="AR4" s="51"/>
      <c r="AS4" s="89"/>
      <c r="AT4" s="94"/>
      <c r="AU4" s="94"/>
      <c r="AV4" s="97" t="s">
        <v>33</v>
      </c>
      <c r="AW4" s="52">
        <f t="shared" ref="AW4:AW6" si="2">AX4</f>
        <v>-0.32500000000000001</v>
      </c>
      <c r="AX4" s="52">
        <f>AT$8*AX$3</f>
        <v>-0.32500000000000001</v>
      </c>
      <c r="AY4" s="52">
        <f>AT$8*AY$3</f>
        <v>-0.22749999999999998</v>
      </c>
      <c r="AZ4" s="53">
        <f>AT$8*AZ$3</f>
        <v>-3.9E-2</v>
      </c>
      <c r="BA4" s="53">
        <f>AT$8*BA$3</f>
        <v>-5.8499999999999996E-2</v>
      </c>
      <c r="BB4" s="53">
        <f>AT$8*BB$3</f>
        <v>0</v>
      </c>
      <c r="BC4" s="53">
        <f>AT$8*BC$3</f>
        <v>0</v>
      </c>
      <c r="BD4" s="53">
        <f>AT$8*BD$3</f>
        <v>0</v>
      </c>
      <c r="BF4" s="51"/>
      <c r="BG4" s="89"/>
      <c r="BH4" s="94"/>
      <c r="BI4" s="94"/>
      <c r="BJ4" s="97" t="s">
        <v>33</v>
      </c>
      <c r="BK4" s="52">
        <f t="shared" ref="BK4:BK6" si="3">BL4</f>
        <v>-0.56999999999999995</v>
      </c>
      <c r="BL4" s="52">
        <f>BH$8*BL$3</f>
        <v>-0.56999999999999995</v>
      </c>
      <c r="BM4" s="52">
        <f>BH$8*BM$3</f>
        <v>-0.19</v>
      </c>
      <c r="BN4" s="53">
        <f>BH$8*BN$3</f>
        <v>-7.5999999999999998E-2</v>
      </c>
      <c r="BO4" s="53">
        <f>BH$8*BO$3</f>
        <v>-0.11399999999999999</v>
      </c>
      <c r="BP4" s="53">
        <f>BH$8*BP$3</f>
        <v>0</v>
      </c>
      <c r="BQ4" s="53">
        <f>BH$8*BQ$3</f>
        <v>0</v>
      </c>
      <c r="BR4" s="53">
        <f>BH$8*BR$3</f>
        <v>0</v>
      </c>
    </row>
    <row r="5" spans="1:72" x14ac:dyDescent="0.3">
      <c r="A5" s="19"/>
      <c r="B5" s="19"/>
      <c r="C5" s="115" t="s">
        <v>35</v>
      </c>
      <c r="D5" s="115" t="s">
        <v>33</v>
      </c>
      <c r="E5" s="115" t="s">
        <v>34</v>
      </c>
      <c r="F5" s="115" t="s">
        <v>39</v>
      </c>
      <c r="H5" s="115" t="s">
        <v>37</v>
      </c>
      <c r="I5" s="115" t="s">
        <v>75</v>
      </c>
      <c r="J5" s="115" t="s">
        <v>40</v>
      </c>
      <c r="K5" s="115" t="s">
        <v>38</v>
      </c>
      <c r="L5" s="115" t="s">
        <v>66</v>
      </c>
      <c r="M5" s="115" t="s">
        <v>140</v>
      </c>
      <c r="N5" s="115" t="s">
        <v>141</v>
      </c>
      <c r="O5" s="115" t="s">
        <v>76</v>
      </c>
      <c r="P5" s="51"/>
      <c r="Q5" s="89"/>
      <c r="R5" s="94"/>
      <c r="S5" s="98"/>
      <c r="T5" s="99" t="s">
        <v>34</v>
      </c>
      <c r="U5" s="52">
        <f t="shared" si="0"/>
        <v>-0.03</v>
      </c>
      <c r="V5" s="52">
        <f>S$8*V$3</f>
        <v>-0.03</v>
      </c>
      <c r="W5" s="52">
        <f>S$8*W$3</f>
        <v>-6.5000000000000002E-2</v>
      </c>
      <c r="X5" s="53">
        <f>S$8*X$3</f>
        <v>-1E-3</v>
      </c>
      <c r="Y5" s="53">
        <f>S$8*Y$3</f>
        <v>-3.0000000000000001E-3</v>
      </c>
      <c r="Z5" s="53">
        <f>S$8*Z$3</f>
        <v>-5.0000000000000001E-4</v>
      </c>
      <c r="AA5" s="53">
        <f>S$8*AA$3</f>
        <v>0</v>
      </c>
      <c r="AB5" s="53">
        <f>S$8*AB$3</f>
        <v>0</v>
      </c>
      <c r="AD5" s="51"/>
      <c r="AE5" s="89"/>
      <c r="AF5" s="94"/>
      <c r="AG5" s="98"/>
      <c r="AH5" s="99" t="s">
        <v>34</v>
      </c>
      <c r="AI5" s="52">
        <f t="shared" si="1"/>
        <v>-0.2</v>
      </c>
      <c r="AJ5" s="52">
        <f>AG$8*AJ$3</f>
        <v>-0.2</v>
      </c>
      <c r="AK5" s="52">
        <f>AG$8*AK$3</f>
        <v>-0.25</v>
      </c>
      <c r="AL5" s="53">
        <f>AG$8*AL$3</f>
        <v>-0.02</v>
      </c>
      <c r="AM5" s="53">
        <f>AG$8*AM$3</f>
        <v>-0.03</v>
      </c>
      <c r="AN5" s="53">
        <f>AG$8*AN$3</f>
        <v>0</v>
      </c>
      <c r="AO5" s="53">
        <f>AG$8*AO$3</f>
        <v>0</v>
      </c>
      <c r="AP5" s="53">
        <f>AG$8*AP$3</f>
        <v>0</v>
      </c>
      <c r="AR5" s="51"/>
      <c r="AS5" s="89"/>
      <c r="AT5" s="94"/>
      <c r="AU5" s="98"/>
      <c r="AV5" s="99" t="s">
        <v>34</v>
      </c>
      <c r="AW5" s="52">
        <f t="shared" si="2"/>
        <v>-0.32500000000000001</v>
      </c>
      <c r="AX5" s="52">
        <f>AU$8*AX$3</f>
        <v>-0.32500000000000001</v>
      </c>
      <c r="AY5" s="52">
        <f>AU$8*AY$3</f>
        <v>-0.22749999999999998</v>
      </c>
      <c r="AZ5" s="53">
        <f>AU$8*AZ$3</f>
        <v>-3.9E-2</v>
      </c>
      <c r="BA5" s="53">
        <f>AU$8*BA$3</f>
        <v>-5.8499999999999996E-2</v>
      </c>
      <c r="BB5" s="53">
        <f>AU$8*BB$3</f>
        <v>0</v>
      </c>
      <c r="BC5" s="53">
        <f>AU$8*BC$3</f>
        <v>0</v>
      </c>
      <c r="BD5" s="53">
        <f>AU$8*BD$3</f>
        <v>0</v>
      </c>
      <c r="BF5" s="51"/>
      <c r="BG5" s="89"/>
      <c r="BH5" s="94"/>
      <c r="BI5" s="98"/>
      <c r="BJ5" s="99" t="s">
        <v>34</v>
      </c>
      <c r="BK5" s="52">
        <f t="shared" si="3"/>
        <v>-0.56999999999999995</v>
      </c>
      <c r="BL5" s="52">
        <f>BI$8*BL$3</f>
        <v>-0.56999999999999995</v>
      </c>
      <c r="BM5" s="52">
        <f>BI$8*BM$3</f>
        <v>-0.19</v>
      </c>
      <c r="BN5" s="53">
        <f>BI$8*BN$3</f>
        <v>-7.5999999999999998E-2</v>
      </c>
      <c r="BO5" s="53">
        <f>BI$8*BO$3</f>
        <v>-0.11399999999999999</v>
      </c>
      <c r="BP5" s="53">
        <f>BI$8*BP$3</f>
        <v>0</v>
      </c>
      <c r="BQ5" s="53">
        <f>BI$8*BQ$3</f>
        <v>0</v>
      </c>
      <c r="BR5" s="53">
        <f>BI$8*BR$3</f>
        <v>0</v>
      </c>
    </row>
    <row r="6" spans="1:72" x14ac:dyDescent="0.3">
      <c r="A6" s="19"/>
      <c r="P6" s="51"/>
      <c r="Q6" s="89"/>
      <c r="R6" s="94"/>
      <c r="S6" s="98"/>
      <c r="T6" s="102" t="s">
        <v>39</v>
      </c>
      <c r="U6" s="52">
        <f t="shared" si="0"/>
        <v>-0.09</v>
      </c>
      <c r="V6" s="52">
        <f>T$8*V$3</f>
        <v>-0.09</v>
      </c>
      <c r="W6" s="52">
        <f>T$8*W$3</f>
        <v>-0.19500000000000001</v>
      </c>
      <c r="X6" s="53">
        <f>T$8*X$3</f>
        <v>-3.0000000000000001E-3</v>
      </c>
      <c r="Y6" s="53">
        <f>T$8*Y$3</f>
        <v>-8.9999999999999993E-3</v>
      </c>
      <c r="Z6" s="53">
        <f>T$8*Z$3</f>
        <v>-1.5E-3</v>
      </c>
      <c r="AA6" s="53">
        <f>T$8*AA$3</f>
        <v>0</v>
      </c>
      <c r="AB6" s="53">
        <f>T$8*AB$3</f>
        <v>0</v>
      </c>
      <c r="AD6" s="51"/>
      <c r="AE6" s="89"/>
      <c r="AF6" s="94"/>
      <c r="AG6" s="98"/>
      <c r="AH6" s="102" t="s">
        <v>39</v>
      </c>
      <c r="AI6" s="52">
        <f t="shared" si="1"/>
        <v>-0.32000000000000006</v>
      </c>
      <c r="AJ6" s="52">
        <f>AH$8*AJ$3</f>
        <v>-0.32000000000000006</v>
      </c>
      <c r="AK6" s="52">
        <f>AH$8*AK$3</f>
        <v>-0.4</v>
      </c>
      <c r="AL6" s="53">
        <f>AH$8*AL$3</f>
        <v>-3.2000000000000001E-2</v>
      </c>
      <c r="AM6" s="53">
        <f>AH$8*AM$3</f>
        <v>-4.8000000000000001E-2</v>
      </c>
      <c r="AN6" s="53">
        <f>AH$8*AN$3</f>
        <v>0</v>
      </c>
      <c r="AO6" s="53">
        <f>AH$8*AO$3</f>
        <v>0</v>
      </c>
      <c r="AP6" s="53">
        <f>AH$8*AP$3</f>
        <v>0</v>
      </c>
      <c r="AR6" s="51"/>
      <c r="AS6" s="89"/>
      <c r="AT6" s="94"/>
      <c r="AU6" s="98"/>
      <c r="AV6" s="102" t="s">
        <v>39</v>
      </c>
      <c r="AW6" s="52">
        <f t="shared" si="2"/>
        <v>-0.45</v>
      </c>
      <c r="AX6" s="52">
        <f>AV$8*AX$3</f>
        <v>-0.45</v>
      </c>
      <c r="AY6" s="52">
        <f>AV$8*AY$3</f>
        <v>-0.315</v>
      </c>
      <c r="AZ6" s="53">
        <f>AV$8*AZ$3</f>
        <v>-5.3999999999999999E-2</v>
      </c>
      <c r="BA6" s="53">
        <f>AV$8*BA$3</f>
        <v>-8.1000000000000003E-2</v>
      </c>
      <c r="BB6" s="53">
        <f>AV$8*BB$3</f>
        <v>0</v>
      </c>
      <c r="BC6" s="53">
        <f>AV$8*BC$3</f>
        <v>0</v>
      </c>
      <c r="BD6" s="53">
        <f>AV$8*BD$3</f>
        <v>0</v>
      </c>
      <c r="BF6" s="51"/>
      <c r="BG6" s="89"/>
      <c r="BH6" s="94"/>
      <c r="BI6" s="98"/>
      <c r="BJ6" s="102" t="s">
        <v>39</v>
      </c>
      <c r="BK6" s="52">
        <f t="shared" si="3"/>
        <v>-0.56999999999999995</v>
      </c>
      <c r="BL6" s="52">
        <f>BJ$8*BL$3</f>
        <v>-0.56999999999999995</v>
      </c>
      <c r="BM6" s="52">
        <f>BJ$8*BM$3</f>
        <v>-0.19</v>
      </c>
      <c r="BN6" s="53">
        <f>BJ$8*BN$3</f>
        <v>-7.5999999999999998E-2</v>
      </c>
      <c r="BO6" s="53">
        <f>BJ$8*BO$3</f>
        <v>-0.11399999999999999</v>
      </c>
      <c r="BP6" s="53">
        <f>BJ$8*BP$3</f>
        <v>0</v>
      </c>
      <c r="BQ6" s="53">
        <f>BJ$8*BQ$3</f>
        <v>0</v>
      </c>
      <c r="BR6" s="53">
        <f>BJ$8*BR$3</f>
        <v>0</v>
      </c>
    </row>
    <row r="7" spans="1:72" ht="15" thickBot="1" x14ac:dyDescent="0.35">
      <c r="A7" s="19"/>
      <c r="B7" s="19"/>
      <c r="P7" s="51"/>
      <c r="Q7" s="89"/>
      <c r="R7" s="94"/>
      <c r="S7" s="98"/>
      <c r="T7" s="103"/>
      <c r="U7" s="108">
        <v>0.25</v>
      </c>
      <c r="V7" s="108">
        <f>1-U7</f>
        <v>0.75</v>
      </c>
      <c r="W7" s="108">
        <v>1</v>
      </c>
      <c r="X7" s="108">
        <v>1</v>
      </c>
      <c r="Y7" s="108">
        <v>1</v>
      </c>
      <c r="Z7" s="108">
        <v>1</v>
      </c>
      <c r="AA7" s="108">
        <v>1</v>
      </c>
      <c r="AB7" s="108">
        <v>1</v>
      </c>
      <c r="AD7" s="51"/>
      <c r="AE7" s="89"/>
      <c r="AF7" s="94"/>
      <c r="AG7" s="98"/>
      <c r="AH7" s="103"/>
      <c r="AI7" s="108">
        <v>0.25</v>
      </c>
      <c r="AJ7" s="108">
        <f>1-AI7</f>
        <v>0.75</v>
      </c>
      <c r="AK7" s="108">
        <v>1</v>
      </c>
      <c r="AL7" s="108">
        <v>1</v>
      </c>
      <c r="AM7" s="108">
        <v>1</v>
      </c>
      <c r="AN7" s="108">
        <v>1</v>
      </c>
      <c r="AO7" s="108">
        <v>1</v>
      </c>
      <c r="AP7" s="108">
        <v>1</v>
      </c>
      <c r="AR7" s="51"/>
      <c r="AS7" s="89"/>
      <c r="AT7" s="94"/>
      <c r="AU7" s="98"/>
      <c r="AV7" s="103"/>
      <c r="AW7" s="108">
        <v>0.25</v>
      </c>
      <c r="AX7" s="108">
        <f>1-AW7</f>
        <v>0.75</v>
      </c>
      <c r="AY7" s="108">
        <v>1</v>
      </c>
      <c r="AZ7" s="108">
        <v>1</v>
      </c>
      <c r="BA7" s="108">
        <v>1</v>
      </c>
      <c r="BB7" s="108">
        <v>1</v>
      </c>
      <c r="BC7" s="108">
        <v>1</v>
      </c>
      <c r="BD7" s="108">
        <v>1</v>
      </c>
      <c r="BF7" s="51"/>
      <c r="BG7" s="89"/>
      <c r="BH7" s="94"/>
      <c r="BI7" s="98"/>
      <c r="BJ7" s="103"/>
      <c r="BK7" s="108">
        <v>0.25</v>
      </c>
      <c r="BL7" s="108">
        <f>1-BK7</f>
        <v>0.75</v>
      </c>
      <c r="BM7" s="108">
        <v>1</v>
      </c>
      <c r="BN7" s="108">
        <v>1</v>
      </c>
      <c r="BO7" s="108">
        <v>1</v>
      </c>
      <c r="BP7" s="108">
        <v>1</v>
      </c>
      <c r="BQ7" s="108">
        <v>1</v>
      </c>
      <c r="BR7" s="108">
        <v>1</v>
      </c>
    </row>
    <row r="8" spans="1:72" ht="35.25" customHeight="1" x14ac:dyDescent="0.3">
      <c r="A8" s="19"/>
      <c r="B8" s="19"/>
      <c r="C8" s="8" t="s">
        <v>35</v>
      </c>
      <c r="D8" s="8" t="s">
        <v>33</v>
      </c>
      <c r="E8" s="8" t="s">
        <v>34</v>
      </c>
      <c r="F8" s="8" t="s">
        <v>39</v>
      </c>
      <c r="G8" s="8" t="s">
        <v>36</v>
      </c>
      <c r="H8" s="8" t="s">
        <v>37</v>
      </c>
      <c r="I8" s="8" t="s">
        <v>75</v>
      </c>
      <c r="J8" s="8" t="s">
        <v>40</v>
      </c>
      <c r="K8" s="88" t="s">
        <v>38</v>
      </c>
      <c r="L8" s="8" t="s">
        <v>66</v>
      </c>
      <c r="M8" s="88" t="s">
        <v>141</v>
      </c>
      <c r="N8" s="88" t="s">
        <v>140</v>
      </c>
      <c r="O8" s="88" t="s">
        <v>76</v>
      </c>
      <c r="Q8" s="28"/>
      <c r="R8" s="95">
        <v>-0.05</v>
      </c>
      <c r="S8" s="100">
        <v>-0.1</v>
      </c>
      <c r="T8" s="104">
        <v>-0.3</v>
      </c>
      <c r="U8" s="28"/>
      <c r="V8" s="28"/>
      <c r="W8" s="28"/>
      <c r="X8" s="28"/>
      <c r="Y8" s="28"/>
      <c r="Z8" s="28"/>
      <c r="AA8" s="28"/>
      <c r="AB8" s="28"/>
      <c r="AC8" s="28"/>
      <c r="AE8" s="28"/>
      <c r="AF8" s="95">
        <v>-0.5</v>
      </c>
      <c r="AG8" s="100">
        <v>-0.5</v>
      </c>
      <c r="AH8" s="104">
        <v>-0.8</v>
      </c>
      <c r="AI8" s="28"/>
      <c r="AJ8" s="28"/>
      <c r="AK8" s="28"/>
      <c r="AL8" s="28"/>
      <c r="AM8" s="28"/>
      <c r="AN8" s="28"/>
      <c r="AO8" s="28"/>
      <c r="AP8" s="28"/>
      <c r="AQ8" s="28"/>
      <c r="AS8" s="28"/>
      <c r="AT8" s="95">
        <v>-0.65</v>
      </c>
      <c r="AU8" s="100">
        <v>-0.65</v>
      </c>
      <c r="AV8" s="104">
        <v>-0.9</v>
      </c>
      <c r="AW8" s="28"/>
      <c r="AX8" s="28"/>
      <c r="AY8" s="28"/>
      <c r="AZ8" s="28"/>
      <c r="BA8" s="28"/>
      <c r="BB8" s="28"/>
      <c r="BC8" s="28"/>
      <c r="BD8" s="28"/>
      <c r="BE8" s="28"/>
      <c r="BG8" s="28"/>
      <c r="BH8" s="95">
        <v>-0.95</v>
      </c>
      <c r="BI8" s="100">
        <v>-0.95</v>
      </c>
      <c r="BJ8" s="104">
        <v>-0.95</v>
      </c>
      <c r="BK8" s="28"/>
      <c r="BL8" s="28"/>
      <c r="BM8" s="28"/>
      <c r="BN8" s="28"/>
      <c r="BO8" s="28"/>
      <c r="BP8" s="28"/>
      <c r="BQ8" s="28"/>
      <c r="BR8" s="28"/>
      <c r="BS8" s="28"/>
    </row>
    <row r="9" spans="1:72" ht="15" thickBot="1" x14ac:dyDescent="0.35">
      <c r="Q9">
        <f t="shared" ref="Q9:AA9" si="4">C9+1</f>
        <v>1</v>
      </c>
      <c r="R9" s="96">
        <f t="shared" si="4"/>
        <v>1</v>
      </c>
      <c r="S9" s="101">
        <f t="shared" si="4"/>
        <v>1</v>
      </c>
      <c r="T9" s="105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C9">
        <f>N9+1</f>
        <v>1</v>
      </c>
      <c r="AD9">
        <f t="shared" ref="AD9:AO9" si="5">P9+1</f>
        <v>1</v>
      </c>
      <c r="AE9">
        <f t="shared" si="5"/>
        <v>2</v>
      </c>
      <c r="AF9" s="96">
        <f t="shared" si="5"/>
        <v>2</v>
      </c>
      <c r="AG9" s="101">
        <f t="shared" si="5"/>
        <v>2</v>
      </c>
      <c r="AH9" s="105">
        <f t="shared" si="5"/>
        <v>2</v>
      </c>
      <c r="AI9">
        <f t="shared" si="5"/>
        <v>2</v>
      </c>
      <c r="AJ9">
        <f t="shared" si="5"/>
        <v>2</v>
      </c>
      <c r="AK9">
        <f t="shared" si="5"/>
        <v>2</v>
      </c>
      <c r="AL9">
        <f t="shared" si="5"/>
        <v>2</v>
      </c>
      <c r="AM9">
        <f t="shared" si="5"/>
        <v>2</v>
      </c>
      <c r="AN9">
        <f t="shared" si="5"/>
        <v>2</v>
      </c>
      <c r="AO9">
        <f t="shared" si="5"/>
        <v>2</v>
      </c>
      <c r="AP9">
        <f t="shared" ref="AP9" si="6">AC9+1</f>
        <v>2</v>
      </c>
      <c r="AR9">
        <f t="shared" ref="AR9:BC9" si="7">AD9+1</f>
        <v>2</v>
      </c>
      <c r="AS9">
        <f t="shared" si="7"/>
        <v>3</v>
      </c>
      <c r="AT9" s="96">
        <f t="shared" si="7"/>
        <v>3</v>
      </c>
      <c r="AU9" s="101">
        <f t="shared" si="7"/>
        <v>3</v>
      </c>
      <c r="AV9" s="105">
        <f t="shared" si="7"/>
        <v>3</v>
      </c>
      <c r="AW9">
        <f t="shared" si="7"/>
        <v>3</v>
      </c>
      <c r="AX9">
        <f t="shared" si="7"/>
        <v>3</v>
      </c>
      <c r="AY9">
        <f t="shared" si="7"/>
        <v>3</v>
      </c>
      <c r="AZ9">
        <f t="shared" si="7"/>
        <v>3</v>
      </c>
      <c r="BA9">
        <f t="shared" si="7"/>
        <v>3</v>
      </c>
      <c r="BB9">
        <f t="shared" si="7"/>
        <v>3</v>
      </c>
      <c r="BC9">
        <f t="shared" si="7"/>
        <v>3</v>
      </c>
      <c r="BE9">
        <f>AP9+1</f>
        <v>3</v>
      </c>
      <c r="BF9">
        <f t="shared" ref="BF9:BQ9" si="8">AR9+1</f>
        <v>3</v>
      </c>
      <c r="BG9">
        <f t="shared" si="8"/>
        <v>4</v>
      </c>
      <c r="BH9" s="96">
        <f t="shared" si="8"/>
        <v>4</v>
      </c>
      <c r="BI9" s="101">
        <f t="shared" si="8"/>
        <v>4</v>
      </c>
      <c r="BJ9" s="105">
        <f t="shared" si="8"/>
        <v>4</v>
      </c>
      <c r="BK9">
        <f t="shared" si="8"/>
        <v>4</v>
      </c>
      <c r="BL9">
        <f t="shared" si="8"/>
        <v>4</v>
      </c>
      <c r="BM9">
        <f t="shared" si="8"/>
        <v>4</v>
      </c>
      <c r="BN9">
        <f t="shared" si="8"/>
        <v>4</v>
      </c>
      <c r="BO9">
        <f t="shared" si="8"/>
        <v>4</v>
      </c>
      <c r="BP9">
        <f t="shared" si="8"/>
        <v>4</v>
      </c>
      <c r="BQ9">
        <f t="shared" si="8"/>
        <v>4</v>
      </c>
      <c r="BS9">
        <f>BE9+1</f>
        <v>4</v>
      </c>
      <c r="BT9">
        <f>BF9+1</f>
        <v>4</v>
      </c>
    </row>
    <row r="10" spans="1:72" ht="54.6" customHeight="1" thickBot="1" x14ac:dyDescent="0.35">
      <c r="A10" s="42"/>
      <c r="B10" s="44"/>
      <c r="C10" s="8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8" t="s">
        <v>37</v>
      </c>
      <c r="I10" s="8" t="s">
        <v>75</v>
      </c>
      <c r="J10" s="8" t="s">
        <v>40</v>
      </c>
      <c r="K10" s="88" t="s">
        <v>38</v>
      </c>
      <c r="L10" s="8" t="s">
        <v>66</v>
      </c>
      <c r="M10" s="88" t="s">
        <v>141</v>
      </c>
      <c r="N10" s="88" t="s">
        <v>140</v>
      </c>
      <c r="O10" s="88" t="s">
        <v>76</v>
      </c>
      <c r="P10" s="9" t="s">
        <v>138</v>
      </c>
      <c r="Q10" s="8" t="s">
        <v>35</v>
      </c>
      <c r="R10" s="8" t="s">
        <v>33</v>
      </c>
      <c r="S10" s="8" t="s">
        <v>34</v>
      </c>
      <c r="T10" s="8" t="s">
        <v>39</v>
      </c>
      <c r="U10" s="8" t="s">
        <v>36</v>
      </c>
      <c r="V10" s="8" t="s">
        <v>37</v>
      </c>
      <c r="W10" s="8" t="s">
        <v>75</v>
      </c>
      <c r="X10" s="8" t="s">
        <v>40</v>
      </c>
      <c r="Y10" s="88" t="s">
        <v>38</v>
      </c>
      <c r="Z10" s="8" t="s">
        <v>66</v>
      </c>
      <c r="AA10" s="88" t="s">
        <v>141</v>
      </c>
      <c r="AB10" s="88" t="s">
        <v>140</v>
      </c>
      <c r="AC10" s="88" t="s">
        <v>76</v>
      </c>
      <c r="AD10" s="9" t="str">
        <f>P10</f>
        <v>SUM</v>
      </c>
      <c r="AE10" s="8" t="s">
        <v>35</v>
      </c>
      <c r="AF10" s="8" t="s">
        <v>33</v>
      </c>
      <c r="AG10" s="8" t="s">
        <v>34</v>
      </c>
      <c r="AH10" s="8" t="s">
        <v>39</v>
      </c>
      <c r="AI10" s="8" t="s">
        <v>36</v>
      </c>
      <c r="AJ10" s="8" t="s">
        <v>37</v>
      </c>
      <c r="AK10" s="8" t="s">
        <v>75</v>
      </c>
      <c r="AL10" s="8" t="s">
        <v>40</v>
      </c>
      <c r="AM10" s="88" t="s">
        <v>38</v>
      </c>
      <c r="AN10" s="8" t="s">
        <v>66</v>
      </c>
      <c r="AO10" s="88" t="s">
        <v>141</v>
      </c>
      <c r="AP10" s="88" t="s">
        <v>140</v>
      </c>
      <c r="AQ10" s="88" t="s">
        <v>76</v>
      </c>
      <c r="AR10" s="9" t="str">
        <f>AD10</f>
        <v>SUM</v>
      </c>
      <c r="AS10" s="8" t="s">
        <v>35</v>
      </c>
      <c r="AT10" s="8" t="s">
        <v>33</v>
      </c>
      <c r="AU10" s="8" t="s">
        <v>34</v>
      </c>
      <c r="AV10" s="8" t="s">
        <v>39</v>
      </c>
      <c r="AW10" s="8" t="s">
        <v>36</v>
      </c>
      <c r="AX10" s="8" t="s">
        <v>37</v>
      </c>
      <c r="AY10" s="8" t="s">
        <v>75</v>
      </c>
      <c r="AZ10" s="8" t="s">
        <v>40</v>
      </c>
      <c r="BA10" s="88" t="s">
        <v>38</v>
      </c>
      <c r="BB10" s="8" t="s">
        <v>66</v>
      </c>
      <c r="BC10" s="88" t="s">
        <v>141</v>
      </c>
      <c r="BD10" s="88" t="s">
        <v>140</v>
      </c>
      <c r="BE10" s="88" t="s">
        <v>76</v>
      </c>
      <c r="BF10" s="9" t="str">
        <f>AR10</f>
        <v>SUM</v>
      </c>
      <c r="BG10" s="8" t="s">
        <v>35</v>
      </c>
      <c r="BH10" s="8" t="s">
        <v>33</v>
      </c>
      <c r="BI10" s="8" t="s">
        <v>34</v>
      </c>
      <c r="BJ10" s="8" t="s">
        <v>39</v>
      </c>
      <c r="BK10" s="8" t="s">
        <v>36</v>
      </c>
      <c r="BL10" s="8" t="s">
        <v>37</v>
      </c>
      <c r="BM10" s="8" t="s">
        <v>75</v>
      </c>
      <c r="BN10" s="8" t="s">
        <v>40</v>
      </c>
      <c r="BO10" s="88" t="s">
        <v>38</v>
      </c>
      <c r="BP10" s="8" t="s">
        <v>66</v>
      </c>
      <c r="BQ10" s="88" t="s">
        <v>141</v>
      </c>
      <c r="BR10" s="88" t="s">
        <v>140</v>
      </c>
      <c r="BS10" s="88" t="s">
        <v>76</v>
      </c>
      <c r="BT10" s="9" t="str">
        <f>BF10</f>
        <v>SUM</v>
      </c>
    </row>
    <row r="11" spans="1:72" ht="15" thickBot="1" x14ac:dyDescent="0.35">
      <c r="A11" s="20" t="s">
        <v>54</v>
      </c>
      <c r="B11" s="49">
        <f>SUM(C11:P11)</f>
        <v>1</v>
      </c>
      <c r="C11" s="90">
        <f t="shared" ref="C11:F11" si="9">AVERAGE(C12:C40)</f>
        <v>0.30135473106808786</v>
      </c>
      <c r="D11" s="91">
        <f t="shared" si="9"/>
        <v>0.40949260989221148</v>
      </c>
      <c r="E11" s="91">
        <f>AVERAGE(E12:E40)</f>
        <v>0.19525364727848346</v>
      </c>
      <c r="F11" s="91">
        <f t="shared" si="9"/>
        <v>2.4547169450067716E-2</v>
      </c>
      <c r="G11" s="91">
        <f>AVERAGE(G12:G40)</f>
        <v>0</v>
      </c>
      <c r="H11" s="91">
        <f>AVERAGE(H12:H40)</f>
        <v>4.3484542252467846E-3</v>
      </c>
      <c r="I11" s="91">
        <f t="shared" ref="I11:O11" si="10">AVERAGE(I12:I40)</f>
        <v>4.2520168922616404E-2</v>
      </c>
      <c r="J11" s="91">
        <f t="shared" si="10"/>
        <v>1.109021836181949E-2</v>
      </c>
      <c r="K11" s="91">
        <f t="shared" si="10"/>
        <v>1.2255342896493168E-4</v>
      </c>
      <c r="L11" s="91">
        <f t="shared" si="10"/>
        <v>8.2984582064113879E-3</v>
      </c>
      <c r="M11" s="91">
        <f t="shared" si="10"/>
        <v>2.3494926398434292E-5</v>
      </c>
      <c r="N11" s="91">
        <f t="shared" si="10"/>
        <v>6.0221401736679377E-4</v>
      </c>
      <c r="O11" s="91">
        <f t="shared" si="10"/>
        <v>2.3462802223252507E-3</v>
      </c>
      <c r="P11" s="92"/>
      <c r="Q11" s="90">
        <f t="shared" ref="Q11:BQ11" si="11">AVERAGE(Q12:Q40)</f>
        <v>0.30135473106808786</v>
      </c>
      <c r="R11" s="91">
        <f t="shared" si="11"/>
        <v>0.38901797939760091</v>
      </c>
      <c r="S11" s="91">
        <f>AVERAGE(S12:S40)</f>
        <v>0.17572828255063513</v>
      </c>
      <c r="T11" s="91">
        <f t="shared" si="11"/>
        <v>1.7183018615047403E-2</v>
      </c>
      <c r="U11" s="91">
        <f>AVERAGE(U12:U40)</f>
        <v>3.5523109543109431E-3</v>
      </c>
      <c r="V11" s="91">
        <f>AVERAGE(V12:V40)</f>
        <v>1.500538708817961E-2</v>
      </c>
      <c r="W11" s="91">
        <f t="shared" ref="W11:AC11" si="12">AVERAGE(W12:W40)</f>
        <v>7.3306863859977922E-2</v>
      </c>
      <c r="X11" s="91">
        <f t="shared" si="12"/>
        <v>1.1563859822394284E-2</v>
      </c>
      <c r="Y11" s="91">
        <f t="shared" si="12"/>
        <v>1.5434778106893092E-3</v>
      </c>
      <c r="Z11" s="91">
        <f t="shared" si="12"/>
        <v>8.5352789366987831E-3</v>
      </c>
      <c r="AA11" s="91">
        <f t="shared" si="12"/>
        <v>2.3494926398434292E-5</v>
      </c>
      <c r="AB11" s="91">
        <f t="shared" si="12"/>
        <v>6.0221401736679377E-4</v>
      </c>
      <c r="AC11" s="91">
        <f t="shared" si="12"/>
        <v>2.3462802223252507E-3</v>
      </c>
      <c r="AD11" s="92"/>
      <c r="AE11" s="90">
        <f t="shared" si="11"/>
        <v>0.30135473106808786</v>
      </c>
      <c r="AF11" s="91">
        <f>AVERAGE(AF12:AF40)</f>
        <v>0.20474630494610574</v>
      </c>
      <c r="AG11" s="91">
        <f>AVERAGE(AG12:AG40)</f>
        <v>9.762682363924173E-2</v>
      </c>
      <c r="AH11" s="91">
        <f>AVERAGE(AH12:AH40)</f>
        <v>4.9094338900135424E-3</v>
      </c>
      <c r="AI11" s="91">
        <f t="shared" si="11"/>
        <v>3.220108641454017E-2</v>
      </c>
      <c r="AJ11" s="91">
        <f t="shared" si="11"/>
        <v>0.10095171346886728</v>
      </c>
      <c r="AK11" s="91">
        <f t="shared" si="11"/>
        <v>0.20352560099531727</v>
      </c>
      <c r="AL11" s="91">
        <f t="shared" si="11"/>
        <v>2.3970652927635557E-2</v>
      </c>
      <c r="AM11" s="91">
        <f t="shared" si="11"/>
        <v>1.944320527768903E-2</v>
      </c>
      <c r="AN11" s="91">
        <f t="shared" si="11"/>
        <v>8.2984582064113879E-3</v>
      </c>
      <c r="AO11" s="91">
        <f t="shared" si="11"/>
        <v>2.3494926398434292E-5</v>
      </c>
      <c r="AP11" s="106">
        <f t="shared" si="11"/>
        <v>6.0221401736679377E-4</v>
      </c>
      <c r="AQ11" s="106"/>
      <c r="AR11" s="92"/>
      <c r="AS11" s="90">
        <f t="shared" si="11"/>
        <v>0.30135473106808786</v>
      </c>
      <c r="AT11" s="91">
        <f>AVERAGE(AT12:AT40)</f>
        <v>0.14332241346227403</v>
      </c>
      <c r="AU11" s="91">
        <f>AVERAGE(AU12:AU40)</f>
        <v>6.8338776547469213E-2</v>
      </c>
      <c r="AV11" s="91">
        <f>AVERAGE(AV12:AV40)</f>
        <v>2.4547169450067712E-3</v>
      </c>
      <c r="AW11" s="93">
        <f t="shared" si="11"/>
        <v>5.1897189958251579E-2</v>
      </c>
      <c r="AX11" s="93">
        <f t="shared" si="11"/>
        <v>0.16004002410000157</v>
      </c>
      <c r="AY11" s="93"/>
      <c r="AZ11" s="93"/>
      <c r="BA11" s="93"/>
      <c r="BB11" s="93"/>
      <c r="BC11" s="91">
        <f t="shared" si="11"/>
        <v>2.3494926398434292E-5</v>
      </c>
      <c r="BD11" s="106"/>
      <c r="BE11" s="106">
        <f t="shared" ref="BE11" si="13">AVERAGE(BE12:BE40)</f>
        <v>2.3462802223252507E-3</v>
      </c>
      <c r="BF11" s="92"/>
      <c r="BG11" s="90">
        <f t="shared" si="11"/>
        <v>0.30135473106808786</v>
      </c>
      <c r="BH11" s="91">
        <f>AVERAGE(BH12:BH40)</f>
        <v>2.0474630494610596E-2</v>
      </c>
      <c r="BI11" s="91">
        <f>AVERAGE(BI12:BI40)</f>
        <v>9.7626823639241859E-3</v>
      </c>
      <c r="BJ11" s="91">
        <f>AVERAGE(BJ12:BJ40)</f>
        <v>1.2273584725033867E-3</v>
      </c>
      <c r="BK11" s="93">
        <f t="shared" si="11"/>
        <v>8.9674313293458638E-2</v>
      </c>
      <c r="BL11" s="93">
        <f t="shared" si="11"/>
        <v>0.27337139410562278</v>
      </c>
      <c r="BM11" s="93"/>
      <c r="BN11" s="93"/>
      <c r="BO11" s="93"/>
      <c r="BP11" s="93"/>
      <c r="BQ11" s="91">
        <f t="shared" si="11"/>
        <v>2.3494926398434292E-5</v>
      </c>
      <c r="BR11" s="106"/>
      <c r="BS11" s="106">
        <f t="shared" ref="BS11" si="14">AVERAGE(BS12:BS40)</f>
        <v>2.3462802223252507E-3</v>
      </c>
      <c r="BT11" s="92"/>
    </row>
    <row r="12" spans="1:72" x14ac:dyDescent="0.3">
      <c r="A12" s="24" t="s">
        <v>12</v>
      </c>
      <c r="B12" s="50">
        <v>0</v>
      </c>
      <c r="C12" s="122">
        <f t="array" ref="C12:O40">IFERROR(VLOOKUP(C$10:O$10&amp;$A12:$A40,_datainput!$A$1:$AE$365,27,FALSE),0)</f>
        <v>0.2605403788894794</v>
      </c>
      <c r="D12" s="123">
        <v>0.45221861409050718</v>
      </c>
      <c r="E12" s="123">
        <v>0.18890823150964647</v>
      </c>
      <c r="F12" s="123">
        <v>5.494134894525474E-4</v>
      </c>
      <c r="G12" s="123">
        <v>0</v>
      </c>
      <c r="H12" s="124">
        <v>2.2029390475721434E-2</v>
      </c>
      <c r="I12" s="124">
        <v>6.0412690137460291E-2</v>
      </c>
      <c r="J12" s="124">
        <v>1.2258754982587437E-2</v>
      </c>
      <c r="K12" s="124">
        <v>0</v>
      </c>
      <c r="L12" s="124">
        <v>2.7248802927903638E-3</v>
      </c>
      <c r="M12" s="124">
        <v>0</v>
      </c>
      <c r="N12" s="124">
        <v>3.5764613235481833E-4</v>
      </c>
      <c r="O12" s="124">
        <v>0</v>
      </c>
      <c r="P12" s="138">
        <f t="shared" ref="P12:P40" si="15">SUM(C12:O12)</f>
        <v>1</v>
      </c>
      <c r="Q12" s="122">
        <f t="array" ref="Q12:Q40">$C12:$C40</f>
        <v>0.2605403788894794</v>
      </c>
      <c r="R12" s="123">
        <f t="array" ref="R12:T40">$D12:$F40*(1+R$8:T$8)</f>
        <v>0.42960768338598182</v>
      </c>
      <c r="S12" s="123">
        <v>0.17001740835868184</v>
      </c>
      <c r="T12" s="123">
        <v>3.8458944261678314E-4</v>
      </c>
      <c r="U12" s="123">
        <f t="array" ref="U12:AB40">$G12:$N40+U$7:AB$7*($D12:$D40*(-U$4:AB$4)+$E12:$E40*(-U$5:AB$5)+$F12:$F40*(-U$6:AB$6))</f>
        <v>3.1249933426744326E-3</v>
      </c>
      <c r="V12" s="123">
        <v>3.1404370503744727E-2</v>
      </c>
      <c r="W12" s="125">
        <v>8.7495965773972034E-2</v>
      </c>
      <c r="X12" s="125">
        <v>1.2675420761610694E-2</v>
      </c>
      <c r="Y12" s="125">
        <v>1.249997337069773E-3</v>
      </c>
      <c r="Z12" s="125">
        <v>2.9332131823019926E-3</v>
      </c>
      <c r="AA12" s="125">
        <v>0</v>
      </c>
      <c r="AB12" s="125">
        <v>3.5764613235481833E-4</v>
      </c>
      <c r="AC12" s="125">
        <f>O12</f>
        <v>0</v>
      </c>
      <c r="AD12" s="138">
        <f t="shared" ref="AD12:AD40" si="16">SUM(Q12:AC12)</f>
        <v>0.99979166711048817</v>
      </c>
      <c r="AE12" s="122">
        <f t="array" ref="AE12:AE40">$C12:$C40</f>
        <v>0.2605403788894794</v>
      </c>
      <c r="AF12" s="123">
        <f t="array" ref="AF12:AH40">$D12:$F40*(1+AF$8:AH$8)</f>
        <v>0.22610930704525359</v>
      </c>
      <c r="AG12" s="123">
        <v>9.4454115754823237E-2</v>
      </c>
      <c r="AH12" s="123">
        <v>1.0988269789050945E-4</v>
      </c>
      <c r="AI12" s="123">
        <f t="array" ref="AI12:AP40">$G12:$N40+AI$7:AP$7*($D12:$D40*(-AI$4:AP$4)+$E12:$E40*(-AI$5:AP$5)+$F12:$F40*(-AI$6:AP$6))</f>
        <v>3.2100295359163887E-2</v>
      </c>
      <c r="AJ12" s="123">
        <v>0.11833027655321308</v>
      </c>
      <c r="AK12" s="125">
        <v>0.22091416693327973</v>
      </c>
      <c r="AL12" s="125">
        <v>2.5098873126252991E-2</v>
      </c>
      <c r="AM12" s="125">
        <v>1.9260177215498331E-2</v>
      </c>
      <c r="AN12" s="125">
        <v>2.7248802927903638E-3</v>
      </c>
      <c r="AO12" s="125">
        <v>0</v>
      </c>
      <c r="AP12" s="125">
        <v>3.5764613235481833E-4</v>
      </c>
      <c r="AQ12" s="125">
        <f>AC12</f>
        <v>0</v>
      </c>
      <c r="AR12" s="138">
        <f t="shared" ref="AR12:AR40" si="17">SUM(AE12:AQ12)</f>
        <v>0.99999999999999989</v>
      </c>
      <c r="AS12" s="122">
        <f t="array" ref="AS12:AS40">$C12:$C40</f>
        <v>0.2605403788894794</v>
      </c>
      <c r="AT12" s="123">
        <f t="array" ref="AT12:AV40">$D12:$F40*(1+AT$8:AV$8)</f>
        <v>0.15827651493167749</v>
      </c>
      <c r="AU12" s="123">
        <v>6.6117881028376263E-2</v>
      </c>
      <c r="AV12" s="123">
        <v>5.4941348945254725E-5</v>
      </c>
      <c r="AW12" s="123">
        <f t="array" ref="AW12:BD40">$G12:$N40+AW$7:BD$7*($D12:$D40*(-AW$4:BD$4)+$E12:$E40*(-AW$5:BD$5)+$F12:$F40*(-AW$6:BD$6))</f>
        <v>5.2153365222575902E-2</v>
      </c>
      <c r="AX12" s="123">
        <v>0.17848948614344914</v>
      </c>
      <c r="AY12" s="125">
        <v>0.20644211276067279</v>
      </c>
      <c r="AZ12" s="125">
        <v>3.7292370289423872E-2</v>
      </c>
      <c r="BA12" s="125">
        <v>3.755042296025464E-2</v>
      </c>
      <c r="BB12" s="125">
        <v>2.7248802927903638E-3</v>
      </c>
      <c r="BC12" s="125">
        <v>0</v>
      </c>
      <c r="BD12" s="125">
        <v>3.5764613235481833E-4</v>
      </c>
      <c r="BE12" s="125">
        <f>AQ12</f>
        <v>0</v>
      </c>
      <c r="BF12" s="138">
        <f t="shared" ref="BF12:BF40" si="18">SUM(AS12:BE12)</f>
        <v>1</v>
      </c>
      <c r="BG12" s="122">
        <f t="array" ref="BG12:BG40">$C12:$C40</f>
        <v>0.2605403788894794</v>
      </c>
      <c r="BH12" s="123">
        <f t="array" ref="BH12:BJ40">$D12:$F40*(1+BH$8:BJ$8)</f>
        <v>2.261093070452538E-2</v>
      </c>
      <c r="BI12" s="123">
        <v>9.4454115754823327E-3</v>
      </c>
      <c r="BJ12" s="123">
        <v>2.7470674472627393E-5</v>
      </c>
      <c r="BK12" s="123">
        <f t="array" ref="BK12:BR40">$G12:$N40+BK$7:BR$7*($D12:$D40*(-BK$4:BR$4)+$E12:$E40*(-BK$5:BR$5)+$F12:$F40*(-BK$6:BR$6))</f>
        <v>9.1438866920268869E-2</v>
      </c>
      <c r="BL12" s="123">
        <v>0.29634599123652805</v>
      </c>
      <c r="BM12" s="125">
        <v>0.18233117936448548</v>
      </c>
      <c r="BN12" s="125">
        <v>6.1026150673397513E-2</v>
      </c>
      <c r="BO12" s="125">
        <v>7.31510935362151E-2</v>
      </c>
      <c r="BP12" s="125">
        <v>2.7248802927903638E-3</v>
      </c>
      <c r="BQ12" s="125">
        <v>0</v>
      </c>
      <c r="BR12" s="125">
        <v>3.5764613235481833E-4</v>
      </c>
      <c r="BS12" s="125">
        <f>BE12</f>
        <v>0</v>
      </c>
      <c r="BT12" s="138">
        <f t="shared" ref="BT12:BT40" si="19">SUM(BG12:BS12)</f>
        <v>1</v>
      </c>
    </row>
    <row r="13" spans="1:72" x14ac:dyDescent="0.3">
      <c r="A13" s="26" t="s">
        <v>1</v>
      </c>
      <c r="B13" s="50">
        <v>0</v>
      </c>
      <c r="C13" s="126">
        <v>0.22309399506037597</v>
      </c>
      <c r="D13" s="127">
        <v>0.51018476591539519</v>
      </c>
      <c r="E13" s="127">
        <v>0.25146104165288186</v>
      </c>
      <c r="F13" s="127">
        <v>0</v>
      </c>
      <c r="G13" s="127">
        <v>0</v>
      </c>
      <c r="H13" s="128">
        <v>4.4679624819707781E-4</v>
      </c>
      <c r="I13" s="128">
        <v>6.099017905242898E-3</v>
      </c>
      <c r="J13" s="128">
        <v>0</v>
      </c>
      <c r="K13" s="128">
        <v>0</v>
      </c>
      <c r="L13" s="128">
        <v>5.5645492903380854E-3</v>
      </c>
      <c r="M13" s="128">
        <v>0</v>
      </c>
      <c r="N13" s="128">
        <v>9.9158485910731304E-5</v>
      </c>
      <c r="O13" s="128">
        <v>3.0506754416582326E-3</v>
      </c>
      <c r="P13" s="139">
        <f t="shared" si="15"/>
        <v>1</v>
      </c>
      <c r="Q13" s="122">
        <v>0.22309399506037597</v>
      </c>
      <c r="R13" s="123">
        <v>0.4846755276196254</v>
      </c>
      <c r="S13" s="123">
        <v>0.22631493748759368</v>
      </c>
      <c r="T13" s="123">
        <v>0</v>
      </c>
      <c r="U13" s="125">
        <v>3.7991506845793457E-3</v>
      </c>
      <c r="V13" s="125">
        <v>1.1844248301935116E-2</v>
      </c>
      <c r="W13" s="125">
        <v>3.9024990504930565E-2</v>
      </c>
      <c r="X13" s="125">
        <v>5.0655342461057942E-4</v>
      </c>
      <c r="Y13" s="125">
        <v>1.5196602738317385E-3</v>
      </c>
      <c r="Z13" s="125">
        <v>5.817826002643375E-3</v>
      </c>
      <c r="AA13" s="125">
        <v>0</v>
      </c>
      <c r="AB13" s="125">
        <v>9.9158485910731304E-5</v>
      </c>
      <c r="AC13" s="125">
        <f t="shared" ref="AC13:AC40" si="20">O13</f>
        <v>3.0506754416582326E-3</v>
      </c>
      <c r="AD13" s="139">
        <f t="shared" si="16"/>
        <v>0.99974672328769476</v>
      </c>
      <c r="AE13" s="122">
        <v>0.22309399506037597</v>
      </c>
      <c r="AF13" s="123">
        <v>0.25509238295769759</v>
      </c>
      <c r="AG13" s="123">
        <v>0.12573052082644093</v>
      </c>
      <c r="AH13" s="123">
        <v>0</v>
      </c>
      <c r="AI13" s="125">
        <v>3.8082290378413854E-2</v>
      </c>
      <c r="AJ13" s="125">
        <v>0.11469366738343864</v>
      </c>
      <c r="AK13" s="125">
        <v>0.19651046979731215</v>
      </c>
      <c r="AL13" s="125">
        <v>1.5232916151365541E-2</v>
      </c>
      <c r="AM13" s="125">
        <v>2.2849374227048309E-2</v>
      </c>
      <c r="AN13" s="125">
        <v>5.5645492903380854E-3</v>
      </c>
      <c r="AO13" s="125">
        <v>0</v>
      </c>
      <c r="AP13" s="125">
        <v>9.9158485910731304E-5</v>
      </c>
      <c r="AQ13" s="125">
        <f t="shared" ref="AQ13:AQ40" si="21">AC13</f>
        <v>3.0506754416582326E-3</v>
      </c>
      <c r="AR13" s="139">
        <f t="shared" si="17"/>
        <v>1</v>
      </c>
      <c r="AS13" s="122">
        <v>0.22309399506037597</v>
      </c>
      <c r="AT13" s="123">
        <v>0.17856466807038832</v>
      </c>
      <c r="AU13" s="123">
        <v>8.8011364578508638E-2</v>
      </c>
      <c r="AV13" s="123">
        <v>0</v>
      </c>
      <c r="AW13" s="125">
        <v>6.1883721864922511E-2</v>
      </c>
      <c r="AX13" s="125">
        <v>0.18609796184296459</v>
      </c>
      <c r="AY13" s="125">
        <v>0.17937343912702589</v>
      </c>
      <c r="AZ13" s="125">
        <v>2.9704186495162807E-2</v>
      </c>
      <c r="BA13" s="125">
        <v>4.4556279742744204E-2</v>
      </c>
      <c r="BB13" s="125">
        <v>5.5645492903380854E-3</v>
      </c>
      <c r="BC13" s="125">
        <v>0</v>
      </c>
      <c r="BD13" s="125">
        <v>9.9158485910731304E-5</v>
      </c>
      <c r="BE13" s="125">
        <f t="shared" ref="BE13:BE40" si="22">AQ13</f>
        <v>3.0506754416582326E-3</v>
      </c>
      <c r="BF13" s="139">
        <f t="shared" si="18"/>
        <v>1</v>
      </c>
      <c r="BG13" s="122">
        <v>0.22309399506037597</v>
      </c>
      <c r="BH13" s="123">
        <v>2.5509238295769784E-2</v>
      </c>
      <c r="BI13" s="123">
        <v>1.2573052082644105E-2</v>
      </c>
      <c r="BJ13" s="123">
        <v>0</v>
      </c>
      <c r="BK13" s="125">
        <v>0.10853452757847946</v>
      </c>
      <c r="BL13" s="125">
        <v>0.32605037898363548</v>
      </c>
      <c r="BM13" s="125">
        <v>0.15081172134321555</v>
      </c>
      <c r="BN13" s="125">
        <v>5.7885081375189058E-2</v>
      </c>
      <c r="BO13" s="125">
        <v>8.6827622062783577E-2</v>
      </c>
      <c r="BP13" s="125">
        <v>5.5645492903380854E-3</v>
      </c>
      <c r="BQ13" s="125">
        <v>0</v>
      </c>
      <c r="BR13" s="125">
        <v>9.9158485910731304E-5</v>
      </c>
      <c r="BS13" s="125">
        <f t="shared" ref="BS13:BS40" si="23">BE13</f>
        <v>3.0506754416582326E-3</v>
      </c>
      <c r="BT13" s="139">
        <f t="shared" si="19"/>
        <v>1</v>
      </c>
    </row>
    <row r="14" spans="1:72" x14ac:dyDescent="0.3">
      <c r="A14" s="26" t="s">
        <v>19</v>
      </c>
      <c r="B14" s="50">
        <v>0</v>
      </c>
      <c r="C14" s="126">
        <v>0.49281952828183601</v>
      </c>
      <c r="D14" s="127">
        <v>0.17796536775166139</v>
      </c>
      <c r="E14" s="127">
        <v>3.7380880230397796E-2</v>
      </c>
      <c r="F14" s="127">
        <v>1.549237769998831E-2</v>
      </c>
      <c r="G14" s="127">
        <v>0</v>
      </c>
      <c r="H14" s="128">
        <v>8.363257895014653E-2</v>
      </c>
      <c r="I14" s="128">
        <v>8.3671621564953585E-2</v>
      </c>
      <c r="J14" s="128">
        <v>0.10841263331781179</v>
      </c>
      <c r="K14" s="128">
        <v>0</v>
      </c>
      <c r="L14" s="128">
        <v>6.2501220320457988E-4</v>
      </c>
      <c r="M14" s="128">
        <v>0</v>
      </c>
      <c r="N14" s="128">
        <v>0</v>
      </c>
      <c r="O14" s="128">
        <v>0</v>
      </c>
      <c r="P14" s="139">
        <f t="shared" si="15"/>
        <v>1</v>
      </c>
      <c r="Q14" s="122">
        <v>0.49281952828183601</v>
      </c>
      <c r="R14" s="123">
        <v>0.16906709936407832</v>
      </c>
      <c r="S14" s="123">
        <v>3.3642792207358017E-2</v>
      </c>
      <c r="T14" s="123">
        <v>1.0844664389991817E-2</v>
      </c>
      <c r="U14" s="125">
        <v>1.2963052290464506E-3</v>
      </c>
      <c r="V14" s="125">
        <v>8.7521494637285882E-2</v>
      </c>
      <c r="W14" s="125">
        <v>9.4906266883356155E-2</v>
      </c>
      <c r="X14" s="125">
        <v>0.10858547401501797</v>
      </c>
      <c r="Y14" s="125">
        <v>5.1852209161858023E-4</v>
      </c>
      <c r="Z14" s="125">
        <v>7.1143255180767661E-4</v>
      </c>
      <c r="AA14" s="125">
        <v>0</v>
      </c>
      <c r="AB14" s="125">
        <v>0</v>
      </c>
      <c r="AC14" s="125">
        <f t="shared" si="20"/>
        <v>0</v>
      </c>
      <c r="AD14" s="139">
        <f t="shared" si="16"/>
        <v>0.99991357965139682</v>
      </c>
      <c r="AE14" s="122">
        <v>0.49281952828183601</v>
      </c>
      <c r="AF14" s="123">
        <v>8.8982683875830693E-2</v>
      </c>
      <c r="AG14" s="123">
        <v>1.8690440115198898E-2</v>
      </c>
      <c r="AH14" s="123">
        <v>3.0984755399976614E-3</v>
      </c>
      <c r="AI14" s="125">
        <v>1.2006702615102024E-2</v>
      </c>
      <c r="AJ14" s="125">
        <v>0.1196526867954526</v>
      </c>
      <c r="AK14" s="125">
        <v>0.14370513464046369</v>
      </c>
      <c r="AL14" s="125">
        <v>0.1132153143638526</v>
      </c>
      <c r="AM14" s="125">
        <v>7.2040215690612136E-3</v>
      </c>
      <c r="AN14" s="125">
        <v>6.2501220320457988E-4</v>
      </c>
      <c r="AO14" s="125">
        <v>0</v>
      </c>
      <c r="AP14" s="125">
        <v>0</v>
      </c>
      <c r="AQ14" s="125">
        <f t="shared" si="21"/>
        <v>0</v>
      </c>
      <c r="AR14" s="139">
        <f t="shared" si="17"/>
        <v>1</v>
      </c>
      <c r="AS14" s="122">
        <v>0.49281952828183601</v>
      </c>
      <c r="AT14" s="123">
        <v>6.2287878713081481E-2</v>
      </c>
      <c r="AU14" s="123">
        <v>1.3083308080639228E-2</v>
      </c>
      <c r="AV14" s="123">
        <v>1.5492377699988307E-3</v>
      </c>
      <c r="AW14" s="125">
        <v>1.9239775139790992E-2</v>
      </c>
      <c r="AX14" s="125">
        <v>0.1413519043695195</v>
      </c>
      <c r="AY14" s="125">
        <v>0.13754299195636838</v>
      </c>
      <c r="AZ14" s="125">
        <v>0.11764772538491146</v>
      </c>
      <c r="BA14" s="125">
        <v>1.3852638100649513E-2</v>
      </c>
      <c r="BB14" s="125">
        <v>6.2501220320457988E-4</v>
      </c>
      <c r="BC14" s="125">
        <v>0</v>
      </c>
      <c r="BD14" s="125">
        <v>0</v>
      </c>
      <c r="BE14" s="125">
        <f t="shared" si="22"/>
        <v>0</v>
      </c>
      <c r="BF14" s="139">
        <f t="shared" si="18"/>
        <v>0.99999999999999978</v>
      </c>
      <c r="BG14" s="122">
        <v>0.49281952828183601</v>
      </c>
      <c r="BH14" s="123">
        <v>8.8982683875830776E-3</v>
      </c>
      <c r="BI14" s="123">
        <v>1.8690440115198914E-3</v>
      </c>
      <c r="BJ14" s="123">
        <v>7.7461888499941623E-4</v>
      </c>
      <c r="BK14" s="125">
        <v>3.2894504159691765E-2</v>
      </c>
      <c r="BL14" s="125">
        <v>0.18231609142922184</v>
      </c>
      <c r="BM14" s="125">
        <v>0.1275309604445426</v>
      </c>
      <c r="BN14" s="125">
        <v>0.12595636886964739</v>
      </c>
      <c r="BO14" s="125">
        <v>2.6315603327753411E-2</v>
      </c>
      <c r="BP14" s="125">
        <v>6.2501220320457988E-4</v>
      </c>
      <c r="BQ14" s="125">
        <v>0</v>
      </c>
      <c r="BR14" s="125">
        <v>0</v>
      </c>
      <c r="BS14" s="125">
        <f t="shared" si="23"/>
        <v>0</v>
      </c>
      <c r="BT14" s="139">
        <f t="shared" si="19"/>
        <v>0.99999999999999978</v>
      </c>
    </row>
    <row r="15" spans="1:72" outlineLevel="1" x14ac:dyDescent="0.3">
      <c r="A15" s="26" t="s">
        <v>22</v>
      </c>
      <c r="B15" s="50">
        <v>0</v>
      </c>
      <c r="C15" s="126">
        <v>0.42670285412490755</v>
      </c>
      <c r="D15" s="127">
        <v>0.38365020803675409</v>
      </c>
      <c r="E15" s="127">
        <v>0.14775869325736898</v>
      </c>
      <c r="F15" s="127">
        <v>1.3272873463429642E-3</v>
      </c>
      <c r="G15" s="127">
        <v>0</v>
      </c>
      <c r="H15" s="128">
        <v>0</v>
      </c>
      <c r="I15" s="128">
        <v>1.2335635931547783E-2</v>
      </c>
      <c r="J15" s="128">
        <v>2.4671271863095565E-2</v>
      </c>
      <c r="K15" s="128">
        <v>3.5540494399830189E-3</v>
      </c>
      <c r="L15" s="128">
        <v>0</v>
      </c>
      <c r="M15" s="128">
        <v>0</v>
      </c>
      <c r="N15" s="128">
        <v>0</v>
      </c>
      <c r="O15" s="128">
        <v>0</v>
      </c>
      <c r="P15" s="139">
        <f t="shared" si="15"/>
        <v>1</v>
      </c>
      <c r="Q15" s="122">
        <v>0.42670285412490755</v>
      </c>
      <c r="R15" s="123">
        <v>0.36446769763491638</v>
      </c>
      <c r="S15" s="123">
        <v>0.13298282393163208</v>
      </c>
      <c r="T15" s="123">
        <v>9.2910114244007492E-4</v>
      </c>
      <c r="U15" s="125">
        <v>2.5767424448608117E-3</v>
      </c>
      <c r="V15" s="125">
        <v>7.7302273345824356E-3</v>
      </c>
      <c r="W15" s="125">
        <v>3.4667403787008153E-2</v>
      </c>
      <c r="X15" s="125">
        <v>2.5014837522410339E-2</v>
      </c>
      <c r="Y15" s="125">
        <v>4.5847464179273436E-3</v>
      </c>
      <c r="Z15" s="125">
        <v>1.7178282965738746E-4</v>
      </c>
      <c r="AA15" s="125">
        <v>0</v>
      </c>
      <c r="AB15" s="125">
        <v>0</v>
      </c>
      <c r="AC15" s="125">
        <f t="shared" si="20"/>
        <v>0</v>
      </c>
      <c r="AD15" s="139">
        <f t="shared" si="16"/>
        <v>0.99982821717034254</v>
      </c>
      <c r="AE15" s="122">
        <v>0.42670285412490755</v>
      </c>
      <c r="AF15" s="123">
        <v>0.19182510401837705</v>
      </c>
      <c r="AG15" s="123">
        <v>7.3879346628684492E-2</v>
      </c>
      <c r="AH15" s="123">
        <v>2.6545746926859276E-4</v>
      </c>
      <c r="AI15" s="125">
        <v>2.6676628052413592E-2</v>
      </c>
      <c r="AJ15" s="125">
        <v>8.0029884157240772E-2</v>
      </c>
      <c r="AK15" s="125">
        <v>0.14571877619361576</v>
      </c>
      <c r="AL15" s="125">
        <v>3.5341923084061005E-2</v>
      </c>
      <c r="AM15" s="125">
        <v>1.9560026271431174E-2</v>
      </c>
      <c r="AN15" s="125">
        <v>0</v>
      </c>
      <c r="AO15" s="125">
        <v>0</v>
      </c>
      <c r="AP15" s="125">
        <v>0</v>
      </c>
      <c r="AQ15" s="125">
        <f t="shared" si="21"/>
        <v>0</v>
      </c>
      <c r="AR15" s="139">
        <f t="shared" si="17"/>
        <v>0.99999999999999978</v>
      </c>
      <c r="AS15" s="122">
        <v>0.42670285412490755</v>
      </c>
      <c r="AT15" s="123">
        <v>0.13427757281286393</v>
      </c>
      <c r="AU15" s="123">
        <v>5.1715542640079139E-2</v>
      </c>
      <c r="AV15" s="123">
        <v>1.3272873463429638E-4</v>
      </c>
      <c r="AW15" s="125">
        <v>4.3326293056611079E-2</v>
      </c>
      <c r="AX15" s="125">
        <v>0.12997887916983325</v>
      </c>
      <c r="AY15" s="125">
        <v>0.13364925649005879</v>
      </c>
      <c r="AZ15" s="125">
        <v>4.546789253026888E-2</v>
      </c>
      <c r="BA15" s="125">
        <v>3.4748980440742996E-2</v>
      </c>
      <c r="BB15" s="125">
        <v>0</v>
      </c>
      <c r="BC15" s="125">
        <v>0</v>
      </c>
      <c r="BD15" s="125">
        <v>0</v>
      </c>
      <c r="BE15" s="125">
        <f t="shared" si="22"/>
        <v>0</v>
      </c>
      <c r="BF15" s="139">
        <f t="shared" si="18"/>
        <v>1</v>
      </c>
      <c r="BG15" s="122">
        <v>0.42670285412490755</v>
      </c>
      <c r="BH15" s="123">
        <v>1.9182510401837723E-2</v>
      </c>
      <c r="BI15" s="123">
        <v>7.387934662868456E-3</v>
      </c>
      <c r="BJ15" s="123">
        <v>6.6364367317148272E-5</v>
      </c>
      <c r="BK15" s="125">
        <v>7.5914906881266411E-2</v>
      </c>
      <c r="BL15" s="125">
        <v>0.22774472064379925</v>
      </c>
      <c r="BM15" s="125">
        <v>0.11355551177323633</v>
      </c>
      <c r="BN15" s="125">
        <v>6.515922219977098E-2</v>
      </c>
      <c r="BO15" s="125">
        <v>6.4285974944996147E-2</v>
      </c>
      <c r="BP15" s="125">
        <v>0</v>
      </c>
      <c r="BQ15" s="125">
        <v>0</v>
      </c>
      <c r="BR15" s="125">
        <v>0</v>
      </c>
      <c r="BS15" s="125">
        <f t="shared" si="23"/>
        <v>0</v>
      </c>
      <c r="BT15" s="139">
        <f t="shared" si="19"/>
        <v>1</v>
      </c>
    </row>
    <row r="16" spans="1:72" outlineLevel="1" x14ac:dyDescent="0.3">
      <c r="A16" s="26" t="s">
        <v>28</v>
      </c>
      <c r="B16" s="50">
        <v>0</v>
      </c>
      <c r="C16" s="126">
        <v>0.52721553806663557</v>
      </c>
      <c r="D16" s="127">
        <v>0</v>
      </c>
      <c r="E16" s="127">
        <v>0.45115766444821576</v>
      </c>
      <c r="F16" s="127">
        <v>0</v>
      </c>
      <c r="G16" s="127">
        <v>0</v>
      </c>
      <c r="H16" s="128">
        <v>0</v>
      </c>
      <c r="I16" s="128">
        <v>1.5767990019928454E-2</v>
      </c>
      <c r="J16" s="128">
        <v>0</v>
      </c>
      <c r="K16" s="128">
        <v>0</v>
      </c>
      <c r="L16" s="128">
        <v>5.8588074652202856E-3</v>
      </c>
      <c r="M16" s="128">
        <v>0</v>
      </c>
      <c r="N16" s="128">
        <v>0</v>
      </c>
      <c r="O16" s="128">
        <v>0</v>
      </c>
      <c r="P16" s="139">
        <f t="shared" si="15"/>
        <v>1</v>
      </c>
      <c r="Q16" s="122">
        <v>0.52721553806663557</v>
      </c>
      <c r="R16" s="123">
        <v>0</v>
      </c>
      <c r="S16" s="123">
        <v>0.40604189800339419</v>
      </c>
      <c r="T16" s="123">
        <v>0</v>
      </c>
      <c r="U16" s="125">
        <v>3.3836824833616179E-3</v>
      </c>
      <c r="V16" s="125">
        <v>1.0151047450084855E-2</v>
      </c>
      <c r="W16" s="125">
        <v>4.5093238209062483E-2</v>
      </c>
      <c r="X16" s="125">
        <v>4.5115766444821579E-4</v>
      </c>
      <c r="Y16" s="125">
        <v>1.3534729933446473E-3</v>
      </c>
      <c r="Z16" s="125">
        <v>6.0843862974443936E-3</v>
      </c>
      <c r="AA16" s="125">
        <v>0</v>
      </c>
      <c r="AB16" s="125">
        <v>0</v>
      </c>
      <c r="AC16" s="125">
        <f t="shared" si="20"/>
        <v>0</v>
      </c>
      <c r="AD16" s="139">
        <f t="shared" si="16"/>
        <v>0.99977442116777604</v>
      </c>
      <c r="AE16" s="122">
        <v>0.52721553806663557</v>
      </c>
      <c r="AF16" s="123">
        <v>0</v>
      </c>
      <c r="AG16" s="123">
        <v>0.22557883222410788</v>
      </c>
      <c r="AH16" s="123">
        <v>0</v>
      </c>
      <c r="AI16" s="125">
        <v>2.2557883222410788E-2</v>
      </c>
      <c r="AJ16" s="125">
        <v>6.7673649667232369E-2</v>
      </c>
      <c r="AK16" s="125">
        <v>0.12855740613198238</v>
      </c>
      <c r="AL16" s="125">
        <v>9.0231532889643151E-3</v>
      </c>
      <c r="AM16" s="125">
        <v>1.3534729933446472E-2</v>
      </c>
      <c r="AN16" s="125">
        <v>5.8588074652202856E-3</v>
      </c>
      <c r="AO16" s="125">
        <v>0</v>
      </c>
      <c r="AP16" s="125">
        <v>0</v>
      </c>
      <c r="AQ16" s="125">
        <f t="shared" si="21"/>
        <v>0</v>
      </c>
      <c r="AR16" s="139">
        <f t="shared" si="17"/>
        <v>1.0000000000000002</v>
      </c>
      <c r="AS16" s="122">
        <v>0.52721553806663557</v>
      </c>
      <c r="AT16" s="123">
        <v>0</v>
      </c>
      <c r="AU16" s="123">
        <v>0.1579051825568755</v>
      </c>
      <c r="AV16" s="123">
        <v>0</v>
      </c>
      <c r="AW16" s="125">
        <v>3.6656560236417529E-2</v>
      </c>
      <c r="AX16" s="125">
        <v>0.10996968070925259</v>
      </c>
      <c r="AY16" s="125">
        <v>0.11840635868189753</v>
      </c>
      <c r="AZ16" s="125">
        <v>1.7595148913480414E-2</v>
      </c>
      <c r="BA16" s="125">
        <v>2.6392723370220621E-2</v>
      </c>
      <c r="BB16" s="125">
        <v>5.8588074652202856E-3</v>
      </c>
      <c r="BC16" s="125">
        <v>0</v>
      </c>
      <c r="BD16" s="125">
        <v>0</v>
      </c>
      <c r="BE16" s="125">
        <f t="shared" si="22"/>
        <v>0</v>
      </c>
      <c r="BF16" s="139">
        <f t="shared" si="18"/>
        <v>1</v>
      </c>
      <c r="BG16" s="122">
        <v>0.52721553806663557</v>
      </c>
      <c r="BH16" s="123">
        <v>0</v>
      </c>
      <c r="BI16" s="123">
        <v>2.2557883222410809E-2</v>
      </c>
      <c r="BJ16" s="123">
        <v>0</v>
      </c>
      <c r="BK16" s="125">
        <v>6.4289967183870741E-2</v>
      </c>
      <c r="BL16" s="125">
        <v>0.19286990155161221</v>
      </c>
      <c r="BM16" s="125">
        <v>0.10148794626508945</v>
      </c>
      <c r="BN16" s="125">
        <v>3.4287982498064397E-2</v>
      </c>
      <c r="BO16" s="125">
        <v>5.1431973747096592E-2</v>
      </c>
      <c r="BP16" s="125">
        <v>5.8588074652202856E-3</v>
      </c>
      <c r="BQ16" s="125">
        <v>0</v>
      </c>
      <c r="BR16" s="125">
        <v>0</v>
      </c>
      <c r="BS16" s="125">
        <f t="shared" si="23"/>
        <v>0</v>
      </c>
      <c r="BT16" s="139">
        <f t="shared" si="19"/>
        <v>1</v>
      </c>
    </row>
    <row r="17" spans="1:72" outlineLevel="1" x14ac:dyDescent="0.3">
      <c r="A17" s="26" t="s">
        <v>13</v>
      </c>
      <c r="B17" s="50">
        <v>0</v>
      </c>
      <c r="C17" s="126">
        <v>0.32641025931937528</v>
      </c>
      <c r="D17" s="127">
        <v>0.58582251142680786</v>
      </c>
      <c r="E17" s="127">
        <v>9.7312622545317196E-3</v>
      </c>
      <c r="F17" s="127">
        <v>2.0861726711899536E-2</v>
      </c>
      <c r="G17" s="127">
        <v>0</v>
      </c>
      <c r="H17" s="128">
        <v>3.2040230276339783E-3</v>
      </c>
      <c r="I17" s="128">
        <v>2.311433943792069E-2</v>
      </c>
      <c r="J17" s="128">
        <v>0</v>
      </c>
      <c r="K17" s="128">
        <v>0</v>
      </c>
      <c r="L17" s="128">
        <v>1.2049157356918814E-2</v>
      </c>
      <c r="M17" s="128">
        <v>0</v>
      </c>
      <c r="N17" s="128">
        <v>0</v>
      </c>
      <c r="O17" s="128">
        <v>1.8806720464912014E-2</v>
      </c>
      <c r="P17" s="139">
        <f t="shared" si="15"/>
        <v>1</v>
      </c>
      <c r="Q17" s="122">
        <v>0.32641025931937528</v>
      </c>
      <c r="R17" s="123">
        <v>0.55653138585546746</v>
      </c>
      <c r="S17" s="123">
        <v>8.7581360290785483E-3</v>
      </c>
      <c r="T17" s="123">
        <v>1.4603208698329675E-2</v>
      </c>
      <c r="U17" s="125">
        <v>2.7392077357772568E-3</v>
      </c>
      <c r="V17" s="125">
        <v>1.1421646234965749E-2</v>
      </c>
      <c r="W17" s="125">
        <v>4.6854139814656914E-2</v>
      </c>
      <c r="X17" s="125">
        <v>3.6522769810363423E-4</v>
      </c>
      <c r="Y17" s="125">
        <v>1.0956830943109029E-3</v>
      </c>
      <c r="Z17" s="125">
        <v>1.223177120597063E-2</v>
      </c>
      <c r="AA17" s="125">
        <v>0</v>
      </c>
      <c r="AB17" s="125">
        <v>0</v>
      </c>
      <c r="AC17" s="125">
        <f t="shared" si="20"/>
        <v>1.8806720464912014E-2</v>
      </c>
      <c r="AD17" s="139">
        <f t="shared" si="16"/>
        <v>0.99981738615094817</v>
      </c>
      <c r="AE17" s="122">
        <v>0.32641025931937528</v>
      </c>
      <c r="AF17" s="123">
        <v>0.29291125571340393</v>
      </c>
      <c r="AG17" s="123">
        <v>4.8656311272658598E-3</v>
      </c>
      <c r="AH17" s="123">
        <v>4.1723453423799066E-3</v>
      </c>
      <c r="AI17" s="125">
        <v>3.1446626821018946E-2</v>
      </c>
      <c r="AJ17" s="125">
        <v>9.7543903490690809E-2</v>
      </c>
      <c r="AK17" s="125">
        <v>0.18034747354301539</v>
      </c>
      <c r="AL17" s="125">
        <v>1.2578650728407576E-2</v>
      </c>
      <c r="AM17" s="125">
        <v>1.8867976092611365E-2</v>
      </c>
      <c r="AN17" s="125">
        <v>1.2049157356918814E-2</v>
      </c>
      <c r="AO17" s="125">
        <v>0</v>
      </c>
      <c r="AP17" s="125">
        <v>0</v>
      </c>
      <c r="AQ17" s="125">
        <f t="shared" si="21"/>
        <v>1.8806720464912014E-2</v>
      </c>
      <c r="AR17" s="139">
        <f t="shared" si="17"/>
        <v>0.99999999999999989</v>
      </c>
      <c r="AS17" s="122">
        <v>0.32641025931937528</v>
      </c>
      <c r="AT17" s="123">
        <v>0.20503787899938275</v>
      </c>
      <c r="AU17" s="123">
        <v>3.4059417890861016E-3</v>
      </c>
      <c r="AV17" s="123">
        <v>2.0861726711899533E-3</v>
      </c>
      <c r="AW17" s="125">
        <v>5.0735688366697534E-2</v>
      </c>
      <c r="AX17" s="125">
        <v>0.15541108812772658</v>
      </c>
      <c r="AY17" s="125">
        <v>0.16517426686467379</v>
      </c>
      <c r="AZ17" s="125">
        <v>2.435313041601482E-2</v>
      </c>
      <c r="BA17" s="125">
        <v>3.6529695624022224E-2</v>
      </c>
      <c r="BB17" s="125">
        <v>1.2049157356918814E-2</v>
      </c>
      <c r="BC17" s="125">
        <v>0</v>
      </c>
      <c r="BD17" s="125">
        <v>0</v>
      </c>
      <c r="BE17" s="125">
        <f t="shared" si="22"/>
        <v>1.8806720464912014E-2</v>
      </c>
      <c r="BF17" s="139">
        <f t="shared" si="18"/>
        <v>0.99999999999999989</v>
      </c>
      <c r="BG17" s="122">
        <v>0.32641025931937528</v>
      </c>
      <c r="BH17" s="123">
        <v>2.9291125571340417E-2</v>
      </c>
      <c r="BI17" s="123">
        <v>4.8656311272658639E-4</v>
      </c>
      <c r="BJ17" s="123">
        <v>1.0430863355949777E-3</v>
      </c>
      <c r="BK17" s="125">
        <v>8.7839208806036559E-2</v>
      </c>
      <c r="BL17" s="125">
        <v>0.26672164944574361</v>
      </c>
      <c r="BM17" s="125">
        <v>0.14023328451263611</v>
      </c>
      <c r="BN17" s="125">
        <v>4.6847578029886171E-2</v>
      </c>
      <c r="BO17" s="125">
        <v>7.0271367044829253E-2</v>
      </c>
      <c r="BP17" s="125">
        <v>1.2049157356918814E-2</v>
      </c>
      <c r="BQ17" s="125">
        <v>0</v>
      </c>
      <c r="BR17" s="125">
        <v>0</v>
      </c>
      <c r="BS17" s="125">
        <f t="shared" si="23"/>
        <v>1.8806720464912014E-2</v>
      </c>
      <c r="BT17" s="139">
        <f t="shared" si="19"/>
        <v>0.99999999999999978</v>
      </c>
    </row>
    <row r="18" spans="1:72" outlineLevel="1" x14ac:dyDescent="0.3">
      <c r="A18" s="26" t="s">
        <v>17</v>
      </c>
      <c r="B18" s="50">
        <v>0</v>
      </c>
      <c r="C18" s="126">
        <v>0.2669364780558689</v>
      </c>
      <c r="D18" s="127">
        <v>0.48231610600499225</v>
      </c>
      <c r="E18" s="127">
        <v>0.137464106683196</v>
      </c>
      <c r="F18" s="127">
        <v>0</v>
      </c>
      <c r="G18" s="127">
        <v>0</v>
      </c>
      <c r="H18" s="128">
        <v>0</v>
      </c>
      <c r="I18" s="128">
        <v>7.3442671080666683E-2</v>
      </c>
      <c r="J18" s="128">
        <v>0</v>
      </c>
      <c r="K18" s="128">
        <v>0</v>
      </c>
      <c r="L18" s="128">
        <v>2.6466173178778963E-2</v>
      </c>
      <c r="M18" s="128">
        <v>0</v>
      </c>
      <c r="N18" s="128">
        <v>0</v>
      </c>
      <c r="O18" s="128">
        <v>1.337446499649737E-2</v>
      </c>
      <c r="P18" s="139">
        <f t="shared" si="15"/>
        <v>1.0000000000000002</v>
      </c>
      <c r="Q18" s="122">
        <v>0.2669364780558689</v>
      </c>
      <c r="R18" s="123">
        <v>0.4582003007047426</v>
      </c>
      <c r="S18" s="123">
        <v>0.12371769601487641</v>
      </c>
      <c r="T18" s="123">
        <v>0</v>
      </c>
      <c r="U18" s="125">
        <v>2.8396661976426906E-3</v>
      </c>
      <c r="V18" s="125">
        <v>8.5189985929280711E-3</v>
      </c>
      <c r="W18" s="125">
        <v>9.8053111460236667E-2</v>
      </c>
      <c r="X18" s="125">
        <v>3.7862215968569214E-4</v>
      </c>
      <c r="Y18" s="125">
        <v>1.1358664790570763E-3</v>
      </c>
      <c r="Z18" s="125">
        <v>2.6655484258621808E-2</v>
      </c>
      <c r="AA18" s="125">
        <v>0</v>
      </c>
      <c r="AB18" s="125">
        <v>0</v>
      </c>
      <c r="AC18" s="125">
        <f t="shared" si="20"/>
        <v>1.337446499649737E-2</v>
      </c>
      <c r="AD18" s="139">
        <f t="shared" si="16"/>
        <v>0.99981068892015723</v>
      </c>
      <c r="AE18" s="122">
        <v>0.2669364780558689</v>
      </c>
      <c r="AF18" s="123">
        <v>0.24115805300249613</v>
      </c>
      <c r="AG18" s="123">
        <v>6.8732053341598001E-2</v>
      </c>
      <c r="AH18" s="123">
        <v>0</v>
      </c>
      <c r="AI18" s="125">
        <v>3.0989010634409415E-2</v>
      </c>
      <c r="AJ18" s="125">
        <v>9.2967031903228248E-2</v>
      </c>
      <c r="AK18" s="125">
        <v>0.22838772425271375</v>
      </c>
      <c r="AL18" s="125">
        <v>1.2395604253763766E-2</v>
      </c>
      <c r="AM18" s="125">
        <v>1.8593406380645647E-2</v>
      </c>
      <c r="AN18" s="125">
        <v>2.6466173178778963E-2</v>
      </c>
      <c r="AO18" s="125">
        <v>0</v>
      </c>
      <c r="AP18" s="125">
        <v>0</v>
      </c>
      <c r="AQ18" s="125">
        <f t="shared" si="21"/>
        <v>1.337446499649737E-2</v>
      </c>
      <c r="AR18" s="139">
        <f t="shared" si="17"/>
        <v>1.0000000000000002</v>
      </c>
      <c r="AS18" s="122">
        <v>0.2669364780558689</v>
      </c>
      <c r="AT18" s="123">
        <v>0.16881063710174729</v>
      </c>
      <c r="AU18" s="123">
        <v>4.8112437339118595E-2</v>
      </c>
      <c r="AV18" s="123">
        <v>0</v>
      </c>
      <c r="AW18" s="125">
        <v>5.0357142280915299E-2</v>
      </c>
      <c r="AX18" s="125">
        <v>0.15107142684274588</v>
      </c>
      <c r="AY18" s="125">
        <v>0.21444266946722948</v>
      </c>
      <c r="AZ18" s="125">
        <v>2.4171428294839342E-2</v>
      </c>
      <c r="BA18" s="125">
        <v>3.6257142442259013E-2</v>
      </c>
      <c r="BB18" s="125">
        <v>2.6466173178778963E-2</v>
      </c>
      <c r="BC18" s="125">
        <v>0</v>
      </c>
      <c r="BD18" s="125">
        <v>0</v>
      </c>
      <c r="BE18" s="125">
        <f t="shared" si="22"/>
        <v>1.337446499649737E-2</v>
      </c>
      <c r="BF18" s="139">
        <f t="shared" si="18"/>
        <v>1</v>
      </c>
      <c r="BG18" s="122">
        <v>0.2669364780558689</v>
      </c>
      <c r="BH18" s="123">
        <v>2.4115805300249635E-2</v>
      </c>
      <c r="BI18" s="123">
        <v>6.873205334159806E-3</v>
      </c>
      <c r="BJ18" s="123">
        <v>0</v>
      </c>
      <c r="BK18" s="125">
        <v>8.8318680308066819E-2</v>
      </c>
      <c r="BL18" s="125">
        <v>0.26495604092420044</v>
      </c>
      <c r="BM18" s="125">
        <v>0.19120091149142243</v>
      </c>
      <c r="BN18" s="125">
        <v>4.7103296164302304E-2</v>
      </c>
      <c r="BO18" s="125">
        <v>7.0654944246453452E-2</v>
      </c>
      <c r="BP18" s="125">
        <v>2.6466173178778963E-2</v>
      </c>
      <c r="BQ18" s="125">
        <v>0</v>
      </c>
      <c r="BR18" s="125">
        <v>0</v>
      </c>
      <c r="BS18" s="125">
        <f t="shared" si="23"/>
        <v>1.337446499649737E-2</v>
      </c>
      <c r="BT18" s="139">
        <f t="shared" si="19"/>
        <v>1</v>
      </c>
    </row>
    <row r="19" spans="1:72" outlineLevel="1" x14ac:dyDescent="0.3">
      <c r="A19" s="26" t="s">
        <v>25</v>
      </c>
      <c r="B19" s="50">
        <v>0</v>
      </c>
      <c r="C19" s="126">
        <v>0.48835168767782472</v>
      </c>
      <c r="D19" s="127">
        <v>0.21577983202276754</v>
      </c>
      <c r="E19" s="127">
        <v>0.20684299263238479</v>
      </c>
      <c r="F19" s="127">
        <v>1.929714577623013E-2</v>
      </c>
      <c r="G19" s="127">
        <v>0</v>
      </c>
      <c r="H19" s="128">
        <v>0</v>
      </c>
      <c r="I19" s="128">
        <v>5.9142428156918933E-2</v>
      </c>
      <c r="J19" s="128">
        <v>0</v>
      </c>
      <c r="K19" s="128">
        <v>0</v>
      </c>
      <c r="L19" s="128">
        <v>1.0585913733873882E-2</v>
      </c>
      <c r="M19" s="128">
        <v>0</v>
      </c>
      <c r="N19" s="128">
        <v>0</v>
      </c>
      <c r="O19" s="128">
        <v>0</v>
      </c>
      <c r="P19" s="139">
        <f t="shared" si="15"/>
        <v>1</v>
      </c>
      <c r="Q19" s="122">
        <v>0.48835168767782472</v>
      </c>
      <c r="R19" s="123">
        <v>0.20499084042162916</v>
      </c>
      <c r="S19" s="123">
        <v>0.18615869336914631</v>
      </c>
      <c r="T19" s="123">
        <v>1.3508002043361091E-2</v>
      </c>
      <c r="U19" s="125">
        <v>2.7946825947934421E-3</v>
      </c>
      <c r="V19" s="125">
        <v>8.3840477843803267E-3</v>
      </c>
      <c r="W19" s="125">
        <v>8.3363010645128771E-2</v>
      </c>
      <c r="X19" s="125">
        <v>3.7262434597245896E-4</v>
      </c>
      <c r="Y19" s="125">
        <v>1.1178730379173768E-3</v>
      </c>
      <c r="Z19" s="125">
        <v>1.0772225906860111E-2</v>
      </c>
      <c r="AA19" s="125">
        <v>0</v>
      </c>
      <c r="AB19" s="125">
        <v>0</v>
      </c>
      <c r="AC19" s="125">
        <f t="shared" si="20"/>
        <v>0</v>
      </c>
      <c r="AD19" s="139">
        <f t="shared" si="16"/>
        <v>0.99981368782701363</v>
      </c>
      <c r="AE19" s="122">
        <v>0.48835168767782472</v>
      </c>
      <c r="AF19" s="123">
        <v>0.10788991601138377</v>
      </c>
      <c r="AG19" s="123">
        <v>0.10342149631619239</v>
      </c>
      <c r="AH19" s="123">
        <v>3.8594291552460254E-3</v>
      </c>
      <c r="AI19" s="125">
        <v>2.2674912894856028E-2</v>
      </c>
      <c r="AJ19" s="125">
        <v>6.8024738684568084E-2</v>
      </c>
      <c r="AK19" s="125">
        <v>0.17251699263119907</v>
      </c>
      <c r="AL19" s="125">
        <v>9.0699651579424119E-3</v>
      </c>
      <c r="AM19" s="125">
        <v>1.3604947736913616E-2</v>
      </c>
      <c r="AN19" s="125">
        <v>1.0585913733873882E-2</v>
      </c>
      <c r="AO19" s="125">
        <v>0</v>
      </c>
      <c r="AP19" s="125">
        <v>0</v>
      </c>
      <c r="AQ19" s="125">
        <f t="shared" si="21"/>
        <v>0</v>
      </c>
      <c r="AR19" s="139">
        <f t="shared" si="17"/>
        <v>0.99999999999999989</v>
      </c>
      <c r="AS19" s="122">
        <v>0.48835168767782472</v>
      </c>
      <c r="AT19" s="123">
        <v>7.5522941207968639E-2</v>
      </c>
      <c r="AU19" s="123">
        <v>7.2395047421334666E-2</v>
      </c>
      <c r="AV19" s="123">
        <v>1.9297145776230127E-3</v>
      </c>
      <c r="AW19" s="125">
        <v>3.6509033403057022E-2</v>
      </c>
      <c r="AX19" s="125">
        <v>0.10952710020917106</v>
      </c>
      <c r="AY19" s="125">
        <v>0.16136772168547858</v>
      </c>
      <c r="AZ19" s="125">
        <v>1.7524336033467369E-2</v>
      </c>
      <c r="BA19" s="125">
        <v>2.628650405020105E-2</v>
      </c>
      <c r="BB19" s="125">
        <v>1.0585913733873882E-2</v>
      </c>
      <c r="BC19" s="125">
        <v>0</v>
      </c>
      <c r="BD19" s="125">
        <v>0</v>
      </c>
      <c r="BE19" s="125">
        <f t="shared" si="22"/>
        <v>0</v>
      </c>
      <c r="BF19" s="139">
        <f t="shared" si="18"/>
        <v>0.99999999999999978</v>
      </c>
      <c r="BG19" s="122">
        <v>0.48835168767782472</v>
      </c>
      <c r="BH19" s="123">
        <v>1.0788991601138387E-2</v>
      </c>
      <c r="BI19" s="123">
        <v>1.0342149631619248E-2</v>
      </c>
      <c r="BJ19" s="123">
        <v>9.6485728881150743E-4</v>
      </c>
      <c r="BK19" s="125">
        <v>6.2973595786471992E-2</v>
      </c>
      <c r="BL19" s="125">
        <v>0.18892078735941598</v>
      </c>
      <c r="BM19" s="125">
        <v>0.14310722253888158</v>
      </c>
      <c r="BN19" s="125">
        <v>3.358591775278507E-2</v>
      </c>
      <c r="BO19" s="125">
        <v>5.0378876629177595E-2</v>
      </c>
      <c r="BP19" s="125">
        <v>1.0585913733873882E-2</v>
      </c>
      <c r="BQ19" s="125">
        <v>0</v>
      </c>
      <c r="BR19" s="125">
        <v>0</v>
      </c>
      <c r="BS19" s="125">
        <f t="shared" si="23"/>
        <v>0</v>
      </c>
      <c r="BT19" s="139">
        <f t="shared" si="19"/>
        <v>1</v>
      </c>
    </row>
    <row r="20" spans="1:72" outlineLevel="1" x14ac:dyDescent="0.3">
      <c r="A20" s="26" t="s">
        <v>11</v>
      </c>
      <c r="B20" s="50">
        <v>0</v>
      </c>
      <c r="C20" s="126">
        <v>0.66282173344397322</v>
      </c>
      <c r="D20" s="127">
        <v>2.9744284848212E-2</v>
      </c>
      <c r="E20" s="127">
        <v>0.23104250132227444</v>
      </c>
      <c r="F20" s="127">
        <v>2.1996465381889279E-3</v>
      </c>
      <c r="G20" s="127">
        <v>0</v>
      </c>
      <c r="H20" s="128">
        <v>0</v>
      </c>
      <c r="I20" s="128">
        <v>6.1468012260701921E-2</v>
      </c>
      <c r="J20" s="128">
        <v>0</v>
      </c>
      <c r="K20" s="128">
        <v>0</v>
      </c>
      <c r="L20" s="128">
        <v>1.2222270625655764E-2</v>
      </c>
      <c r="M20" s="128">
        <v>5.0155096099359375E-4</v>
      </c>
      <c r="N20" s="128">
        <v>0</v>
      </c>
      <c r="O20" s="128">
        <v>0</v>
      </c>
      <c r="P20" s="139">
        <f t="shared" si="15"/>
        <v>0.99999999999999989</v>
      </c>
      <c r="Q20" s="122">
        <v>0.66282173344397322</v>
      </c>
      <c r="R20" s="123">
        <v>2.8257070605801397E-2</v>
      </c>
      <c r="S20" s="123">
        <v>0.207938251190047</v>
      </c>
      <c r="T20" s="123">
        <v>1.5397525767322493E-3</v>
      </c>
      <c r="U20" s="125">
        <v>1.8938518752071041E-3</v>
      </c>
      <c r="V20" s="125">
        <v>5.6815556256213122E-3</v>
      </c>
      <c r="W20" s="125">
        <v>7.7881395179163496E-2</v>
      </c>
      <c r="X20" s="125">
        <v>2.5251358336094722E-4</v>
      </c>
      <c r="Y20" s="125">
        <v>7.5754075008284166E-4</v>
      </c>
      <c r="Z20" s="125">
        <v>1.2348527417336237E-2</v>
      </c>
      <c r="AA20" s="125">
        <v>5.0155096099359375E-4</v>
      </c>
      <c r="AB20" s="125">
        <v>0</v>
      </c>
      <c r="AC20" s="125">
        <f t="shared" si="20"/>
        <v>0</v>
      </c>
      <c r="AD20" s="139">
        <f t="shared" si="16"/>
        <v>0.99987374320831934</v>
      </c>
      <c r="AE20" s="122">
        <v>0.66282173344397322</v>
      </c>
      <c r="AF20" s="123">
        <v>1.4872142424106E-2</v>
      </c>
      <c r="AG20" s="123">
        <v>0.11552125066113722</v>
      </c>
      <c r="AH20" s="123">
        <v>4.3992930763778545E-4</v>
      </c>
      <c r="AI20" s="125">
        <v>1.3215311031579436E-2</v>
      </c>
      <c r="AJ20" s="125">
        <v>3.9645933094738309E-2</v>
      </c>
      <c r="AK20" s="125">
        <v>0.1275445674185991</v>
      </c>
      <c r="AL20" s="125">
        <v>5.2861244126317748E-3</v>
      </c>
      <c r="AM20" s="125">
        <v>7.9291866189476617E-3</v>
      </c>
      <c r="AN20" s="125">
        <v>1.2222270625655764E-2</v>
      </c>
      <c r="AO20" s="125">
        <v>5.0155096099359375E-4</v>
      </c>
      <c r="AP20" s="125">
        <v>0</v>
      </c>
      <c r="AQ20" s="125">
        <f t="shared" si="21"/>
        <v>0</v>
      </c>
      <c r="AR20" s="139">
        <f t="shared" si="17"/>
        <v>0.99999999999999989</v>
      </c>
      <c r="AS20" s="122">
        <v>0.66282173344397322</v>
      </c>
      <c r="AT20" s="123">
        <v>1.0410499696874199E-2</v>
      </c>
      <c r="AU20" s="123">
        <v>8.0864875462796054E-2</v>
      </c>
      <c r="AV20" s="123">
        <v>2.1996465381889273E-4</v>
      </c>
      <c r="AW20" s="125">
        <v>2.1436386611898277E-2</v>
      </c>
      <c r="AX20" s="125">
        <v>6.4309159835694824E-2</v>
      </c>
      <c r="AY20" s="125">
        <v>0.12148989477401709</v>
      </c>
      <c r="AZ20" s="125">
        <v>1.0289465573711175E-2</v>
      </c>
      <c r="BA20" s="125">
        <v>1.5434198360566758E-2</v>
      </c>
      <c r="BB20" s="125">
        <v>1.2222270625655764E-2</v>
      </c>
      <c r="BC20" s="125">
        <v>5.0155096099359375E-4</v>
      </c>
      <c r="BD20" s="125">
        <v>0</v>
      </c>
      <c r="BE20" s="125">
        <f t="shared" si="22"/>
        <v>0</v>
      </c>
      <c r="BF20" s="139">
        <f t="shared" si="18"/>
        <v>0.99999999999999989</v>
      </c>
      <c r="BG20" s="122">
        <v>0.66282173344397322</v>
      </c>
      <c r="BH20" s="123">
        <v>1.4872142424106013E-3</v>
      </c>
      <c r="BI20" s="123">
        <v>1.1552125066113732E-2</v>
      </c>
      <c r="BJ20" s="123">
        <v>1.0998232690944649E-4</v>
      </c>
      <c r="BK20" s="125">
        <v>3.7475566660986233E-2</v>
      </c>
      <c r="BL20" s="125">
        <v>0.11242669998295871</v>
      </c>
      <c r="BM20" s="125">
        <v>0.11143543447535025</v>
      </c>
      <c r="BN20" s="125">
        <v>1.9986968885859324E-2</v>
      </c>
      <c r="BO20" s="125">
        <v>2.9980453328788993E-2</v>
      </c>
      <c r="BP20" s="125">
        <v>1.2222270625655764E-2</v>
      </c>
      <c r="BQ20" s="125">
        <v>5.0155096099359375E-4</v>
      </c>
      <c r="BR20" s="125">
        <v>0</v>
      </c>
      <c r="BS20" s="125">
        <f t="shared" si="23"/>
        <v>0</v>
      </c>
      <c r="BT20" s="139">
        <f t="shared" si="19"/>
        <v>0.99999999999999978</v>
      </c>
    </row>
    <row r="21" spans="1:72" outlineLevel="1" x14ac:dyDescent="0.3">
      <c r="A21" s="26" t="s">
        <v>3</v>
      </c>
      <c r="B21" s="50">
        <v>0</v>
      </c>
      <c r="C21" s="126">
        <v>0.26054386229454896</v>
      </c>
      <c r="D21" s="127">
        <v>0.51528789091220362</v>
      </c>
      <c r="E21" s="127">
        <v>0.17666696617226599</v>
      </c>
      <c r="F21" s="127">
        <v>4.2585438545637219E-3</v>
      </c>
      <c r="G21" s="127">
        <v>0</v>
      </c>
      <c r="H21" s="128">
        <v>5.698185190726123E-3</v>
      </c>
      <c r="I21" s="128">
        <v>2.3735533446777365E-2</v>
      </c>
      <c r="J21" s="128">
        <v>5.4458162933813579E-4</v>
      </c>
      <c r="K21" s="128">
        <v>0</v>
      </c>
      <c r="L21" s="128">
        <v>4.3152556038726485E-3</v>
      </c>
      <c r="M21" s="128">
        <v>0</v>
      </c>
      <c r="N21" s="128">
        <v>0</v>
      </c>
      <c r="O21" s="128">
        <v>8.9491808957032574E-3</v>
      </c>
      <c r="P21" s="139">
        <f t="shared" si="15"/>
        <v>0.99999999999999978</v>
      </c>
      <c r="Q21" s="122">
        <v>0.26054386229454896</v>
      </c>
      <c r="R21" s="123">
        <v>0.48952349636659342</v>
      </c>
      <c r="S21" s="123">
        <v>0.1590002695550394</v>
      </c>
      <c r="T21" s="123">
        <v>2.9809806981946053E-3</v>
      </c>
      <c r="U21" s="125">
        <v>3.353149073940442E-3</v>
      </c>
      <c r="V21" s="125">
        <v>1.5757632412547448E-2</v>
      </c>
      <c r="W21" s="125">
        <v>5.2796158754261198E-2</v>
      </c>
      <c r="X21" s="125">
        <v>9.9166817253019479E-4</v>
      </c>
      <c r="Y21" s="125">
        <v>1.3412596295761768E-3</v>
      </c>
      <c r="Z21" s="125">
        <v>4.5387988754686777E-3</v>
      </c>
      <c r="AA21" s="125">
        <v>0</v>
      </c>
      <c r="AB21" s="125">
        <v>0</v>
      </c>
      <c r="AC21" s="125">
        <f t="shared" si="20"/>
        <v>8.9491808957032574E-3</v>
      </c>
      <c r="AD21" s="139">
        <f t="shared" si="16"/>
        <v>0.99977645672840398</v>
      </c>
      <c r="AE21" s="122">
        <v>0.26054386229454896</v>
      </c>
      <c r="AF21" s="123">
        <v>0.25764394545610181</v>
      </c>
      <c r="AG21" s="123">
        <v>8.8333483086132994E-2</v>
      </c>
      <c r="AH21" s="123">
        <v>8.5170877091274419E-4</v>
      </c>
      <c r="AI21" s="125">
        <v>3.4938426362588579E-2</v>
      </c>
      <c r="AJ21" s="125">
        <v>0.11051346427849186</v>
      </c>
      <c r="AK21" s="125">
        <v>0.19842766525972025</v>
      </c>
      <c r="AL21" s="125">
        <v>1.4519952174373567E-2</v>
      </c>
      <c r="AM21" s="125">
        <v>2.0963055817553145E-2</v>
      </c>
      <c r="AN21" s="125">
        <v>4.3152556038726485E-3</v>
      </c>
      <c r="AO21" s="125">
        <v>0</v>
      </c>
      <c r="AP21" s="125">
        <v>0</v>
      </c>
      <c r="AQ21" s="125">
        <f t="shared" si="21"/>
        <v>8.9491808957032574E-3</v>
      </c>
      <c r="AR21" s="139">
        <f t="shared" si="17"/>
        <v>0.99999999999999978</v>
      </c>
      <c r="AS21" s="122">
        <v>0.26054386229454896</v>
      </c>
      <c r="AT21" s="123">
        <v>0.18035076181927126</v>
      </c>
      <c r="AU21" s="123">
        <v>6.1833438160293089E-2</v>
      </c>
      <c r="AV21" s="123">
        <v>4.2585438545637209E-4</v>
      </c>
      <c r="AW21" s="125">
        <v>5.6700418321751579E-2</v>
      </c>
      <c r="AX21" s="125">
        <v>0.17579944015598087</v>
      </c>
      <c r="AY21" s="125">
        <v>0.18249670474768176</v>
      </c>
      <c r="AZ21" s="125">
        <v>2.7760782423778892E-2</v>
      </c>
      <c r="BA21" s="125">
        <v>4.0824301191661132E-2</v>
      </c>
      <c r="BB21" s="125">
        <v>4.3152556038726485E-3</v>
      </c>
      <c r="BC21" s="125">
        <v>0</v>
      </c>
      <c r="BD21" s="125">
        <v>0</v>
      </c>
      <c r="BE21" s="125">
        <f t="shared" si="22"/>
        <v>8.9491808957032574E-3</v>
      </c>
      <c r="BF21" s="139">
        <f t="shared" si="18"/>
        <v>0.99999999999999978</v>
      </c>
      <c r="BG21" s="122">
        <v>0.26054386229454896</v>
      </c>
      <c r="BH21" s="123">
        <v>2.5764394545610202E-2</v>
      </c>
      <c r="BI21" s="123">
        <v>8.8333483086133081E-3</v>
      </c>
      <c r="BJ21" s="123">
        <v>2.1292719272818629E-4</v>
      </c>
      <c r="BK21" s="125">
        <v>9.9210409633812238E-2</v>
      </c>
      <c r="BL21" s="125">
        <v>0.30332941409216285</v>
      </c>
      <c r="BM21" s="125">
        <v>0.1560160796251937</v>
      </c>
      <c r="BN21" s="125">
        <v>5.3456800100704673E-2</v>
      </c>
      <c r="BO21" s="125">
        <v>7.9368327707049796E-2</v>
      </c>
      <c r="BP21" s="125">
        <v>4.3152556038726485E-3</v>
      </c>
      <c r="BQ21" s="125">
        <v>0</v>
      </c>
      <c r="BR21" s="125">
        <v>0</v>
      </c>
      <c r="BS21" s="125">
        <f t="shared" si="23"/>
        <v>8.9491808957032574E-3</v>
      </c>
      <c r="BT21" s="139">
        <f t="shared" si="19"/>
        <v>0.99999999999999989</v>
      </c>
    </row>
    <row r="22" spans="1:72" outlineLevel="1" x14ac:dyDescent="0.3">
      <c r="A22" s="26" t="s">
        <v>2</v>
      </c>
      <c r="B22" s="50">
        <v>0</v>
      </c>
      <c r="C22" s="126">
        <v>7.8823331780310688E-2</v>
      </c>
      <c r="D22" s="127">
        <v>0.49477855040038549</v>
      </c>
      <c r="E22" s="127">
        <v>0.35683132628361636</v>
      </c>
      <c r="F22" s="127">
        <v>2.6022255738593018E-3</v>
      </c>
      <c r="G22" s="127">
        <v>0</v>
      </c>
      <c r="H22" s="128">
        <v>0</v>
      </c>
      <c r="I22" s="128">
        <v>5.3897022945894714E-3</v>
      </c>
      <c r="J22" s="128">
        <v>2.6424617820246543E-3</v>
      </c>
      <c r="K22" s="128">
        <v>0</v>
      </c>
      <c r="L22" s="128">
        <v>5.1566739421728444E-2</v>
      </c>
      <c r="M22" s="128">
        <v>0</v>
      </c>
      <c r="N22" s="128">
        <v>7.3656624634855341E-3</v>
      </c>
      <c r="O22" s="128">
        <v>0</v>
      </c>
      <c r="P22" s="139">
        <f t="shared" si="15"/>
        <v>0.99999999999999989</v>
      </c>
      <c r="Q22" s="122">
        <v>7.8823331780310688E-2</v>
      </c>
      <c r="R22" s="123">
        <v>0.47003962288036621</v>
      </c>
      <c r="S22" s="123">
        <v>0.32114819365525471</v>
      </c>
      <c r="T22" s="123">
        <v>1.8215579017015111E-3</v>
      </c>
      <c r="U22" s="125">
        <v>4.5902045865404018E-3</v>
      </c>
      <c r="V22" s="125">
        <v>1.3770613759621205E-2</v>
      </c>
      <c r="W22" s="125">
        <v>4.5171475377939627E-2</v>
      </c>
      <c r="X22" s="125">
        <v>3.2544890602300412E-3</v>
      </c>
      <c r="Y22" s="125">
        <v>1.8360818346161612E-3</v>
      </c>
      <c r="Z22" s="125">
        <v>5.1872753060831139E-2</v>
      </c>
      <c r="AA22" s="125">
        <v>0</v>
      </c>
      <c r="AB22" s="125">
        <v>7.3656624634855341E-3</v>
      </c>
      <c r="AC22" s="125">
        <f t="shared" si="20"/>
        <v>0</v>
      </c>
      <c r="AD22" s="139">
        <f t="shared" si="16"/>
        <v>0.99969398636089724</v>
      </c>
      <c r="AE22" s="122">
        <v>7.8823331780310688E-2</v>
      </c>
      <c r="AF22" s="123">
        <v>0.24738927520019274</v>
      </c>
      <c r="AG22" s="123">
        <v>0.17841566314180818</v>
      </c>
      <c r="AH22" s="123">
        <v>5.2044511477186022E-4</v>
      </c>
      <c r="AI22" s="125">
        <v>4.278867188010884E-2</v>
      </c>
      <c r="AJ22" s="125">
        <v>0.12836601564032651</v>
      </c>
      <c r="AK22" s="125">
        <v>0.21933306169513367</v>
      </c>
      <c r="AL22" s="125">
        <v>1.9757930534068189E-2</v>
      </c>
      <c r="AM22" s="125">
        <v>2.5673203128065297E-2</v>
      </c>
      <c r="AN22" s="125">
        <v>5.1566739421728444E-2</v>
      </c>
      <c r="AO22" s="125">
        <v>0</v>
      </c>
      <c r="AP22" s="125">
        <v>7.3656624634855341E-3</v>
      </c>
      <c r="AQ22" s="125">
        <f t="shared" si="21"/>
        <v>0</v>
      </c>
      <c r="AR22" s="139">
        <f t="shared" si="17"/>
        <v>0.99999999999999989</v>
      </c>
      <c r="AS22" s="122">
        <v>7.8823331780310688E-2</v>
      </c>
      <c r="AT22" s="123">
        <v>0.1731724926401349</v>
      </c>
      <c r="AU22" s="123">
        <v>0.12489096419926572</v>
      </c>
      <c r="AV22" s="123">
        <v>2.6022255738593011E-4</v>
      </c>
      <c r="AW22" s="125">
        <v>6.9486052857634317E-2</v>
      </c>
      <c r="AX22" s="125">
        <v>0.20845815857290295</v>
      </c>
      <c r="AY22" s="125">
        <v>0.19995065029596554</v>
      </c>
      <c r="AZ22" s="125">
        <v>3.5995767153689122E-2</v>
      </c>
      <c r="BA22" s="125">
        <v>5.0029958057496708E-2</v>
      </c>
      <c r="BB22" s="125">
        <v>5.1566739421728444E-2</v>
      </c>
      <c r="BC22" s="125">
        <v>0</v>
      </c>
      <c r="BD22" s="125">
        <v>7.3656624634855341E-3</v>
      </c>
      <c r="BE22" s="125">
        <f t="shared" si="22"/>
        <v>0</v>
      </c>
      <c r="BF22" s="139">
        <f t="shared" si="18"/>
        <v>0.99999999999999978</v>
      </c>
      <c r="BG22" s="122">
        <v>7.8823331780310688E-2</v>
      </c>
      <c r="BH22" s="123">
        <v>2.4738927520019296E-2</v>
      </c>
      <c r="BI22" s="123">
        <v>1.7841566314180834E-2</v>
      </c>
      <c r="BJ22" s="123">
        <v>1.3011127869296519E-4</v>
      </c>
      <c r="BK22" s="125">
        <v>0.1217252245717452</v>
      </c>
      <c r="BL22" s="125">
        <v>0.36517567371523563</v>
      </c>
      <c r="BM22" s="125">
        <v>0.16769000172358306</v>
      </c>
      <c r="BN22" s="125">
        <v>6.7562581553622089E-2</v>
      </c>
      <c r="BO22" s="125">
        <v>9.7380179657396163E-2</v>
      </c>
      <c r="BP22" s="125">
        <v>5.1566739421728444E-2</v>
      </c>
      <c r="BQ22" s="125">
        <v>0</v>
      </c>
      <c r="BR22" s="125">
        <v>7.3656624634855341E-3</v>
      </c>
      <c r="BS22" s="125">
        <f t="shared" si="23"/>
        <v>0</v>
      </c>
      <c r="BT22" s="139">
        <f t="shared" si="19"/>
        <v>0.99999999999999989</v>
      </c>
    </row>
    <row r="23" spans="1:72" outlineLevel="1" x14ac:dyDescent="0.3">
      <c r="A23" s="26" t="s">
        <v>16</v>
      </c>
      <c r="B23" s="50">
        <v>0</v>
      </c>
      <c r="C23" s="126">
        <v>0.56340481075551241</v>
      </c>
      <c r="D23" s="127">
        <v>0.18987775794255449</v>
      </c>
      <c r="E23" s="127">
        <v>0.19712312218783065</v>
      </c>
      <c r="F23" s="127">
        <v>0</v>
      </c>
      <c r="G23" s="127">
        <v>0</v>
      </c>
      <c r="H23" s="128">
        <v>0</v>
      </c>
      <c r="I23" s="128">
        <v>1.3804791360719635E-2</v>
      </c>
      <c r="J23" s="128">
        <v>1.068184063694597E-2</v>
      </c>
      <c r="K23" s="128">
        <v>0</v>
      </c>
      <c r="L23" s="128">
        <v>1.9374755077480644E-2</v>
      </c>
      <c r="M23" s="128">
        <v>0</v>
      </c>
      <c r="N23" s="128">
        <v>5.7329220389561808E-3</v>
      </c>
      <c r="O23" s="128">
        <v>0</v>
      </c>
      <c r="P23" s="139">
        <f t="shared" si="15"/>
        <v>1</v>
      </c>
      <c r="Q23" s="122">
        <v>0.56340481075551241</v>
      </c>
      <c r="R23" s="123">
        <v>0.18038387004542675</v>
      </c>
      <c r="S23" s="123">
        <v>0.17741080996904759</v>
      </c>
      <c r="T23" s="123">
        <v>0</v>
      </c>
      <c r="U23" s="125">
        <v>2.190465008693309E-3</v>
      </c>
      <c r="V23" s="125">
        <v>6.5713950260799271E-3</v>
      </c>
      <c r="W23" s="125">
        <v>3.2788821436061655E-2</v>
      </c>
      <c r="X23" s="125">
        <v>1.0973902638105078E-2</v>
      </c>
      <c r="Y23" s="125">
        <v>8.7618600347732362E-4</v>
      </c>
      <c r="Z23" s="125">
        <v>1.9520786078060199E-2</v>
      </c>
      <c r="AA23" s="125">
        <v>0</v>
      </c>
      <c r="AB23" s="125">
        <v>5.7329220389561808E-3</v>
      </c>
      <c r="AC23" s="125">
        <f t="shared" si="20"/>
        <v>0</v>
      </c>
      <c r="AD23" s="139">
        <f t="shared" si="16"/>
        <v>0.99985396899942036</v>
      </c>
      <c r="AE23" s="122">
        <v>0.56340481075551241</v>
      </c>
      <c r="AF23" s="123">
        <v>9.4938878971277244E-2</v>
      </c>
      <c r="AG23" s="123">
        <v>9.8561561093915326E-2</v>
      </c>
      <c r="AH23" s="123">
        <v>0</v>
      </c>
      <c r="AI23" s="125">
        <v>1.9350044006519261E-2</v>
      </c>
      <c r="AJ23" s="125">
        <v>5.8050132019557783E-2</v>
      </c>
      <c r="AK23" s="125">
        <v>0.11055501139331592</v>
      </c>
      <c r="AL23" s="125">
        <v>1.8421858239553675E-2</v>
      </c>
      <c r="AM23" s="125">
        <v>1.1610026403911552E-2</v>
      </c>
      <c r="AN23" s="125">
        <v>1.9374755077480644E-2</v>
      </c>
      <c r="AO23" s="125">
        <v>0</v>
      </c>
      <c r="AP23" s="125">
        <v>5.7329220389561808E-3</v>
      </c>
      <c r="AQ23" s="125">
        <f t="shared" si="21"/>
        <v>0</v>
      </c>
      <c r="AR23" s="139">
        <f t="shared" si="17"/>
        <v>1</v>
      </c>
      <c r="AS23" s="122">
        <v>0.56340481075551241</v>
      </c>
      <c r="AT23" s="123">
        <v>6.6457215279894066E-2</v>
      </c>
      <c r="AU23" s="123">
        <v>6.8993092765740727E-2</v>
      </c>
      <c r="AV23" s="123">
        <v>0</v>
      </c>
      <c r="AW23" s="125">
        <v>3.1443821510593793E-2</v>
      </c>
      <c r="AX23" s="125">
        <v>9.4331464531781373E-2</v>
      </c>
      <c r="AY23" s="125">
        <v>0.10184749159038224</v>
      </c>
      <c r="AZ23" s="125">
        <v>2.5774874962030989E-2</v>
      </c>
      <c r="BA23" s="125">
        <v>2.2639551487627529E-2</v>
      </c>
      <c r="BB23" s="125">
        <v>1.9374755077480644E-2</v>
      </c>
      <c r="BC23" s="125">
        <v>0</v>
      </c>
      <c r="BD23" s="125">
        <v>5.7329220389561808E-3</v>
      </c>
      <c r="BE23" s="125">
        <f t="shared" si="22"/>
        <v>0</v>
      </c>
      <c r="BF23" s="139">
        <f t="shared" si="18"/>
        <v>0.99999999999999978</v>
      </c>
      <c r="BG23" s="122">
        <v>0.56340481075551241</v>
      </c>
      <c r="BH23" s="123">
        <v>9.4938878971277327E-3</v>
      </c>
      <c r="BI23" s="123">
        <v>9.8561561093915406E-3</v>
      </c>
      <c r="BJ23" s="123">
        <v>0</v>
      </c>
      <c r="BK23" s="125">
        <v>5.5147625418579878E-2</v>
      </c>
      <c r="BL23" s="125">
        <v>0.16544287625573964</v>
      </c>
      <c r="BM23" s="125">
        <v>8.7334958585492811E-2</v>
      </c>
      <c r="BN23" s="125">
        <v>4.0093907526855238E-2</v>
      </c>
      <c r="BO23" s="125">
        <v>4.4118100334863908E-2</v>
      </c>
      <c r="BP23" s="125">
        <v>1.9374755077480644E-2</v>
      </c>
      <c r="BQ23" s="125">
        <v>0</v>
      </c>
      <c r="BR23" s="125">
        <v>5.7329220389561808E-3</v>
      </c>
      <c r="BS23" s="125">
        <f t="shared" si="23"/>
        <v>0</v>
      </c>
      <c r="BT23" s="139">
        <f t="shared" si="19"/>
        <v>0.99999999999999989</v>
      </c>
    </row>
    <row r="24" spans="1:72" outlineLevel="1" x14ac:dyDescent="0.3">
      <c r="A24" s="26" t="s">
        <v>15</v>
      </c>
      <c r="B24" s="50">
        <v>0</v>
      </c>
      <c r="C24" s="126">
        <v>3.3081075893210229E-2</v>
      </c>
      <c r="D24" s="127">
        <v>0.8642053738818134</v>
      </c>
      <c r="E24" s="127">
        <v>4.7831482953518316E-3</v>
      </c>
      <c r="F24" s="127">
        <v>2.0047018590812825E-3</v>
      </c>
      <c r="G24" s="127">
        <v>0</v>
      </c>
      <c r="H24" s="128">
        <v>0</v>
      </c>
      <c r="I24" s="128">
        <v>2.1528162026095771E-2</v>
      </c>
      <c r="J24" s="128">
        <v>6.9304864502171507E-2</v>
      </c>
      <c r="K24" s="128">
        <v>0</v>
      </c>
      <c r="L24" s="128">
        <v>2.9498440148285152E-3</v>
      </c>
      <c r="M24" s="128">
        <v>0</v>
      </c>
      <c r="N24" s="128">
        <v>0</v>
      </c>
      <c r="O24" s="128">
        <v>2.1428295274474717E-3</v>
      </c>
      <c r="P24" s="139">
        <f t="shared" si="15"/>
        <v>1</v>
      </c>
      <c r="Q24" s="122">
        <v>3.3081075893210229E-2</v>
      </c>
      <c r="R24" s="123">
        <v>0.82099510518772267</v>
      </c>
      <c r="S24" s="123">
        <v>4.3048334658166484E-3</v>
      </c>
      <c r="T24" s="123">
        <v>1.4032913013568976E-3</v>
      </c>
      <c r="U24" s="125">
        <v>3.321749556101268E-3</v>
      </c>
      <c r="V24" s="125">
        <v>9.9652486683038041E-3</v>
      </c>
      <c r="W24" s="125">
        <v>5.0316658178973427E-2</v>
      </c>
      <c r="X24" s="125">
        <v>6.9747764442985014E-2</v>
      </c>
      <c r="Y24" s="125">
        <v>1.3286998224405072E-3</v>
      </c>
      <c r="Z24" s="125">
        <v>3.1712939852352666E-3</v>
      </c>
      <c r="AA24" s="125">
        <v>0</v>
      </c>
      <c r="AB24" s="125">
        <v>0</v>
      </c>
      <c r="AC24" s="125">
        <f t="shared" si="20"/>
        <v>2.1428295274474717E-3</v>
      </c>
      <c r="AD24" s="139">
        <f t="shared" si="16"/>
        <v>0.99977855002959337</v>
      </c>
      <c r="AE24" s="122">
        <v>3.3081075893210229E-2</v>
      </c>
      <c r="AF24" s="123">
        <v>0.4321026869409067</v>
      </c>
      <c r="AG24" s="123">
        <v>2.3915741476759158E-3</v>
      </c>
      <c r="AH24" s="123">
        <v>4.0094037181625641E-4</v>
      </c>
      <c r="AI24" s="125">
        <v>4.3609802257584762E-2</v>
      </c>
      <c r="AJ24" s="125">
        <v>0.13082940677275429</v>
      </c>
      <c r="AK24" s="125">
        <v>0.23957717331401962</v>
      </c>
      <c r="AL24" s="125">
        <v>8.674878540520542E-2</v>
      </c>
      <c r="AM24" s="125">
        <v>2.6165881354550859E-2</v>
      </c>
      <c r="AN24" s="125">
        <v>2.9498440148285152E-3</v>
      </c>
      <c r="AO24" s="125">
        <v>0</v>
      </c>
      <c r="AP24" s="125">
        <v>0</v>
      </c>
      <c r="AQ24" s="125">
        <f t="shared" si="21"/>
        <v>2.1428295274474717E-3</v>
      </c>
      <c r="AR24" s="139">
        <f t="shared" si="17"/>
        <v>1.0000000000000002</v>
      </c>
      <c r="AS24" s="122">
        <v>3.3081075893210229E-2</v>
      </c>
      <c r="AT24" s="123">
        <v>0.30247188085863469</v>
      </c>
      <c r="AU24" s="123">
        <v>1.6741019033731409E-3</v>
      </c>
      <c r="AV24" s="123">
        <v>2.004701859081282E-4</v>
      </c>
      <c r="AW24" s="125">
        <v>7.0830846386041327E-2</v>
      </c>
      <c r="AX24" s="125">
        <v>0.21249253915812399</v>
      </c>
      <c r="AY24" s="125">
        <v>0.21985453190701146</v>
      </c>
      <c r="AZ24" s="125">
        <v>0.10330367076747134</v>
      </c>
      <c r="BA24" s="125">
        <v>5.0998209397949745E-2</v>
      </c>
      <c r="BB24" s="125">
        <v>2.9498440148285152E-3</v>
      </c>
      <c r="BC24" s="125">
        <v>0</v>
      </c>
      <c r="BD24" s="125">
        <v>0</v>
      </c>
      <c r="BE24" s="125">
        <f t="shared" si="22"/>
        <v>2.1428295274474717E-3</v>
      </c>
      <c r="BF24" s="139">
        <f t="shared" si="18"/>
        <v>1</v>
      </c>
      <c r="BG24" s="122">
        <v>3.3081075893210229E-2</v>
      </c>
      <c r="BH24" s="123">
        <v>4.3210268694090712E-2</v>
      </c>
      <c r="BI24" s="123">
        <v>2.3915741476759179E-4</v>
      </c>
      <c r="BJ24" s="123">
        <v>1.0023509295406421E-4</v>
      </c>
      <c r="BK24" s="125">
        <v>0.12411653442516511</v>
      </c>
      <c r="BL24" s="125">
        <v>0.37234960327549532</v>
      </c>
      <c r="BM24" s="125">
        <v>0.18701687459298263</v>
      </c>
      <c r="BN24" s="125">
        <v>0.13550034952892626</v>
      </c>
      <c r="BO24" s="125">
        <v>9.929322754013209E-2</v>
      </c>
      <c r="BP24" s="125">
        <v>2.9498440148285152E-3</v>
      </c>
      <c r="BQ24" s="125">
        <v>0</v>
      </c>
      <c r="BR24" s="125">
        <v>0</v>
      </c>
      <c r="BS24" s="125">
        <f t="shared" si="23"/>
        <v>2.1428295274474717E-3</v>
      </c>
      <c r="BT24" s="139">
        <f t="shared" si="19"/>
        <v>1.0000000000000002</v>
      </c>
    </row>
    <row r="25" spans="1:72" outlineLevel="1" x14ac:dyDescent="0.3">
      <c r="A25" s="26" t="s">
        <v>18</v>
      </c>
      <c r="B25" s="50">
        <v>0</v>
      </c>
      <c r="C25" s="126">
        <v>7.6170961613257385E-2</v>
      </c>
      <c r="D25" s="127">
        <v>0.48473316293508117</v>
      </c>
      <c r="E25" s="127">
        <v>0.39050093351348009</v>
      </c>
      <c r="F25" s="127">
        <v>0</v>
      </c>
      <c r="G25" s="127">
        <v>0</v>
      </c>
      <c r="H25" s="128">
        <v>0</v>
      </c>
      <c r="I25" s="128">
        <v>4.3344585764118829E-2</v>
      </c>
      <c r="J25" s="128">
        <v>0</v>
      </c>
      <c r="K25" s="128">
        <v>0</v>
      </c>
      <c r="L25" s="128">
        <v>5.2503561740625737E-3</v>
      </c>
      <c r="M25" s="128">
        <v>0</v>
      </c>
      <c r="N25" s="128">
        <v>0</v>
      </c>
      <c r="O25" s="128">
        <v>0</v>
      </c>
      <c r="P25" s="139">
        <f t="shared" si="15"/>
        <v>1.0000000000000002</v>
      </c>
      <c r="Q25" s="122">
        <v>7.6170961613257385E-2</v>
      </c>
      <c r="R25" s="123">
        <v>0.4604965047883271</v>
      </c>
      <c r="S25" s="123">
        <v>0.35145084016213207</v>
      </c>
      <c r="T25" s="123">
        <v>0</v>
      </c>
      <c r="U25" s="125">
        <v>4.7465063623576545E-3</v>
      </c>
      <c r="V25" s="125">
        <v>1.4239519087072963E-2</v>
      </c>
      <c r="W25" s="125">
        <v>8.448097423788517E-2</v>
      </c>
      <c r="X25" s="125">
        <v>6.3286751498102067E-4</v>
      </c>
      <c r="Y25" s="125">
        <v>1.8986025449430619E-3</v>
      </c>
      <c r="Z25" s="125">
        <v>5.5667899315530837E-3</v>
      </c>
      <c r="AA25" s="125">
        <v>0</v>
      </c>
      <c r="AB25" s="125">
        <v>0</v>
      </c>
      <c r="AC25" s="125">
        <f t="shared" si="20"/>
        <v>0</v>
      </c>
      <c r="AD25" s="139">
        <f t="shared" si="16"/>
        <v>0.99968356624250954</v>
      </c>
      <c r="AE25" s="122">
        <v>7.6170961613257385E-2</v>
      </c>
      <c r="AF25" s="123">
        <v>0.24236658146754059</v>
      </c>
      <c r="AG25" s="123">
        <v>0.19525046675674004</v>
      </c>
      <c r="AH25" s="123">
        <v>0</v>
      </c>
      <c r="AI25" s="125">
        <v>4.3761704822428069E-2</v>
      </c>
      <c r="AJ25" s="125">
        <v>0.13128511446728419</v>
      </c>
      <c r="AK25" s="125">
        <v>0.26215310987625912</v>
      </c>
      <c r="AL25" s="125">
        <v>1.7504681928971227E-2</v>
      </c>
      <c r="AM25" s="125">
        <v>2.6257022893456834E-2</v>
      </c>
      <c r="AN25" s="125">
        <v>5.2503561740625737E-3</v>
      </c>
      <c r="AO25" s="125">
        <v>0</v>
      </c>
      <c r="AP25" s="125">
        <v>0</v>
      </c>
      <c r="AQ25" s="125">
        <f t="shared" si="21"/>
        <v>0</v>
      </c>
      <c r="AR25" s="139">
        <f t="shared" si="17"/>
        <v>1.0000000000000002</v>
      </c>
      <c r="AS25" s="122">
        <v>7.6170961613257385E-2</v>
      </c>
      <c r="AT25" s="123">
        <v>0.16965660702727839</v>
      </c>
      <c r="AU25" s="123">
        <v>0.13667532672971802</v>
      </c>
      <c r="AV25" s="123">
        <v>0</v>
      </c>
      <c r="AW25" s="125">
        <v>7.1112770336445613E-2</v>
      </c>
      <c r="AX25" s="125">
        <v>0.21333831100933684</v>
      </c>
      <c r="AY25" s="125">
        <v>0.24246034270616651</v>
      </c>
      <c r="AZ25" s="125">
        <v>3.4134129761493895E-2</v>
      </c>
      <c r="BA25" s="125">
        <v>5.1201194642240835E-2</v>
      </c>
      <c r="BB25" s="125">
        <v>5.2503561740625737E-3</v>
      </c>
      <c r="BC25" s="125">
        <v>0</v>
      </c>
      <c r="BD25" s="125">
        <v>0</v>
      </c>
      <c r="BE25" s="125">
        <f t="shared" si="22"/>
        <v>0</v>
      </c>
      <c r="BF25" s="139">
        <f t="shared" si="18"/>
        <v>1.0000000000000002</v>
      </c>
      <c r="BG25" s="122">
        <v>7.6170961613257385E-2</v>
      </c>
      <c r="BH25" s="123">
        <v>2.4236658146754079E-2</v>
      </c>
      <c r="BI25" s="123">
        <v>1.9525046675674021E-2</v>
      </c>
      <c r="BJ25" s="123">
        <v>0</v>
      </c>
      <c r="BK25" s="125">
        <v>0.12472085874391997</v>
      </c>
      <c r="BL25" s="125">
        <v>0.37416257623175991</v>
      </c>
      <c r="BM25" s="125">
        <v>0.20963906408934546</v>
      </c>
      <c r="BN25" s="125">
        <v>6.6517791330090656E-2</v>
      </c>
      <c r="BO25" s="125">
        <v>9.9776686995135977E-2</v>
      </c>
      <c r="BP25" s="125">
        <v>5.2503561740625737E-3</v>
      </c>
      <c r="BQ25" s="125">
        <v>0</v>
      </c>
      <c r="BR25" s="125">
        <v>0</v>
      </c>
      <c r="BS25" s="125">
        <f t="shared" si="23"/>
        <v>0</v>
      </c>
      <c r="BT25" s="139">
        <f t="shared" si="19"/>
        <v>1</v>
      </c>
    </row>
    <row r="26" spans="1:72" outlineLevel="1" x14ac:dyDescent="0.3">
      <c r="A26" s="26" t="s">
        <v>5</v>
      </c>
      <c r="B26" s="50">
        <v>0</v>
      </c>
      <c r="C26" s="126">
        <v>0.16930400611513868</v>
      </c>
      <c r="D26" s="127">
        <v>0.79458761834642577</v>
      </c>
      <c r="E26" s="127">
        <v>1.8206017111080799E-2</v>
      </c>
      <c r="F26" s="127">
        <v>0</v>
      </c>
      <c r="G26" s="127">
        <v>0</v>
      </c>
      <c r="H26" s="128">
        <v>0</v>
      </c>
      <c r="I26" s="128">
        <v>4.8248408928241232E-3</v>
      </c>
      <c r="J26" s="128">
        <v>1.0500935774734196E-2</v>
      </c>
      <c r="K26" s="128">
        <v>0</v>
      </c>
      <c r="L26" s="128">
        <v>2.5765817597964325E-3</v>
      </c>
      <c r="M26" s="128">
        <v>0</v>
      </c>
      <c r="N26" s="128">
        <v>0</v>
      </c>
      <c r="O26" s="128">
        <v>0</v>
      </c>
      <c r="P26" s="139">
        <f t="shared" si="15"/>
        <v>1</v>
      </c>
      <c r="Q26" s="122">
        <v>0.16930400611513868</v>
      </c>
      <c r="R26" s="123">
        <v>0.75485823742910441</v>
      </c>
      <c r="S26" s="123">
        <v>1.6385415399972719E-2</v>
      </c>
      <c r="T26" s="123">
        <v>0</v>
      </c>
      <c r="U26" s="125">
        <v>3.1162486971322025E-3</v>
      </c>
      <c r="V26" s="125">
        <v>9.3487460913966071E-3</v>
      </c>
      <c r="W26" s="125">
        <v>3.1832329601303215E-2</v>
      </c>
      <c r="X26" s="125">
        <v>1.0916435601018491E-2</v>
      </c>
      <c r="Y26" s="125">
        <v>1.246499478852881E-3</v>
      </c>
      <c r="Z26" s="125">
        <v>2.7843316729385791E-3</v>
      </c>
      <c r="AA26" s="125">
        <v>0</v>
      </c>
      <c r="AB26" s="125">
        <v>0</v>
      </c>
      <c r="AC26" s="125">
        <f t="shared" si="20"/>
        <v>0</v>
      </c>
      <c r="AD26" s="139">
        <f t="shared" si="16"/>
        <v>0.9997922500868579</v>
      </c>
      <c r="AE26" s="122">
        <v>0.16930400611513868</v>
      </c>
      <c r="AF26" s="123">
        <v>0.39729380917321289</v>
      </c>
      <c r="AG26" s="123">
        <v>9.1030085555403994E-3</v>
      </c>
      <c r="AH26" s="123">
        <v>0</v>
      </c>
      <c r="AI26" s="125">
        <v>4.063968177287533E-2</v>
      </c>
      <c r="AJ26" s="125">
        <v>0.12191904531862599</v>
      </c>
      <c r="AK26" s="125">
        <v>0.20802324975720077</v>
      </c>
      <c r="AL26" s="125">
        <v>2.6756808483884328E-2</v>
      </c>
      <c r="AM26" s="125">
        <v>2.4383809063725198E-2</v>
      </c>
      <c r="AN26" s="125">
        <v>2.5765817597964325E-3</v>
      </c>
      <c r="AO26" s="125">
        <v>0</v>
      </c>
      <c r="AP26" s="125">
        <v>0</v>
      </c>
      <c r="AQ26" s="125">
        <f t="shared" si="21"/>
        <v>0</v>
      </c>
      <c r="AR26" s="139">
        <f t="shared" si="17"/>
        <v>0.99999999999999989</v>
      </c>
      <c r="AS26" s="122">
        <v>0.16930400611513868</v>
      </c>
      <c r="AT26" s="123">
        <v>0.27810566642124901</v>
      </c>
      <c r="AU26" s="123">
        <v>6.372105988878279E-3</v>
      </c>
      <c r="AV26" s="123">
        <v>0</v>
      </c>
      <c r="AW26" s="125">
        <v>6.6039482880922415E-2</v>
      </c>
      <c r="AX26" s="125">
        <v>0.19811844864276723</v>
      </c>
      <c r="AY26" s="125">
        <v>0.18973539295940683</v>
      </c>
      <c r="AZ26" s="125">
        <v>4.2199887557576955E-2</v>
      </c>
      <c r="BA26" s="125">
        <v>4.7548427674264128E-2</v>
      </c>
      <c r="BB26" s="125">
        <v>2.5765817597964325E-3</v>
      </c>
      <c r="BC26" s="125">
        <v>0</v>
      </c>
      <c r="BD26" s="125">
        <v>0</v>
      </c>
      <c r="BE26" s="125">
        <f t="shared" si="22"/>
        <v>0</v>
      </c>
      <c r="BF26" s="139">
        <f t="shared" si="18"/>
        <v>0.99999999999999989</v>
      </c>
      <c r="BG26" s="122">
        <v>0.16930400611513868</v>
      </c>
      <c r="BH26" s="123">
        <v>3.9729380917321325E-2</v>
      </c>
      <c r="BI26" s="123">
        <v>9.1030085555404076E-4</v>
      </c>
      <c r="BJ26" s="123">
        <v>0</v>
      </c>
      <c r="BK26" s="125">
        <v>0.11582309305269468</v>
      </c>
      <c r="BL26" s="125">
        <v>0.34746927915808407</v>
      </c>
      <c r="BM26" s="125">
        <v>0.15925563162975037</v>
      </c>
      <c r="BN26" s="125">
        <v>7.227325206950469E-2</v>
      </c>
      <c r="BO26" s="125">
        <v>9.2658474442155747E-2</v>
      </c>
      <c r="BP26" s="125">
        <v>2.5765817597964325E-3</v>
      </c>
      <c r="BQ26" s="125">
        <v>0</v>
      </c>
      <c r="BR26" s="125">
        <v>0</v>
      </c>
      <c r="BS26" s="125">
        <f t="shared" si="23"/>
        <v>0</v>
      </c>
      <c r="BT26" s="139">
        <f t="shared" si="19"/>
        <v>1</v>
      </c>
    </row>
    <row r="27" spans="1:72" outlineLevel="1" x14ac:dyDescent="0.3">
      <c r="A27" s="26" t="s">
        <v>23</v>
      </c>
      <c r="B27" s="50">
        <v>0</v>
      </c>
      <c r="C27" s="126">
        <v>0.20712568061864198</v>
      </c>
      <c r="D27" s="127">
        <v>0.26825979791894594</v>
      </c>
      <c r="E27" s="127">
        <v>0.14740949286104163</v>
      </c>
      <c r="F27" s="127">
        <v>4.2351605905553993E-2</v>
      </c>
      <c r="G27" s="127">
        <v>0</v>
      </c>
      <c r="H27" s="128">
        <v>0</v>
      </c>
      <c r="I27" s="128">
        <v>0.32470997824236475</v>
      </c>
      <c r="J27" s="128">
        <v>0</v>
      </c>
      <c r="K27" s="128">
        <v>0</v>
      </c>
      <c r="L27" s="128">
        <v>1.0143444453451732E-2</v>
      </c>
      <c r="M27" s="128">
        <v>0</v>
      </c>
      <c r="N27" s="128">
        <v>0</v>
      </c>
      <c r="O27" s="128">
        <v>0</v>
      </c>
      <c r="P27" s="139">
        <f t="shared" si="15"/>
        <v>1.0000000000000002</v>
      </c>
      <c r="Q27" s="122">
        <v>0.20712568061864198</v>
      </c>
      <c r="R27" s="123">
        <v>0.25484680802299864</v>
      </c>
      <c r="S27" s="123">
        <v>0.13266854357493746</v>
      </c>
      <c r="T27" s="123">
        <v>2.9646124133887793E-2</v>
      </c>
      <c r="U27" s="125">
        <v>3.064456571528824E-3</v>
      </c>
      <c r="V27" s="125">
        <v>9.1933697145864714E-3</v>
      </c>
      <c r="W27" s="125">
        <v>0.3512686018622812</v>
      </c>
      <c r="X27" s="125">
        <v>4.0859420953717659E-4</v>
      </c>
      <c r="Y27" s="125">
        <v>1.2257826286115297E-3</v>
      </c>
      <c r="Z27" s="125">
        <v>1.0347741558220321E-2</v>
      </c>
      <c r="AA27" s="125">
        <v>0</v>
      </c>
      <c r="AB27" s="125">
        <v>0</v>
      </c>
      <c r="AC27" s="125">
        <f t="shared" si="20"/>
        <v>0</v>
      </c>
      <c r="AD27" s="139">
        <f t="shared" si="16"/>
        <v>0.99979570289523145</v>
      </c>
      <c r="AE27" s="122">
        <v>0.20712568061864198</v>
      </c>
      <c r="AF27" s="123">
        <v>0.13412989895947297</v>
      </c>
      <c r="AG27" s="123">
        <v>7.3704746430520815E-2</v>
      </c>
      <c r="AH27" s="123">
        <v>8.4703211811107976E-3</v>
      </c>
      <c r="AI27" s="125">
        <v>2.4171593011443702E-2</v>
      </c>
      <c r="AJ27" s="125">
        <v>7.2514779034331109E-2</v>
      </c>
      <c r="AK27" s="125">
        <v>0.44556794329958327</v>
      </c>
      <c r="AL27" s="125">
        <v>9.6686372045774807E-3</v>
      </c>
      <c r="AM27" s="125">
        <v>1.4502955806866219E-2</v>
      </c>
      <c r="AN27" s="125">
        <v>1.0143444453451732E-2</v>
      </c>
      <c r="AO27" s="125">
        <v>0</v>
      </c>
      <c r="AP27" s="125">
        <v>0</v>
      </c>
      <c r="AQ27" s="125">
        <f t="shared" si="21"/>
        <v>0</v>
      </c>
      <c r="AR27" s="139">
        <f t="shared" si="17"/>
        <v>1</v>
      </c>
      <c r="AS27" s="122">
        <v>0.20712568061864198</v>
      </c>
      <c r="AT27" s="123">
        <v>9.3890929271631077E-2</v>
      </c>
      <c r="AU27" s="123">
        <v>5.1593322501364565E-2</v>
      </c>
      <c r="AV27" s="123">
        <v>4.2351605905553988E-3</v>
      </c>
      <c r="AW27" s="125">
        <v>3.8537685540248813E-2</v>
      </c>
      <c r="AX27" s="125">
        <v>0.11561305662074645</v>
      </c>
      <c r="AY27" s="125">
        <v>0.43261549775506142</v>
      </c>
      <c r="AZ27" s="125">
        <v>1.849808905931943E-2</v>
      </c>
      <c r="BA27" s="125">
        <v>2.7747133588979147E-2</v>
      </c>
      <c r="BB27" s="125">
        <v>1.0143444453451732E-2</v>
      </c>
      <c r="BC27" s="125">
        <v>0</v>
      </c>
      <c r="BD27" s="125">
        <v>0</v>
      </c>
      <c r="BE27" s="125">
        <f t="shared" si="22"/>
        <v>0</v>
      </c>
      <c r="BF27" s="139">
        <f t="shared" si="18"/>
        <v>0.99999999999999989</v>
      </c>
      <c r="BG27" s="122">
        <v>0.20712568061864198</v>
      </c>
      <c r="BH27" s="123">
        <v>1.341298989594731E-2</v>
      </c>
      <c r="BI27" s="123">
        <v>7.3704746430520883E-3</v>
      </c>
      <c r="BJ27" s="123">
        <v>2.1175802952777016E-3</v>
      </c>
      <c r="BK27" s="125">
        <v>6.5267977777689667E-2</v>
      </c>
      <c r="BL27" s="125">
        <v>0.195803933333069</v>
      </c>
      <c r="BM27" s="125">
        <v>0.41173394861261764</v>
      </c>
      <c r="BN27" s="125">
        <v>3.4809588148101159E-2</v>
      </c>
      <c r="BO27" s="125">
        <v>5.2214382222151731E-2</v>
      </c>
      <c r="BP27" s="125">
        <v>1.0143444453451732E-2</v>
      </c>
      <c r="BQ27" s="125">
        <v>0</v>
      </c>
      <c r="BR27" s="125">
        <v>0</v>
      </c>
      <c r="BS27" s="125">
        <f t="shared" si="23"/>
        <v>0</v>
      </c>
      <c r="BT27" s="139">
        <f t="shared" si="19"/>
        <v>1</v>
      </c>
    </row>
    <row r="28" spans="1:72" outlineLevel="1" x14ac:dyDescent="0.3">
      <c r="A28" s="26" t="s">
        <v>24</v>
      </c>
      <c r="B28" s="50">
        <v>0</v>
      </c>
      <c r="C28" s="126">
        <v>0.24704067472382535</v>
      </c>
      <c r="D28" s="127">
        <v>0.28928519959782389</v>
      </c>
      <c r="E28" s="127">
        <v>1.488263300779492E-2</v>
      </c>
      <c r="F28" s="127">
        <v>0.26108265523624352</v>
      </c>
      <c r="G28" s="127">
        <v>0</v>
      </c>
      <c r="H28" s="128">
        <v>0</v>
      </c>
      <c r="I28" s="128">
        <v>0.17816454970315956</v>
      </c>
      <c r="J28" s="128">
        <v>0</v>
      </c>
      <c r="K28" s="128">
        <v>0</v>
      </c>
      <c r="L28" s="128">
        <v>9.5442877311527584E-3</v>
      </c>
      <c r="M28" s="128">
        <v>0</v>
      </c>
      <c r="N28" s="128">
        <v>0</v>
      </c>
      <c r="O28" s="128">
        <v>0</v>
      </c>
      <c r="P28" s="139">
        <f t="shared" si="15"/>
        <v>1</v>
      </c>
      <c r="Q28" s="122">
        <v>0.24704067472382535</v>
      </c>
      <c r="R28" s="123">
        <v>0.27482093961793269</v>
      </c>
      <c r="S28" s="123">
        <v>1.3394369707015429E-2</v>
      </c>
      <c r="T28" s="123">
        <v>0.18275785866537045</v>
      </c>
      <c r="U28" s="125">
        <v>7.0707989888657806E-3</v>
      </c>
      <c r="V28" s="125">
        <v>2.1212396966597342E-2</v>
      </c>
      <c r="W28" s="125">
        <v>0.23944480760666298</v>
      </c>
      <c r="X28" s="125">
        <v>9.4277319851543743E-4</v>
      </c>
      <c r="Y28" s="125">
        <v>2.8283195955463121E-3</v>
      </c>
      <c r="Z28" s="125">
        <v>1.0015674330410477E-2</v>
      </c>
      <c r="AA28" s="125">
        <v>0</v>
      </c>
      <c r="AB28" s="125">
        <v>0</v>
      </c>
      <c r="AC28" s="125">
        <f t="shared" si="20"/>
        <v>0</v>
      </c>
      <c r="AD28" s="139">
        <f t="shared" si="16"/>
        <v>0.99952861340074228</v>
      </c>
      <c r="AE28" s="122">
        <v>0.24704067472382535</v>
      </c>
      <c r="AF28" s="123">
        <v>0.14464259979891195</v>
      </c>
      <c r="AG28" s="123">
        <v>7.4413165038974601E-3</v>
      </c>
      <c r="AH28" s="123">
        <v>5.2216531047248695E-2</v>
      </c>
      <c r="AI28" s="125">
        <v>3.6095004049180431E-2</v>
      </c>
      <c r="AJ28" s="125">
        <v>0.1082850121475413</v>
      </c>
      <c r="AK28" s="125">
        <v>0.35863956994906165</v>
      </c>
      <c r="AL28" s="125">
        <v>1.4438001619672168E-2</v>
      </c>
      <c r="AM28" s="125">
        <v>2.1657002429508253E-2</v>
      </c>
      <c r="AN28" s="125">
        <v>9.5442877311527584E-3</v>
      </c>
      <c r="AO28" s="125">
        <v>0</v>
      </c>
      <c r="AP28" s="125">
        <v>0</v>
      </c>
      <c r="AQ28" s="125">
        <f t="shared" si="21"/>
        <v>0</v>
      </c>
      <c r="AR28" s="139">
        <f t="shared" si="17"/>
        <v>1</v>
      </c>
      <c r="AS28" s="122">
        <v>0.24704067472382535</v>
      </c>
      <c r="AT28" s="123">
        <v>0.10124981985923835</v>
      </c>
      <c r="AU28" s="123">
        <v>5.2089215527282217E-3</v>
      </c>
      <c r="AV28" s="123">
        <v>2.6108265523624347E-2</v>
      </c>
      <c r="AW28" s="125">
        <v>5.4085435113283925E-2</v>
      </c>
      <c r="AX28" s="125">
        <v>0.16225630533985178</v>
      </c>
      <c r="AY28" s="125">
        <v>0.32960376802035452</v>
      </c>
      <c r="AZ28" s="125">
        <v>2.5961008854376286E-2</v>
      </c>
      <c r="BA28" s="125">
        <v>3.8941513281564429E-2</v>
      </c>
      <c r="BB28" s="125">
        <v>9.5442877311527584E-3</v>
      </c>
      <c r="BC28" s="125">
        <v>0</v>
      </c>
      <c r="BD28" s="125">
        <v>0</v>
      </c>
      <c r="BE28" s="125">
        <f t="shared" si="22"/>
        <v>0</v>
      </c>
      <c r="BF28" s="139">
        <f t="shared" si="18"/>
        <v>1</v>
      </c>
      <c r="BG28" s="122">
        <v>0.24704067472382535</v>
      </c>
      <c r="BH28" s="123">
        <v>1.4464259979891208E-2</v>
      </c>
      <c r="BI28" s="123">
        <v>7.4413165038974671E-4</v>
      </c>
      <c r="BJ28" s="123">
        <v>1.3054132761812188E-2</v>
      </c>
      <c r="BK28" s="125">
        <v>8.0548194517465366E-2</v>
      </c>
      <c r="BL28" s="125">
        <v>0.2416445835523961</v>
      </c>
      <c r="BM28" s="125">
        <v>0.28556214239311339</v>
      </c>
      <c r="BN28" s="125">
        <v>4.2959037075981532E-2</v>
      </c>
      <c r="BO28" s="125">
        <v>6.4438555613972298E-2</v>
      </c>
      <c r="BP28" s="125">
        <v>9.5442877311527584E-3</v>
      </c>
      <c r="BQ28" s="125">
        <v>0</v>
      </c>
      <c r="BR28" s="125">
        <v>0</v>
      </c>
      <c r="BS28" s="125">
        <f t="shared" si="23"/>
        <v>0</v>
      </c>
      <c r="BT28" s="139">
        <f t="shared" si="19"/>
        <v>1</v>
      </c>
    </row>
    <row r="29" spans="1:72" outlineLevel="1" x14ac:dyDescent="0.3">
      <c r="A29" s="26" t="s">
        <v>27</v>
      </c>
      <c r="B29" s="50">
        <v>0</v>
      </c>
      <c r="C29" s="126">
        <v>0.25309523882600493</v>
      </c>
      <c r="D29" s="127">
        <v>0.51475639331480061</v>
      </c>
      <c r="E29" s="127">
        <v>0.22638141790485208</v>
      </c>
      <c r="F29" s="127">
        <v>0</v>
      </c>
      <c r="G29" s="127">
        <v>0</v>
      </c>
      <c r="H29" s="128">
        <v>0</v>
      </c>
      <c r="I29" s="128">
        <v>2.0732156866374823E-3</v>
      </c>
      <c r="J29" s="128">
        <v>0</v>
      </c>
      <c r="K29" s="128">
        <v>0</v>
      </c>
      <c r="L29" s="128">
        <v>3.6937342677047388E-3</v>
      </c>
      <c r="M29" s="128">
        <v>0</v>
      </c>
      <c r="N29" s="128">
        <v>0</v>
      </c>
      <c r="O29" s="128">
        <v>0</v>
      </c>
      <c r="P29" s="139">
        <f t="shared" si="15"/>
        <v>0.99999999999999978</v>
      </c>
      <c r="Q29" s="122">
        <v>0.25309523882600493</v>
      </c>
      <c r="R29" s="123">
        <v>0.48901857364906054</v>
      </c>
      <c r="S29" s="123">
        <v>0.20374327611436688</v>
      </c>
      <c r="T29" s="123">
        <v>0</v>
      </c>
      <c r="U29" s="125">
        <v>3.628197109216893E-3</v>
      </c>
      <c r="V29" s="125">
        <v>1.088459132765068E-2</v>
      </c>
      <c r="W29" s="125">
        <v>3.3517590633183887E-2</v>
      </c>
      <c r="X29" s="125">
        <v>4.8375961456225238E-4</v>
      </c>
      <c r="Y29" s="125">
        <v>1.451278843686757E-3</v>
      </c>
      <c r="Z29" s="125">
        <v>3.9356140749858652E-3</v>
      </c>
      <c r="AA29" s="125">
        <v>0</v>
      </c>
      <c r="AB29" s="125">
        <v>0</v>
      </c>
      <c r="AC29" s="125">
        <f t="shared" si="20"/>
        <v>0</v>
      </c>
      <c r="AD29" s="139">
        <f t="shared" si="16"/>
        <v>0.99975812019271881</v>
      </c>
      <c r="AE29" s="122">
        <v>0.25309523882600493</v>
      </c>
      <c r="AF29" s="123">
        <v>0.2573781966574003</v>
      </c>
      <c r="AG29" s="123">
        <v>0.11319070895242604</v>
      </c>
      <c r="AH29" s="123">
        <v>0</v>
      </c>
      <c r="AI29" s="125">
        <v>3.7056890560982637E-2</v>
      </c>
      <c r="AJ29" s="125">
        <v>0.11117067168294792</v>
      </c>
      <c r="AK29" s="125">
        <v>0.18735766849155067</v>
      </c>
      <c r="AL29" s="125">
        <v>1.4822756224393054E-2</v>
      </c>
      <c r="AM29" s="125">
        <v>2.2234134336589578E-2</v>
      </c>
      <c r="AN29" s="125">
        <v>3.6937342677047388E-3</v>
      </c>
      <c r="AO29" s="125">
        <v>0</v>
      </c>
      <c r="AP29" s="125">
        <v>0</v>
      </c>
      <c r="AQ29" s="125">
        <f t="shared" si="21"/>
        <v>0</v>
      </c>
      <c r="AR29" s="139">
        <f t="shared" si="17"/>
        <v>0.99999999999999989</v>
      </c>
      <c r="AS29" s="122">
        <v>0.25309523882600493</v>
      </c>
      <c r="AT29" s="123">
        <v>0.18016473766018021</v>
      </c>
      <c r="AU29" s="123">
        <v>7.923349626669822E-2</v>
      </c>
      <c r="AV29" s="123">
        <v>0</v>
      </c>
      <c r="AW29" s="125">
        <v>6.0217447161596785E-2</v>
      </c>
      <c r="AX29" s="125">
        <v>0.18065234148479037</v>
      </c>
      <c r="AY29" s="125">
        <v>0.17068206773910846</v>
      </c>
      <c r="AZ29" s="125">
        <v>2.8904374637566455E-2</v>
      </c>
      <c r="BA29" s="125">
        <v>4.3356561956349682E-2</v>
      </c>
      <c r="BB29" s="125">
        <v>3.6937342677047388E-3</v>
      </c>
      <c r="BC29" s="125">
        <v>0</v>
      </c>
      <c r="BD29" s="125">
        <v>0</v>
      </c>
      <c r="BE29" s="125">
        <f t="shared" si="22"/>
        <v>0</v>
      </c>
      <c r="BF29" s="139">
        <f t="shared" si="18"/>
        <v>0.99999999999999989</v>
      </c>
      <c r="BG29" s="122">
        <v>0.25309523882600493</v>
      </c>
      <c r="BH29" s="123">
        <v>2.5737819665740052E-2</v>
      </c>
      <c r="BI29" s="123">
        <v>1.1319070895242615E-2</v>
      </c>
      <c r="BJ29" s="123">
        <v>0</v>
      </c>
      <c r="BK29" s="125">
        <v>0.10561213809880049</v>
      </c>
      <c r="BL29" s="125">
        <v>0.31683641429640147</v>
      </c>
      <c r="BM29" s="125">
        <v>0.14288939981837151</v>
      </c>
      <c r="BN29" s="125">
        <v>5.6326473652693602E-2</v>
      </c>
      <c r="BO29" s="125">
        <v>8.44897104790404E-2</v>
      </c>
      <c r="BP29" s="125">
        <v>3.6937342677047388E-3</v>
      </c>
      <c r="BQ29" s="125">
        <v>0</v>
      </c>
      <c r="BR29" s="125">
        <v>0</v>
      </c>
      <c r="BS29" s="125">
        <f t="shared" si="23"/>
        <v>0</v>
      </c>
      <c r="BT29" s="139">
        <f t="shared" si="19"/>
        <v>0.99999999999999978</v>
      </c>
    </row>
    <row r="30" spans="1:72" outlineLevel="1" x14ac:dyDescent="0.3">
      <c r="A30" s="26" t="s">
        <v>29</v>
      </c>
      <c r="B30" s="50">
        <v>0</v>
      </c>
      <c r="C30" s="126">
        <v>0.48741740100147607</v>
      </c>
      <c r="D30" s="127">
        <v>7.0291459666520312E-2</v>
      </c>
      <c r="E30" s="127">
        <v>0.42737826624823505</v>
      </c>
      <c r="F30" s="127">
        <v>0</v>
      </c>
      <c r="G30" s="127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1.4642718307922175E-2</v>
      </c>
      <c r="M30" s="128">
        <v>0</v>
      </c>
      <c r="N30" s="128">
        <v>2.7015477584646605E-4</v>
      </c>
      <c r="O30" s="128">
        <v>0</v>
      </c>
      <c r="P30" s="139">
        <f t="shared" si="15"/>
        <v>1.0000000000000002</v>
      </c>
      <c r="Q30" s="122">
        <v>0.48741740100147607</v>
      </c>
      <c r="R30" s="123">
        <v>6.6776886683194286E-2</v>
      </c>
      <c r="S30" s="123">
        <v>0.38464043962341155</v>
      </c>
      <c r="T30" s="123">
        <v>0</v>
      </c>
      <c r="U30" s="125">
        <v>3.4689299706112142E-3</v>
      </c>
      <c r="V30" s="125">
        <v>1.0406789911833643E-2</v>
      </c>
      <c r="W30" s="125">
        <v>3.0064059745297189E-2</v>
      </c>
      <c r="X30" s="125">
        <v>4.6252399608149523E-4</v>
      </c>
      <c r="Y30" s="125">
        <v>1.3875719882444858E-3</v>
      </c>
      <c r="Z30" s="125">
        <v>1.4873980305962922E-2</v>
      </c>
      <c r="AA30" s="125">
        <v>0</v>
      </c>
      <c r="AB30" s="125">
        <v>2.7015477584646605E-4</v>
      </c>
      <c r="AC30" s="125">
        <f t="shared" si="20"/>
        <v>0</v>
      </c>
      <c r="AD30" s="139">
        <f t="shared" si="16"/>
        <v>0.99976873800195931</v>
      </c>
      <c r="AE30" s="122">
        <v>0.48741740100147607</v>
      </c>
      <c r="AF30" s="123">
        <v>3.5145729833260156E-2</v>
      </c>
      <c r="AG30" s="123">
        <v>0.21368913312411753</v>
      </c>
      <c r="AH30" s="123">
        <v>0</v>
      </c>
      <c r="AI30" s="125">
        <v>2.4883486295737767E-2</v>
      </c>
      <c r="AJ30" s="125">
        <v>7.4650458887213306E-2</v>
      </c>
      <c r="AK30" s="125">
        <v>0.12441743147868883</v>
      </c>
      <c r="AL30" s="125">
        <v>9.9533945182951073E-3</v>
      </c>
      <c r="AM30" s="125">
        <v>1.4930091777442662E-2</v>
      </c>
      <c r="AN30" s="125">
        <v>1.4642718307922175E-2</v>
      </c>
      <c r="AO30" s="125">
        <v>0</v>
      </c>
      <c r="AP30" s="125">
        <v>2.7015477584646605E-4</v>
      </c>
      <c r="AQ30" s="125">
        <f t="shared" si="21"/>
        <v>0</v>
      </c>
      <c r="AR30" s="139">
        <f t="shared" si="17"/>
        <v>1.0000000000000002</v>
      </c>
      <c r="AS30" s="122">
        <v>0.48741740100147607</v>
      </c>
      <c r="AT30" s="123">
        <v>2.4602010883282108E-2</v>
      </c>
      <c r="AU30" s="123">
        <v>0.14958239318688227</v>
      </c>
      <c r="AV30" s="123">
        <v>0</v>
      </c>
      <c r="AW30" s="125">
        <v>4.0435665230573875E-2</v>
      </c>
      <c r="AX30" s="125">
        <v>0.12130699569172163</v>
      </c>
      <c r="AY30" s="125">
        <v>0.11321986264560682</v>
      </c>
      <c r="AZ30" s="125">
        <v>1.940911931067546E-2</v>
      </c>
      <c r="BA30" s="125">
        <v>2.9113678966013187E-2</v>
      </c>
      <c r="BB30" s="125">
        <v>1.4642718307922175E-2</v>
      </c>
      <c r="BC30" s="125">
        <v>0</v>
      </c>
      <c r="BD30" s="125">
        <v>2.7015477584646605E-4</v>
      </c>
      <c r="BE30" s="125">
        <f t="shared" si="22"/>
        <v>0</v>
      </c>
      <c r="BF30" s="139">
        <f t="shared" si="18"/>
        <v>1</v>
      </c>
      <c r="BG30" s="122">
        <v>0.48741740100147607</v>
      </c>
      <c r="BH30" s="123">
        <v>3.5145729833260188E-3</v>
      </c>
      <c r="BI30" s="123">
        <v>2.136891331241177E-2</v>
      </c>
      <c r="BJ30" s="123">
        <v>0</v>
      </c>
      <c r="BK30" s="125">
        <v>7.0917935942852631E-2</v>
      </c>
      <c r="BL30" s="125">
        <v>0.21275380782855791</v>
      </c>
      <c r="BM30" s="125">
        <v>9.4557247923803517E-2</v>
      </c>
      <c r="BN30" s="125">
        <v>3.7822899169521404E-2</v>
      </c>
      <c r="BO30" s="125">
        <v>5.6734348754282106E-2</v>
      </c>
      <c r="BP30" s="125">
        <v>1.4642718307922175E-2</v>
      </c>
      <c r="BQ30" s="125">
        <v>0</v>
      </c>
      <c r="BR30" s="125">
        <v>2.7015477584646605E-4</v>
      </c>
      <c r="BS30" s="125">
        <f t="shared" si="23"/>
        <v>0</v>
      </c>
      <c r="BT30" s="139">
        <f t="shared" si="19"/>
        <v>1.0000000000000002</v>
      </c>
    </row>
    <row r="31" spans="1:72" outlineLevel="1" x14ac:dyDescent="0.3">
      <c r="A31" s="26" t="s">
        <v>8</v>
      </c>
      <c r="B31" s="50">
        <v>0</v>
      </c>
      <c r="C31" s="126">
        <v>0.12484568284986662</v>
      </c>
      <c r="D31" s="127">
        <v>0.80909134093914226</v>
      </c>
      <c r="E31" s="127">
        <v>2.1611260680091501E-2</v>
      </c>
      <c r="F31" s="127">
        <v>2.5902661438945618E-4</v>
      </c>
      <c r="G31" s="127">
        <v>0</v>
      </c>
      <c r="H31" s="128">
        <v>7.4437467920234748E-3</v>
      </c>
      <c r="I31" s="128">
        <v>1.659701049225119E-2</v>
      </c>
      <c r="J31" s="128">
        <v>0</v>
      </c>
      <c r="K31" s="128">
        <v>0</v>
      </c>
      <c r="L31" s="128">
        <v>9.085113247525374E-3</v>
      </c>
      <c r="M31" s="128">
        <v>0</v>
      </c>
      <c r="N31" s="128">
        <v>0</v>
      </c>
      <c r="O31" s="128">
        <v>1.106681838471015E-2</v>
      </c>
      <c r="P31" s="139">
        <f t="shared" si="15"/>
        <v>0.99999999999999989</v>
      </c>
      <c r="Q31" s="122">
        <v>0.12484568284986662</v>
      </c>
      <c r="R31" s="123">
        <v>0.7686367738921851</v>
      </c>
      <c r="S31" s="123">
        <v>1.9450134612082351E-2</v>
      </c>
      <c r="T31" s="123">
        <v>1.8131863007261932E-4</v>
      </c>
      <c r="U31" s="125">
        <v>3.2020050824462321E-3</v>
      </c>
      <c r="V31" s="125">
        <v>1.7049762039362173E-2</v>
      </c>
      <c r="W31" s="125">
        <v>4.4347721206785207E-2</v>
      </c>
      <c r="X31" s="125">
        <v>4.2693401099283101E-4</v>
      </c>
      <c r="Y31" s="125">
        <v>1.2808020329784931E-3</v>
      </c>
      <c r="Z31" s="125">
        <v>9.29858025302179E-3</v>
      </c>
      <c r="AA31" s="125">
        <v>0</v>
      </c>
      <c r="AB31" s="125">
        <v>0</v>
      </c>
      <c r="AC31" s="125">
        <f t="shared" si="20"/>
        <v>1.106681838471015E-2</v>
      </c>
      <c r="AD31" s="139">
        <f t="shared" si="16"/>
        <v>0.9997865329945036</v>
      </c>
      <c r="AE31" s="122">
        <v>0.12484568284986662</v>
      </c>
      <c r="AF31" s="123">
        <v>0.40454567046957113</v>
      </c>
      <c r="AG31" s="123">
        <v>1.080563034004575E-2</v>
      </c>
      <c r="AH31" s="123">
        <v>5.1805322877891222E-5</v>
      </c>
      <c r="AI31" s="125">
        <v>4.1555852210112848E-2</v>
      </c>
      <c r="AJ31" s="125">
        <v>0.13211130342236202</v>
      </c>
      <c r="AK31" s="125">
        <v>0.22437627154281539</v>
      </c>
      <c r="AL31" s="125">
        <v>1.6622340884045139E-2</v>
      </c>
      <c r="AM31" s="125">
        <v>2.4933511326067703E-2</v>
      </c>
      <c r="AN31" s="125">
        <v>9.085113247525374E-3</v>
      </c>
      <c r="AO31" s="125">
        <v>0</v>
      </c>
      <c r="AP31" s="125">
        <v>0</v>
      </c>
      <c r="AQ31" s="125">
        <f t="shared" si="21"/>
        <v>1.106681838471015E-2</v>
      </c>
      <c r="AR31" s="139">
        <f t="shared" si="17"/>
        <v>0.99999999999999989</v>
      </c>
      <c r="AS31" s="122">
        <v>0.12484568284986662</v>
      </c>
      <c r="AT31" s="123">
        <v>0.28318196932869977</v>
      </c>
      <c r="AU31" s="123">
        <v>7.5639412380320249E-3</v>
      </c>
      <c r="AV31" s="123">
        <v>2.5902661438945611E-5</v>
      </c>
      <c r="AW31" s="125">
        <v>6.7523726875681561E-2</v>
      </c>
      <c r="AX31" s="125">
        <v>0.21001492741906816</v>
      </c>
      <c r="AY31" s="125">
        <v>0.20566344574415951</v>
      </c>
      <c r="AZ31" s="125">
        <v>3.2411388900327152E-2</v>
      </c>
      <c r="BA31" s="125">
        <v>4.8617083350490718E-2</v>
      </c>
      <c r="BB31" s="125">
        <v>9.085113247525374E-3</v>
      </c>
      <c r="BC31" s="125">
        <v>0</v>
      </c>
      <c r="BD31" s="125">
        <v>0</v>
      </c>
      <c r="BE31" s="125">
        <f t="shared" si="22"/>
        <v>1.106681838471015E-2</v>
      </c>
      <c r="BF31" s="139">
        <f t="shared" si="18"/>
        <v>0.99999999999999989</v>
      </c>
      <c r="BG31" s="122">
        <v>0.12484568284986662</v>
      </c>
      <c r="BH31" s="123">
        <v>4.045456704695715E-2</v>
      </c>
      <c r="BI31" s="123">
        <v>1.0805630340045759E-3</v>
      </c>
      <c r="BJ31" s="123">
        <v>1.2951330719472821E-5</v>
      </c>
      <c r="BK31" s="125">
        <v>0.1184120320232913</v>
      </c>
      <c r="BL31" s="125">
        <v>0.36267984286189736</v>
      </c>
      <c r="BM31" s="125">
        <v>0.17447971985663957</v>
      </c>
      <c r="BN31" s="125">
        <v>6.3153083745755359E-2</v>
      </c>
      <c r="BO31" s="125">
        <v>9.4729625618633032E-2</v>
      </c>
      <c r="BP31" s="125">
        <v>9.085113247525374E-3</v>
      </c>
      <c r="BQ31" s="125">
        <v>0</v>
      </c>
      <c r="BR31" s="125">
        <v>0</v>
      </c>
      <c r="BS31" s="125">
        <f t="shared" si="23"/>
        <v>1.106681838471015E-2</v>
      </c>
      <c r="BT31" s="139">
        <f t="shared" si="19"/>
        <v>1</v>
      </c>
    </row>
    <row r="32" spans="1:72" outlineLevel="1" x14ac:dyDescent="0.3">
      <c r="A32" s="26" t="s">
        <v>6</v>
      </c>
      <c r="B32" s="50">
        <v>0</v>
      </c>
      <c r="C32" s="126">
        <v>0.2712182949375842</v>
      </c>
      <c r="D32" s="127">
        <v>0.40154090619824928</v>
      </c>
      <c r="E32" s="127">
        <v>8.2772275837085574E-2</v>
      </c>
      <c r="F32" s="127">
        <v>0.18585477650600207</v>
      </c>
      <c r="G32" s="127">
        <v>0</v>
      </c>
      <c r="H32" s="128">
        <v>8.395015242779072E-4</v>
      </c>
      <c r="I32" s="128">
        <v>4.2906101877567618E-2</v>
      </c>
      <c r="J32" s="128">
        <v>1.3416123929017054E-3</v>
      </c>
      <c r="K32" s="128">
        <v>0</v>
      </c>
      <c r="L32" s="128">
        <v>1.1096346864256161E-2</v>
      </c>
      <c r="M32" s="128">
        <v>0</v>
      </c>
      <c r="N32" s="128">
        <v>0</v>
      </c>
      <c r="O32" s="128">
        <v>2.430183862075449E-3</v>
      </c>
      <c r="P32" s="139">
        <f t="shared" si="15"/>
        <v>1</v>
      </c>
      <c r="Q32" s="122">
        <v>0.2712182949375842</v>
      </c>
      <c r="R32" s="123">
        <v>0.38146386088833678</v>
      </c>
      <c r="S32" s="123">
        <v>7.4495048253377022E-2</v>
      </c>
      <c r="T32" s="123">
        <v>0.13009834355420144</v>
      </c>
      <c r="U32" s="125">
        <v>6.3083029384066224E-3</v>
      </c>
      <c r="V32" s="125">
        <v>1.9764410339497777E-2</v>
      </c>
      <c r="W32" s="125">
        <v>9.7578060677091683E-2</v>
      </c>
      <c r="X32" s="125">
        <v>2.1827194513559219E-3</v>
      </c>
      <c r="Y32" s="125">
        <v>2.5233211753626491E-3</v>
      </c>
      <c r="Z32" s="125">
        <v>1.151690039348327E-2</v>
      </c>
      <c r="AA32" s="125">
        <v>0</v>
      </c>
      <c r="AB32" s="125">
        <v>0</v>
      </c>
      <c r="AC32" s="125">
        <f t="shared" si="20"/>
        <v>2.430183862075449E-3</v>
      </c>
      <c r="AD32" s="139">
        <f t="shared" si="16"/>
        <v>0.99957944647077324</v>
      </c>
      <c r="AE32" s="122">
        <v>0.2712182949375842</v>
      </c>
      <c r="AF32" s="123">
        <v>0.20077045309912464</v>
      </c>
      <c r="AG32" s="123">
        <v>4.1386137918542787E-2</v>
      </c>
      <c r="AH32" s="123">
        <v>3.7170955301200403E-2</v>
      </c>
      <c r="AI32" s="125">
        <v>3.9084041222246915E-2</v>
      </c>
      <c r="AJ32" s="125">
        <v>0.11809162519101865</v>
      </c>
      <c r="AK32" s="125">
        <v>0.23832630798880217</v>
      </c>
      <c r="AL32" s="125">
        <v>1.6975228881800471E-2</v>
      </c>
      <c r="AM32" s="125">
        <v>2.3450424733348144E-2</v>
      </c>
      <c r="AN32" s="125">
        <v>1.1096346864256161E-2</v>
      </c>
      <c r="AO32" s="125">
        <v>0</v>
      </c>
      <c r="AP32" s="125">
        <v>0</v>
      </c>
      <c r="AQ32" s="125">
        <f t="shared" si="21"/>
        <v>2.430183862075449E-3</v>
      </c>
      <c r="AR32" s="139">
        <f t="shared" si="17"/>
        <v>1</v>
      </c>
      <c r="AS32" s="122">
        <v>0.2712182949375842</v>
      </c>
      <c r="AT32" s="123">
        <v>0.14053931716938725</v>
      </c>
      <c r="AU32" s="123">
        <v>2.8970296542979949E-2</v>
      </c>
      <c r="AV32" s="123">
        <v>1.8585477650600202E-2</v>
      </c>
      <c r="AW32" s="125">
        <v>6.0259108397296195E-2</v>
      </c>
      <c r="AX32" s="125">
        <v>0.1816168267161665</v>
      </c>
      <c r="AY32" s="125">
        <v>0.21163160538999692</v>
      </c>
      <c r="AZ32" s="125">
        <v>3.0265984423603877E-2</v>
      </c>
      <c r="BA32" s="125">
        <v>4.338655804605325E-2</v>
      </c>
      <c r="BB32" s="125">
        <v>1.1096346864256161E-2</v>
      </c>
      <c r="BC32" s="125">
        <v>0</v>
      </c>
      <c r="BD32" s="125">
        <v>0</v>
      </c>
      <c r="BE32" s="125">
        <f t="shared" si="22"/>
        <v>2.430183862075449E-3</v>
      </c>
      <c r="BF32" s="139">
        <f t="shared" si="18"/>
        <v>1</v>
      </c>
      <c r="BG32" s="122">
        <v>0.2712182949375842</v>
      </c>
      <c r="BH32" s="123">
        <v>2.0077045309912483E-2</v>
      </c>
      <c r="BI32" s="123">
        <v>4.138613791854282E-3</v>
      </c>
      <c r="BJ32" s="123">
        <v>9.2927388253001113E-3</v>
      </c>
      <c r="BK32" s="125">
        <v>9.5498934092140497E-2</v>
      </c>
      <c r="BL32" s="125">
        <v>0.28733630380069941</v>
      </c>
      <c r="BM32" s="125">
        <v>0.17023801400042166</v>
      </c>
      <c r="BN32" s="125">
        <v>5.2274377242043306E-2</v>
      </c>
      <c r="BO32" s="125">
        <v>7.6399147273712401E-2</v>
      </c>
      <c r="BP32" s="125">
        <v>1.1096346864256161E-2</v>
      </c>
      <c r="BQ32" s="125">
        <v>0</v>
      </c>
      <c r="BR32" s="125">
        <v>0</v>
      </c>
      <c r="BS32" s="125">
        <f t="shared" si="23"/>
        <v>2.430183862075449E-3</v>
      </c>
      <c r="BT32" s="139">
        <f t="shared" si="19"/>
        <v>1</v>
      </c>
    </row>
    <row r="33" spans="1:72" outlineLevel="1" x14ac:dyDescent="0.3">
      <c r="A33" s="26" t="s">
        <v>21</v>
      </c>
      <c r="B33" s="50">
        <v>0</v>
      </c>
      <c r="C33" s="126">
        <v>0.43883237994013946</v>
      </c>
      <c r="D33" s="127">
        <v>0.37436008888982858</v>
      </c>
      <c r="E33" s="127">
        <v>0.14995329219293299</v>
      </c>
      <c r="F33" s="127">
        <v>0</v>
      </c>
      <c r="G33" s="127">
        <v>0</v>
      </c>
      <c r="H33" s="128">
        <v>0</v>
      </c>
      <c r="I33" s="128">
        <v>3.1035253814233613E-2</v>
      </c>
      <c r="J33" s="128">
        <v>2.5399263649039734E-3</v>
      </c>
      <c r="K33" s="128">
        <v>0</v>
      </c>
      <c r="L33" s="128">
        <v>0</v>
      </c>
      <c r="M33" s="128">
        <v>0</v>
      </c>
      <c r="N33" s="128">
        <v>3.2790587979612856E-3</v>
      </c>
      <c r="O33" s="128">
        <v>0</v>
      </c>
      <c r="P33" s="139">
        <f t="shared" si="15"/>
        <v>1</v>
      </c>
      <c r="Q33" s="122">
        <v>0.43883237994013946</v>
      </c>
      <c r="R33" s="123">
        <v>0.35564208444533713</v>
      </c>
      <c r="S33" s="123">
        <v>0.13495796297363968</v>
      </c>
      <c r="T33" s="123">
        <v>0</v>
      </c>
      <c r="U33" s="125">
        <v>2.5285000247838546E-3</v>
      </c>
      <c r="V33" s="125">
        <v>7.5855000743515633E-3</v>
      </c>
      <c r="W33" s="125">
        <v>5.2948920695693687E-2</v>
      </c>
      <c r="X33" s="125">
        <v>2.8770597015418207E-3</v>
      </c>
      <c r="Y33" s="125">
        <v>1.0114000099135417E-3</v>
      </c>
      <c r="Z33" s="125">
        <v>1.6856666831892362E-4</v>
      </c>
      <c r="AA33" s="125">
        <v>0</v>
      </c>
      <c r="AB33" s="125">
        <v>3.2790587979612856E-3</v>
      </c>
      <c r="AC33" s="125">
        <f t="shared" si="20"/>
        <v>0</v>
      </c>
      <c r="AD33" s="139">
        <f t="shared" si="16"/>
        <v>0.99983143333168101</v>
      </c>
      <c r="AE33" s="122">
        <v>0.43883237994013946</v>
      </c>
      <c r="AF33" s="123">
        <v>0.18718004444491429</v>
      </c>
      <c r="AG33" s="123">
        <v>7.4976646096466495E-2</v>
      </c>
      <c r="AH33" s="123">
        <v>0</v>
      </c>
      <c r="AI33" s="125">
        <v>2.621566905413808E-2</v>
      </c>
      <c r="AJ33" s="125">
        <v>7.864700716241424E-2</v>
      </c>
      <c r="AK33" s="125">
        <v>0.16211359908492401</v>
      </c>
      <c r="AL33" s="125">
        <v>1.3026193986559204E-2</v>
      </c>
      <c r="AM33" s="125">
        <v>1.5729401432482845E-2</v>
      </c>
      <c r="AN33" s="125">
        <v>0</v>
      </c>
      <c r="AO33" s="125">
        <v>0</v>
      </c>
      <c r="AP33" s="125">
        <v>3.2790587979612856E-3</v>
      </c>
      <c r="AQ33" s="125">
        <f t="shared" si="21"/>
        <v>0</v>
      </c>
      <c r="AR33" s="139">
        <f t="shared" si="17"/>
        <v>1</v>
      </c>
      <c r="AS33" s="122">
        <v>0.43883237994013946</v>
      </c>
      <c r="AT33" s="123">
        <v>0.13102603111143998</v>
      </c>
      <c r="AU33" s="123">
        <v>5.2483652267526541E-2</v>
      </c>
      <c r="AV33" s="123">
        <v>0</v>
      </c>
      <c r="AW33" s="125">
        <v>4.260046221297438E-2</v>
      </c>
      <c r="AX33" s="125">
        <v>0.12780138663892315</v>
      </c>
      <c r="AY33" s="125">
        <v>0.15031654801056185</v>
      </c>
      <c r="AZ33" s="125">
        <v>2.2988148227131674E-2</v>
      </c>
      <c r="BA33" s="125">
        <v>3.0672332793341549E-2</v>
      </c>
      <c r="BB33" s="125">
        <v>0</v>
      </c>
      <c r="BC33" s="125">
        <v>0</v>
      </c>
      <c r="BD33" s="125">
        <v>3.2790587979612856E-3</v>
      </c>
      <c r="BE33" s="125">
        <f t="shared" si="22"/>
        <v>0</v>
      </c>
      <c r="BF33" s="139">
        <f t="shared" si="18"/>
        <v>0.99999999999999989</v>
      </c>
      <c r="BG33" s="122">
        <v>0.43883237994013946</v>
      </c>
      <c r="BH33" s="123">
        <v>1.8718004444491447E-2</v>
      </c>
      <c r="BI33" s="123">
        <v>7.4976646096466563E-3</v>
      </c>
      <c r="BJ33" s="123">
        <v>0</v>
      </c>
      <c r="BK33" s="125">
        <v>7.4714656804293511E-2</v>
      </c>
      <c r="BL33" s="125">
        <v>0.22414397041288053</v>
      </c>
      <c r="BM33" s="125">
        <v>0.13065479621995832</v>
      </c>
      <c r="BN33" s="125">
        <v>4.2387743327193854E-2</v>
      </c>
      <c r="BO33" s="125">
        <v>5.9771725443434814E-2</v>
      </c>
      <c r="BP33" s="125">
        <v>0</v>
      </c>
      <c r="BQ33" s="125">
        <v>0</v>
      </c>
      <c r="BR33" s="125">
        <v>3.2790587979612856E-3</v>
      </c>
      <c r="BS33" s="125">
        <f t="shared" si="23"/>
        <v>0</v>
      </c>
      <c r="BT33" s="139">
        <f t="shared" si="19"/>
        <v>1</v>
      </c>
    </row>
    <row r="34" spans="1:72" outlineLevel="1" x14ac:dyDescent="0.3">
      <c r="A34" s="26" t="s">
        <v>10</v>
      </c>
      <c r="B34" s="50">
        <v>0</v>
      </c>
      <c r="C34" s="126">
        <v>7.1878927482125737E-2</v>
      </c>
      <c r="D34" s="127">
        <v>0.84240475044422414</v>
      </c>
      <c r="E34" s="127">
        <v>6.6367508151265187E-2</v>
      </c>
      <c r="F34" s="127">
        <v>8.3261845025738306E-4</v>
      </c>
      <c r="G34" s="127">
        <v>0</v>
      </c>
      <c r="H34" s="128">
        <v>0</v>
      </c>
      <c r="I34" s="128">
        <v>2.6301447294569833E-5</v>
      </c>
      <c r="J34" s="128">
        <v>1.8437291130243595E-2</v>
      </c>
      <c r="K34" s="128">
        <v>0</v>
      </c>
      <c r="L34" s="128">
        <v>0</v>
      </c>
      <c r="M34" s="128">
        <v>0</v>
      </c>
      <c r="N34" s="128">
        <v>0</v>
      </c>
      <c r="O34" s="128">
        <v>5.2602894589139659E-5</v>
      </c>
      <c r="P34" s="139">
        <f t="shared" si="15"/>
        <v>0.99999999999999978</v>
      </c>
      <c r="Q34" s="122">
        <v>7.1878927482125737E-2</v>
      </c>
      <c r="R34" s="123">
        <v>0.80028451292201286</v>
      </c>
      <c r="S34" s="123">
        <v>5.9730757336138668E-2</v>
      </c>
      <c r="T34" s="123">
        <v>5.8283291518016812E-4</v>
      </c>
      <c r="U34" s="125">
        <v>3.6755080404311199E-3</v>
      </c>
      <c r="V34" s="125">
        <v>1.102652412129336E-2</v>
      </c>
      <c r="W34" s="125">
        <v>3.1880704464364286E-2</v>
      </c>
      <c r="X34" s="125">
        <v>1.8927358868967743E-2</v>
      </c>
      <c r="Y34" s="125">
        <v>1.4702032161724482E-3</v>
      </c>
      <c r="Z34" s="125">
        <v>2.450338693620747E-4</v>
      </c>
      <c r="AA34" s="125">
        <v>0</v>
      </c>
      <c r="AB34" s="125">
        <v>0</v>
      </c>
      <c r="AC34" s="125">
        <f t="shared" si="20"/>
        <v>5.2602894589139659E-5</v>
      </c>
      <c r="AD34" s="139">
        <f t="shared" si="16"/>
        <v>0.99975496613063763</v>
      </c>
      <c r="AE34" s="122">
        <v>7.1878927482125737E-2</v>
      </c>
      <c r="AF34" s="123">
        <v>0.42120237522211207</v>
      </c>
      <c r="AG34" s="123">
        <v>3.3183754075632593E-2</v>
      </c>
      <c r="AH34" s="123">
        <v>1.6652369005147656E-4</v>
      </c>
      <c r="AI34" s="125">
        <v>4.5505222405795062E-2</v>
      </c>
      <c r="AJ34" s="125">
        <v>0.13651566721738517</v>
      </c>
      <c r="AK34" s="125">
        <v>0.22755241347626987</v>
      </c>
      <c r="AL34" s="125">
        <v>3.6639380092561617E-2</v>
      </c>
      <c r="AM34" s="125">
        <v>2.7303133443477033E-2</v>
      </c>
      <c r="AN34" s="125">
        <v>0</v>
      </c>
      <c r="AO34" s="125">
        <v>0</v>
      </c>
      <c r="AP34" s="125">
        <v>0</v>
      </c>
      <c r="AQ34" s="125">
        <f t="shared" si="21"/>
        <v>5.2602894589139659E-5</v>
      </c>
      <c r="AR34" s="139">
        <f t="shared" si="17"/>
        <v>0.99999999999999967</v>
      </c>
      <c r="AS34" s="122">
        <v>7.1878927482125737E-2</v>
      </c>
      <c r="AT34" s="123">
        <v>0.29484166265547845</v>
      </c>
      <c r="AU34" s="123">
        <v>2.3228627852942815E-2</v>
      </c>
      <c r="AV34" s="123">
        <v>8.3261845025738281E-5</v>
      </c>
      <c r="AW34" s="125">
        <v>7.3931415586537472E-2</v>
      </c>
      <c r="AX34" s="125">
        <v>0.2217942467596124</v>
      </c>
      <c r="AY34" s="125">
        <v>0.20703426508959946</v>
      </c>
      <c r="AZ34" s="125">
        <v>5.3924370611781583E-2</v>
      </c>
      <c r="BA34" s="125">
        <v>5.3230619222306971E-2</v>
      </c>
      <c r="BB34" s="125">
        <v>0</v>
      </c>
      <c r="BC34" s="125">
        <v>0</v>
      </c>
      <c r="BD34" s="125">
        <v>0</v>
      </c>
      <c r="BE34" s="125">
        <f t="shared" si="22"/>
        <v>5.2602894589139659E-5</v>
      </c>
      <c r="BF34" s="139">
        <f t="shared" si="18"/>
        <v>0.99999999999999978</v>
      </c>
      <c r="BG34" s="122">
        <v>7.1878927482125737E-2</v>
      </c>
      <c r="BH34" s="123">
        <v>4.2120237522211244E-2</v>
      </c>
      <c r="BI34" s="123">
        <v>3.3183754075632624E-3</v>
      </c>
      <c r="BJ34" s="123">
        <v>4.1630922512869188E-5</v>
      </c>
      <c r="BK34" s="125">
        <v>0.1296186949790189</v>
      </c>
      <c r="BL34" s="125">
        <v>0.3888560849370567</v>
      </c>
      <c r="BM34" s="125">
        <v>0.17285122808598644</v>
      </c>
      <c r="BN34" s="125">
        <v>8.7567261785720329E-2</v>
      </c>
      <c r="BO34" s="125">
        <v>0.10369495598321511</v>
      </c>
      <c r="BP34" s="125">
        <v>0</v>
      </c>
      <c r="BQ34" s="125">
        <v>0</v>
      </c>
      <c r="BR34" s="125">
        <v>0</v>
      </c>
      <c r="BS34" s="125">
        <f t="shared" si="23"/>
        <v>5.2602894589139659E-5</v>
      </c>
      <c r="BT34" s="139">
        <f t="shared" si="19"/>
        <v>0.99999999999999978</v>
      </c>
    </row>
    <row r="35" spans="1:72" outlineLevel="1" x14ac:dyDescent="0.3">
      <c r="A35" s="26" t="s">
        <v>20</v>
      </c>
      <c r="B35" s="50">
        <v>0</v>
      </c>
      <c r="C35" s="126">
        <v>0.17883650733346348</v>
      </c>
      <c r="D35" s="127">
        <v>0.65823917384561248</v>
      </c>
      <c r="E35" s="127">
        <v>9.561461531545581E-4</v>
      </c>
      <c r="F35" s="127">
        <v>0.15035241032092622</v>
      </c>
      <c r="G35" s="127">
        <v>0</v>
      </c>
      <c r="H35" s="128">
        <v>0</v>
      </c>
      <c r="I35" s="128">
        <v>6.0057443982255423E-3</v>
      </c>
      <c r="J35" s="128">
        <v>8.4173620232313052E-4</v>
      </c>
      <c r="K35" s="128">
        <v>0</v>
      </c>
      <c r="L35" s="128">
        <v>2.8118470180111908E-3</v>
      </c>
      <c r="M35" s="128">
        <v>0</v>
      </c>
      <c r="N35" s="128">
        <v>0</v>
      </c>
      <c r="O35" s="128">
        <v>1.9564347282834465E-3</v>
      </c>
      <c r="P35" s="139">
        <f t="shared" si="15"/>
        <v>0.99999999999999989</v>
      </c>
      <c r="Q35" s="122">
        <v>0.17883650733346348</v>
      </c>
      <c r="R35" s="123">
        <v>0.62532721515333178</v>
      </c>
      <c r="S35" s="123">
        <v>8.6053153783910235E-4</v>
      </c>
      <c r="T35" s="123">
        <v>0.10524668722464835</v>
      </c>
      <c r="U35" s="125">
        <v>5.858497230290546E-3</v>
      </c>
      <c r="V35" s="125">
        <v>1.7575491690871636E-2</v>
      </c>
      <c r="W35" s="125">
        <v>5.6779387060743605E-2</v>
      </c>
      <c r="X35" s="125">
        <v>1.6228691663618699E-3</v>
      </c>
      <c r="Y35" s="125">
        <v>2.3433988921162186E-3</v>
      </c>
      <c r="Z35" s="125">
        <v>3.2024135000305607E-3</v>
      </c>
      <c r="AA35" s="125">
        <v>0</v>
      </c>
      <c r="AB35" s="125">
        <v>0</v>
      </c>
      <c r="AC35" s="125">
        <f t="shared" si="20"/>
        <v>1.9564347282834465E-3</v>
      </c>
      <c r="AD35" s="139">
        <f t="shared" si="16"/>
        <v>0.99960943351798048</v>
      </c>
      <c r="AE35" s="122">
        <v>0.17883650733346348</v>
      </c>
      <c r="AF35" s="123">
        <v>0.32911958692280624</v>
      </c>
      <c r="AG35" s="123">
        <v>4.7807307657727905E-4</v>
      </c>
      <c r="AH35" s="123">
        <v>3.0070482064185236E-2</v>
      </c>
      <c r="AI35" s="125">
        <v>4.4987958825612455E-2</v>
      </c>
      <c r="AJ35" s="125">
        <v>0.13496387647683736</v>
      </c>
      <c r="AK35" s="125">
        <v>0.2309455385262878</v>
      </c>
      <c r="AL35" s="125">
        <v>1.8836919732568111E-2</v>
      </c>
      <c r="AM35" s="125">
        <v>2.699277529536747E-2</v>
      </c>
      <c r="AN35" s="125">
        <v>2.8118470180111908E-3</v>
      </c>
      <c r="AO35" s="125">
        <v>0</v>
      </c>
      <c r="AP35" s="125">
        <v>0</v>
      </c>
      <c r="AQ35" s="125">
        <f t="shared" si="21"/>
        <v>1.9564347282834465E-3</v>
      </c>
      <c r="AR35" s="139">
        <f t="shared" si="17"/>
        <v>1.0000000000000002</v>
      </c>
      <c r="AS35" s="122">
        <v>0.17883650733346348</v>
      </c>
      <c r="AT35" s="123">
        <v>0.23038371084596435</v>
      </c>
      <c r="AU35" s="123">
        <v>3.3465115360409531E-4</v>
      </c>
      <c r="AV35" s="123">
        <v>1.5035241032092618E-2</v>
      </c>
      <c r="AW35" s="125">
        <v>7.0474265911004016E-2</v>
      </c>
      <c r="AX35" s="125">
        <v>0.21142279773301204</v>
      </c>
      <c r="AY35" s="125">
        <v>0.20333368894903681</v>
      </c>
      <c r="AZ35" s="125">
        <v>3.4669383839605064E-2</v>
      </c>
      <c r="BA35" s="125">
        <v>5.0741471455922893E-2</v>
      </c>
      <c r="BB35" s="125">
        <v>2.8118470180111908E-3</v>
      </c>
      <c r="BC35" s="125">
        <v>0</v>
      </c>
      <c r="BD35" s="125">
        <v>0</v>
      </c>
      <c r="BE35" s="125">
        <f t="shared" si="22"/>
        <v>1.9564347282834465E-3</v>
      </c>
      <c r="BF35" s="139">
        <f t="shared" si="18"/>
        <v>1</v>
      </c>
      <c r="BG35" s="122">
        <v>0.17883650733346348</v>
      </c>
      <c r="BH35" s="123">
        <v>3.2911958692280655E-2</v>
      </c>
      <c r="BI35" s="123">
        <v>4.7807307657727946E-5</v>
      </c>
      <c r="BJ35" s="123">
        <v>7.5176205160463177E-3</v>
      </c>
      <c r="BK35" s="125">
        <v>0.11536055157055627</v>
      </c>
      <c r="BL35" s="125">
        <v>0.34608165471166885</v>
      </c>
      <c r="BM35" s="125">
        <v>0.15981981315896726</v>
      </c>
      <c r="BN35" s="125">
        <v>6.2367363706619827E-2</v>
      </c>
      <c r="BO35" s="125">
        <v>9.2288441256445031E-2</v>
      </c>
      <c r="BP35" s="125">
        <v>2.8118470180111908E-3</v>
      </c>
      <c r="BQ35" s="125">
        <v>0</v>
      </c>
      <c r="BR35" s="125">
        <v>0</v>
      </c>
      <c r="BS35" s="125">
        <f t="shared" si="23"/>
        <v>1.9564347282834465E-3</v>
      </c>
      <c r="BT35" s="139">
        <f t="shared" si="19"/>
        <v>1</v>
      </c>
    </row>
    <row r="36" spans="1:72" outlineLevel="1" x14ac:dyDescent="0.3">
      <c r="A36" s="26" t="s">
        <v>26</v>
      </c>
      <c r="B36" s="50">
        <v>0</v>
      </c>
      <c r="C36" s="126">
        <v>0.37929598445452894</v>
      </c>
      <c r="D36" s="127">
        <v>9.9522846374697424E-2</v>
      </c>
      <c r="E36" s="127">
        <v>0.45382775928200175</v>
      </c>
      <c r="F36" s="127">
        <v>0</v>
      </c>
      <c r="G36" s="127">
        <v>0</v>
      </c>
      <c r="H36" s="128">
        <v>0</v>
      </c>
      <c r="I36" s="128">
        <v>0</v>
      </c>
      <c r="J36" s="128">
        <v>5.8294610292248535E-2</v>
      </c>
      <c r="K36" s="128">
        <v>0</v>
      </c>
      <c r="L36" s="128">
        <v>9.0587995965235122E-3</v>
      </c>
      <c r="M36" s="128">
        <v>0</v>
      </c>
      <c r="N36" s="128">
        <v>0</v>
      </c>
      <c r="O36" s="128">
        <v>0</v>
      </c>
      <c r="P36" s="139">
        <f t="shared" si="15"/>
        <v>1.0000000000000002</v>
      </c>
      <c r="Q36" s="122">
        <v>0.37929598445452894</v>
      </c>
      <c r="R36" s="123">
        <v>9.4546704055962549E-2</v>
      </c>
      <c r="S36" s="123">
        <v>0.40844498335380158</v>
      </c>
      <c r="T36" s="123">
        <v>0</v>
      </c>
      <c r="U36" s="125">
        <v>3.7769188685201284E-3</v>
      </c>
      <c r="V36" s="125">
        <v>1.1330756605560386E-2</v>
      </c>
      <c r="W36" s="125">
        <v>3.2733296860507785E-2</v>
      </c>
      <c r="X36" s="125">
        <v>5.8798199474717885E-2</v>
      </c>
      <c r="Y36" s="125">
        <v>1.5107675474080513E-3</v>
      </c>
      <c r="Z36" s="125">
        <v>9.3105941877581876E-3</v>
      </c>
      <c r="AA36" s="125">
        <v>0</v>
      </c>
      <c r="AB36" s="125">
        <v>0</v>
      </c>
      <c r="AC36" s="125">
        <f t="shared" si="20"/>
        <v>0</v>
      </c>
      <c r="AD36" s="139">
        <f t="shared" si="16"/>
        <v>0.99974820540876552</v>
      </c>
      <c r="AE36" s="122">
        <v>0.37929598445452894</v>
      </c>
      <c r="AF36" s="123">
        <v>4.9761423187348712E-2</v>
      </c>
      <c r="AG36" s="123">
        <v>0.22691387964100088</v>
      </c>
      <c r="AH36" s="123">
        <v>0</v>
      </c>
      <c r="AI36" s="125">
        <v>2.766753028283496E-2</v>
      </c>
      <c r="AJ36" s="125">
        <v>8.3002590848504879E-2</v>
      </c>
      <c r="AK36" s="125">
        <v>0.13833765141417478</v>
      </c>
      <c r="AL36" s="125">
        <v>6.9361622405382517E-2</v>
      </c>
      <c r="AM36" s="125">
        <v>1.6600518169700974E-2</v>
      </c>
      <c r="AN36" s="125">
        <v>9.0587995965235122E-3</v>
      </c>
      <c r="AO36" s="125">
        <v>0</v>
      </c>
      <c r="AP36" s="125">
        <v>0</v>
      </c>
      <c r="AQ36" s="125">
        <f t="shared" si="21"/>
        <v>0</v>
      </c>
      <c r="AR36" s="139">
        <f t="shared" si="17"/>
        <v>1.0000000000000002</v>
      </c>
      <c r="AS36" s="122">
        <v>0.37929598445452894</v>
      </c>
      <c r="AT36" s="123">
        <v>3.4832996231144095E-2</v>
      </c>
      <c r="AU36" s="123">
        <v>0.15883971574870059</v>
      </c>
      <c r="AV36" s="123">
        <v>0</v>
      </c>
      <c r="AW36" s="125">
        <v>4.4959736709606811E-2</v>
      </c>
      <c r="AX36" s="125">
        <v>0.13487921012882043</v>
      </c>
      <c r="AY36" s="125">
        <v>0.12588726278689905</v>
      </c>
      <c r="AZ36" s="125">
        <v>7.9875283912859807E-2</v>
      </c>
      <c r="BA36" s="125">
        <v>3.2371010430916898E-2</v>
      </c>
      <c r="BB36" s="125">
        <v>9.0587995965235122E-3</v>
      </c>
      <c r="BC36" s="125">
        <v>0</v>
      </c>
      <c r="BD36" s="125">
        <v>0</v>
      </c>
      <c r="BE36" s="125">
        <f t="shared" si="22"/>
        <v>0</v>
      </c>
      <c r="BF36" s="139">
        <f t="shared" si="18"/>
        <v>1.0000000000000002</v>
      </c>
      <c r="BG36" s="122">
        <v>0.37929598445452894</v>
      </c>
      <c r="BH36" s="123">
        <v>4.9761423187348755E-3</v>
      </c>
      <c r="BI36" s="123">
        <v>2.2691387964100109E-2</v>
      </c>
      <c r="BJ36" s="123">
        <v>0</v>
      </c>
      <c r="BK36" s="125">
        <v>7.8852461306079619E-2</v>
      </c>
      <c r="BL36" s="125">
        <v>0.23655738391823886</v>
      </c>
      <c r="BM36" s="125">
        <v>0.10513661507477284</v>
      </c>
      <c r="BN36" s="125">
        <v>0.10034925632215766</v>
      </c>
      <c r="BO36" s="125">
        <v>6.3081969044863698E-2</v>
      </c>
      <c r="BP36" s="125">
        <v>9.0587995965235122E-3</v>
      </c>
      <c r="BQ36" s="125">
        <v>0</v>
      </c>
      <c r="BR36" s="125">
        <v>0</v>
      </c>
      <c r="BS36" s="125">
        <f t="shared" si="23"/>
        <v>0</v>
      </c>
      <c r="BT36" s="139">
        <f t="shared" si="19"/>
        <v>1</v>
      </c>
    </row>
    <row r="37" spans="1:72" outlineLevel="1" x14ac:dyDescent="0.3">
      <c r="A37" s="26" t="s">
        <v>7</v>
      </c>
      <c r="B37" s="50">
        <v>0</v>
      </c>
      <c r="C37" s="126">
        <v>0.23360429562591353</v>
      </c>
      <c r="D37" s="127">
        <v>0.37003747478650512</v>
      </c>
      <c r="E37" s="127">
        <v>0.36885627128918674</v>
      </c>
      <c r="F37" s="127">
        <v>0</v>
      </c>
      <c r="G37" s="127">
        <v>0</v>
      </c>
      <c r="H37" s="128">
        <v>0</v>
      </c>
      <c r="I37" s="128">
        <v>2.3819610438615291E-2</v>
      </c>
      <c r="J37" s="128">
        <v>1.0509743705880298E-3</v>
      </c>
      <c r="K37" s="128">
        <v>0</v>
      </c>
      <c r="L37" s="128">
        <v>2.0919677755082151E-3</v>
      </c>
      <c r="M37" s="128">
        <v>1.7980190456100067E-4</v>
      </c>
      <c r="N37" s="133">
        <v>3.5960380912200128E-4</v>
      </c>
      <c r="O37" s="128">
        <v>0</v>
      </c>
      <c r="P37" s="139">
        <f t="shared" si="15"/>
        <v>0.99999999999999989</v>
      </c>
      <c r="Q37" s="122">
        <v>0.23360429562591353</v>
      </c>
      <c r="R37" s="123">
        <v>0.35153560104717985</v>
      </c>
      <c r="S37" s="123">
        <v>0.33197064416026806</v>
      </c>
      <c r="T37" s="123">
        <v>0</v>
      </c>
      <c r="U37" s="125">
        <v>4.1540625651182942E-3</v>
      </c>
      <c r="V37" s="125">
        <v>1.2462187695354883E-2</v>
      </c>
      <c r="W37" s="125">
        <v>5.982148600297385E-2</v>
      </c>
      <c r="X37" s="125">
        <v>1.604849379270469E-3</v>
      </c>
      <c r="Y37" s="125">
        <v>1.6616250260473179E-3</v>
      </c>
      <c r="Z37" s="125">
        <v>2.3689052798494346E-3</v>
      </c>
      <c r="AA37" s="125">
        <v>1.7980190456100067E-4</v>
      </c>
      <c r="AB37" s="125">
        <v>3.5960380912200128E-4</v>
      </c>
      <c r="AC37" s="125">
        <f t="shared" si="20"/>
        <v>0</v>
      </c>
      <c r="AD37" s="139">
        <f t="shared" si="16"/>
        <v>0.9997230624956589</v>
      </c>
      <c r="AE37" s="122">
        <v>0.23360429562591353</v>
      </c>
      <c r="AF37" s="123">
        <v>0.18501873739325256</v>
      </c>
      <c r="AG37" s="123">
        <v>0.18442813564459337</v>
      </c>
      <c r="AH37" s="123">
        <v>0</v>
      </c>
      <c r="AI37" s="125">
        <v>3.6944687303784599E-2</v>
      </c>
      <c r="AJ37" s="125">
        <v>0.1108340619113538</v>
      </c>
      <c r="AK37" s="125">
        <v>0.20854304695753828</v>
      </c>
      <c r="AL37" s="125">
        <v>1.5828849292101866E-2</v>
      </c>
      <c r="AM37" s="125">
        <v>2.2166812382270754E-2</v>
      </c>
      <c r="AN37" s="125">
        <v>2.0919677755082151E-3</v>
      </c>
      <c r="AO37" s="125">
        <v>1.7980190456100067E-4</v>
      </c>
      <c r="AP37" s="125">
        <v>3.5960380912200128E-4</v>
      </c>
      <c r="AQ37" s="125">
        <f t="shared" si="21"/>
        <v>0</v>
      </c>
      <c r="AR37" s="139">
        <f t="shared" si="17"/>
        <v>1</v>
      </c>
      <c r="AS37" s="122">
        <v>0.23360429562591353</v>
      </c>
      <c r="AT37" s="123">
        <v>0.12951311617527678</v>
      </c>
      <c r="AU37" s="123">
        <v>0.12909969495121534</v>
      </c>
      <c r="AV37" s="123">
        <v>0</v>
      </c>
      <c r="AW37" s="125">
        <v>6.0035116868649971E-2</v>
      </c>
      <c r="AX37" s="125">
        <v>0.1801053506059499</v>
      </c>
      <c r="AY37" s="125">
        <v>0.1919179376708352</v>
      </c>
      <c r="AZ37" s="125">
        <v>2.9867830467540012E-2</v>
      </c>
      <c r="BA37" s="125">
        <v>4.3225284145427971E-2</v>
      </c>
      <c r="BB37" s="125">
        <v>2.0919677755082151E-3</v>
      </c>
      <c r="BC37" s="125">
        <v>1.7980190456100067E-4</v>
      </c>
      <c r="BD37" s="125">
        <v>3.5960380912200128E-4</v>
      </c>
      <c r="BE37" s="125">
        <f t="shared" si="22"/>
        <v>0</v>
      </c>
      <c r="BF37" s="139">
        <f t="shared" si="18"/>
        <v>0.99999999999999989</v>
      </c>
      <c r="BG37" s="122">
        <v>0.23360429562591353</v>
      </c>
      <c r="BH37" s="123">
        <v>1.8501873739325273E-2</v>
      </c>
      <c r="BI37" s="123">
        <v>1.8442813564459353E-2</v>
      </c>
      <c r="BJ37" s="123">
        <v>0</v>
      </c>
      <c r="BK37" s="125">
        <v>0.10529235881578608</v>
      </c>
      <c r="BL37" s="125">
        <v>0.31587707644735824</v>
      </c>
      <c r="BM37" s="125">
        <v>0.16420942219299675</v>
      </c>
      <c r="BN37" s="125">
        <v>5.7206899072340611E-2</v>
      </c>
      <c r="BO37" s="125">
        <v>8.4233887052628867E-2</v>
      </c>
      <c r="BP37" s="125">
        <v>2.0919677755082151E-3</v>
      </c>
      <c r="BQ37" s="125">
        <v>1.7980190456100067E-4</v>
      </c>
      <c r="BR37" s="125">
        <v>3.5960380912200128E-4</v>
      </c>
      <c r="BS37" s="125">
        <f t="shared" si="23"/>
        <v>0</v>
      </c>
      <c r="BT37" s="139">
        <f t="shared" si="19"/>
        <v>1</v>
      </c>
    </row>
    <row r="38" spans="1:72" outlineLevel="1" x14ac:dyDescent="0.3">
      <c r="A38" s="26" t="s">
        <v>9</v>
      </c>
      <c r="B38" s="50">
        <v>0</v>
      </c>
      <c r="C38" s="126">
        <v>0.5954747579263614</v>
      </c>
      <c r="D38" s="127">
        <v>0.10538037905554444</v>
      </c>
      <c r="E38" s="127">
        <v>0.26808252593737009</v>
      </c>
      <c r="F38" s="127">
        <v>0</v>
      </c>
      <c r="G38" s="127">
        <v>0</v>
      </c>
      <c r="H38" s="128">
        <v>0</v>
      </c>
      <c r="I38" s="128">
        <v>3.1062337080724027E-2</v>
      </c>
      <c r="J38" s="128">
        <v>0</v>
      </c>
      <c r="K38" s="128">
        <v>0</v>
      </c>
      <c r="L38" s="128">
        <v>0</v>
      </c>
      <c r="M38" s="128">
        <v>0</v>
      </c>
      <c r="N38" s="128">
        <v>0</v>
      </c>
      <c r="O38" s="128">
        <v>0</v>
      </c>
      <c r="P38" s="139">
        <f t="shared" si="15"/>
        <v>0.99999999999999989</v>
      </c>
      <c r="Q38" s="122">
        <v>0.5954747579263614</v>
      </c>
      <c r="R38" s="123">
        <v>0.10011136010276721</v>
      </c>
      <c r="S38" s="123">
        <v>0.24127427334363308</v>
      </c>
      <c r="T38" s="123">
        <v>0</v>
      </c>
      <c r="U38" s="125">
        <v>2.4057953659885672E-3</v>
      </c>
      <c r="V38" s="125">
        <v>7.2173860979657016E-3</v>
      </c>
      <c r="W38" s="125">
        <v>5.1912563585958277E-2</v>
      </c>
      <c r="X38" s="125">
        <v>3.207727154651423E-4</v>
      </c>
      <c r="Y38" s="125">
        <v>9.6231814639542691E-4</v>
      </c>
      <c r="Z38" s="125">
        <v>1.6038635773257115E-4</v>
      </c>
      <c r="AA38" s="125">
        <v>0</v>
      </c>
      <c r="AB38" s="125">
        <v>0</v>
      </c>
      <c r="AC38" s="125">
        <f t="shared" si="20"/>
        <v>0</v>
      </c>
      <c r="AD38" s="139">
        <f t="shared" si="16"/>
        <v>0.99983961364226748</v>
      </c>
      <c r="AE38" s="122">
        <v>0.5954747579263614</v>
      </c>
      <c r="AF38" s="123">
        <v>5.269018952777222E-2</v>
      </c>
      <c r="AG38" s="123">
        <v>0.13404126296868504</v>
      </c>
      <c r="AH38" s="123">
        <v>0</v>
      </c>
      <c r="AI38" s="125">
        <v>1.8673145249645726E-2</v>
      </c>
      <c r="AJ38" s="125">
        <v>5.6019435748937182E-2</v>
      </c>
      <c r="AK38" s="125">
        <v>0.12442806332895265</v>
      </c>
      <c r="AL38" s="125">
        <v>7.4692580998582912E-3</v>
      </c>
      <c r="AM38" s="125">
        <v>1.1203887149787435E-2</v>
      </c>
      <c r="AN38" s="125">
        <v>0</v>
      </c>
      <c r="AO38" s="125">
        <v>0</v>
      </c>
      <c r="AP38" s="125">
        <v>0</v>
      </c>
      <c r="AQ38" s="125">
        <f t="shared" si="21"/>
        <v>0</v>
      </c>
      <c r="AR38" s="139">
        <f t="shared" si="17"/>
        <v>1</v>
      </c>
      <c r="AS38" s="122">
        <v>0.5954747579263614</v>
      </c>
      <c r="AT38" s="123">
        <v>3.6883132669440551E-2</v>
      </c>
      <c r="AU38" s="123">
        <v>9.382888407807953E-2</v>
      </c>
      <c r="AV38" s="123">
        <v>0</v>
      </c>
      <c r="AW38" s="125">
        <v>3.0343861030674307E-2</v>
      </c>
      <c r="AX38" s="125">
        <v>9.1031583092022916E-2</v>
      </c>
      <c r="AY38" s="125">
        <v>0.11602514796661209</v>
      </c>
      <c r="AZ38" s="125">
        <v>1.4565053294723667E-2</v>
      </c>
      <c r="BA38" s="125">
        <v>2.1847579942085499E-2</v>
      </c>
      <c r="BB38" s="125">
        <v>0</v>
      </c>
      <c r="BC38" s="125">
        <v>0</v>
      </c>
      <c r="BD38" s="125">
        <v>0</v>
      </c>
      <c r="BE38" s="125">
        <f t="shared" si="22"/>
        <v>0</v>
      </c>
      <c r="BF38" s="139">
        <f t="shared" si="18"/>
        <v>1</v>
      </c>
      <c r="BG38" s="122">
        <v>0.5954747579263614</v>
      </c>
      <c r="BH38" s="123">
        <v>5.2690189527772264E-3</v>
      </c>
      <c r="BI38" s="123">
        <v>1.3404126296868516E-2</v>
      </c>
      <c r="BJ38" s="123">
        <v>0</v>
      </c>
      <c r="BK38" s="125">
        <v>5.3218463961490312E-2</v>
      </c>
      <c r="BL38" s="125">
        <v>0.15965539188447092</v>
      </c>
      <c r="BM38" s="125">
        <v>0.10202028902937779</v>
      </c>
      <c r="BN38" s="125">
        <v>2.8383180779461503E-2</v>
      </c>
      <c r="BO38" s="125">
        <v>4.2574771169192255E-2</v>
      </c>
      <c r="BP38" s="125">
        <v>0</v>
      </c>
      <c r="BQ38" s="125">
        <v>0</v>
      </c>
      <c r="BR38" s="125">
        <v>0</v>
      </c>
      <c r="BS38" s="125">
        <f t="shared" si="23"/>
        <v>0</v>
      </c>
      <c r="BT38" s="139">
        <f t="shared" si="19"/>
        <v>0.99999999999999989</v>
      </c>
    </row>
    <row r="39" spans="1:72" outlineLevel="1" x14ac:dyDescent="0.3">
      <c r="A39" s="26" t="s">
        <v>14</v>
      </c>
      <c r="B39" s="50">
        <v>0</v>
      </c>
      <c r="C39" s="126">
        <v>0.1512180365810912</v>
      </c>
      <c r="D39" s="127">
        <v>0.22409811899530593</v>
      </c>
      <c r="E39" s="127">
        <v>0.55634956320927909</v>
      </c>
      <c r="F39" s="127">
        <v>8.7788266946769235E-5</v>
      </c>
      <c r="G39" s="127">
        <v>0</v>
      </c>
      <c r="H39" s="128">
        <v>0</v>
      </c>
      <c r="I39" s="128">
        <v>6.7255271030924296E-2</v>
      </c>
      <c r="J39" s="128">
        <v>0</v>
      </c>
      <c r="K39" s="128">
        <v>0</v>
      </c>
      <c r="L39" s="128">
        <v>4.390610216779449E-4</v>
      </c>
      <c r="M39" s="128">
        <v>0</v>
      </c>
      <c r="N39" s="128">
        <v>0</v>
      </c>
      <c r="O39" s="128">
        <v>5.5216089477486726E-4</v>
      </c>
      <c r="P39" s="139">
        <f t="shared" si="15"/>
        <v>1.0000000000000002</v>
      </c>
      <c r="Q39" s="122">
        <v>0.1512180365810912</v>
      </c>
      <c r="R39" s="123">
        <v>0.21289321304554062</v>
      </c>
      <c r="S39" s="123">
        <v>0.50071460688835123</v>
      </c>
      <c r="T39" s="123">
        <v>6.1451786862738465E-5</v>
      </c>
      <c r="U39" s="125">
        <v>5.0149649063082925E-3</v>
      </c>
      <c r="V39" s="125">
        <v>1.5044894718924878E-2</v>
      </c>
      <c r="W39" s="125">
        <v>0.11071830021892951</v>
      </c>
      <c r="X39" s="125">
        <v>6.6866198750777225E-4</v>
      </c>
      <c r="Y39" s="125">
        <v>2.0059859625233172E-3</v>
      </c>
      <c r="Z39" s="125">
        <v>7.7339201543183108E-4</v>
      </c>
      <c r="AA39" s="125">
        <v>0</v>
      </c>
      <c r="AB39" s="125">
        <v>0</v>
      </c>
      <c r="AC39" s="125">
        <f t="shared" si="20"/>
        <v>5.5216089477486726E-4</v>
      </c>
      <c r="AD39" s="139">
        <f t="shared" si="16"/>
        <v>0.99966566900624632</v>
      </c>
      <c r="AE39" s="122">
        <v>0.1512180365810912</v>
      </c>
      <c r="AF39" s="123">
        <v>0.11204905949765297</v>
      </c>
      <c r="AG39" s="123">
        <v>0.27817478160463954</v>
      </c>
      <c r="AH39" s="123">
        <v>1.7557653389353844E-5</v>
      </c>
      <c r="AI39" s="125">
        <v>3.9029407171584991E-2</v>
      </c>
      <c r="AJ39" s="125">
        <v>0.11708822151475498</v>
      </c>
      <c r="AK39" s="125">
        <v>0.26240230688884925</v>
      </c>
      <c r="AL39" s="125">
        <v>1.5611762868633999E-2</v>
      </c>
      <c r="AM39" s="125">
        <v>2.3417644302950995E-2</v>
      </c>
      <c r="AN39" s="125">
        <v>4.390610216779449E-4</v>
      </c>
      <c r="AO39" s="125">
        <v>0</v>
      </c>
      <c r="AP39" s="125">
        <v>0</v>
      </c>
      <c r="AQ39" s="125">
        <f t="shared" si="21"/>
        <v>5.5216089477486726E-4</v>
      </c>
      <c r="AR39" s="139">
        <f t="shared" si="17"/>
        <v>1</v>
      </c>
      <c r="AS39" s="122">
        <v>0.1512180365810912</v>
      </c>
      <c r="AT39" s="123">
        <v>7.8434341648357067E-2</v>
      </c>
      <c r="AU39" s="123">
        <v>0.19472234712324768</v>
      </c>
      <c r="AV39" s="123">
        <v>8.7788266946769218E-6</v>
      </c>
      <c r="AW39" s="125">
        <v>6.3421250359154052E-2</v>
      </c>
      <c r="AX39" s="125">
        <v>0.19026375107746216</v>
      </c>
      <c r="AY39" s="125">
        <v>0.24483477203655563</v>
      </c>
      <c r="AZ39" s="125">
        <v>3.0442200172393942E-2</v>
      </c>
      <c r="BA39" s="125">
        <v>4.566330025859091E-2</v>
      </c>
      <c r="BB39" s="125">
        <v>4.390610216779449E-4</v>
      </c>
      <c r="BC39" s="125">
        <v>0</v>
      </c>
      <c r="BD39" s="125">
        <v>0</v>
      </c>
      <c r="BE39" s="125">
        <f t="shared" si="22"/>
        <v>5.5216089477486726E-4</v>
      </c>
      <c r="BF39" s="139">
        <f t="shared" si="18"/>
        <v>1.0000000000000002</v>
      </c>
      <c r="BG39" s="122">
        <v>0.1512180365810912</v>
      </c>
      <c r="BH39" s="123">
        <v>1.1204905949765307E-2</v>
      </c>
      <c r="BI39" s="123">
        <v>2.7817478160463979E-2</v>
      </c>
      <c r="BJ39" s="123">
        <v>4.389413347338466E-6</v>
      </c>
      <c r="BK39" s="125">
        <v>0.11122630454219326</v>
      </c>
      <c r="BL39" s="125">
        <v>0.33367891362657975</v>
      </c>
      <c r="BM39" s="125">
        <v>0.21555701042051534</v>
      </c>
      <c r="BN39" s="125">
        <v>5.9320695755836407E-2</v>
      </c>
      <c r="BO39" s="125">
        <v>8.8981043633754614E-2</v>
      </c>
      <c r="BP39" s="125">
        <v>4.390610216779449E-4</v>
      </c>
      <c r="BQ39" s="125">
        <v>0</v>
      </c>
      <c r="BR39" s="125">
        <v>0</v>
      </c>
      <c r="BS39" s="125">
        <f t="shared" si="23"/>
        <v>5.5216089477486726E-4</v>
      </c>
      <c r="BT39" s="139">
        <f t="shared" si="19"/>
        <v>0.99999999999999989</v>
      </c>
    </row>
    <row r="40" spans="1:72" ht="15" outlineLevel="1" thickBot="1" x14ac:dyDescent="0.35">
      <c r="A40" s="27" t="s">
        <v>4</v>
      </c>
      <c r="B40" s="68">
        <v>0</v>
      </c>
      <c r="C40" s="129">
        <v>0.24318283730126808</v>
      </c>
      <c r="D40" s="130">
        <v>0.66686571233137137</v>
      </c>
      <c r="E40" s="130">
        <v>7.1668470767206713E-2</v>
      </c>
      <c r="F40" s="130">
        <v>2.4539639020376676E-3</v>
      </c>
      <c r="G40" s="130">
        <v>0</v>
      </c>
      <c r="H40" s="131">
        <v>2.8109503234302062E-3</v>
      </c>
      <c r="I40" s="131">
        <v>1.3475022634115822E-3</v>
      </c>
      <c r="J40" s="131">
        <v>9.2837250846966482E-5</v>
      </c>
      <c r="K40" s="131">
        <v>0</v>
      </c>
      <c r="L40" s="131">
        <v>5.9176715036464182E-3</v>
      </c>
      <c r="M40" s="131">
        <v>0</v>
      </c>
      <c r="N40" s="131">
        <v>0</v>
      </c>
      <c r="O40" s="131">
        <v>5.6600543567808725E-3</v>
      </c>
      <c r="P40" s="140">
        <f t="shared" si="15"/>
        <v>1</v>
      </c>
      <c r="Q40" s="129">
        <v>0.24318283730126808</v>
      </c>
      <c r="R40" s="130">
        <v>0.63352242671480274</v>
      </c>
      <c r="S40" s="130">
        <v>6.4501623690486037E-2</v>
      </c>
      <c r="T40" s="130">
        <v>1.7177747314263672E-3</v>
      </c>
      <c r="U40" s="132">
        <v>3.0934741397925405E-3</v>
      </c>
      <c r="V40" s="132">
        <v>1.2091372742807827E-2</v>
      </c>
      <c r="W40" s="132">
        <v>2.8157611474946935E-2</v>
      </c>
      <c r="X40" s="132">
        <v>5.0530046948597199E-4</v>
      </c>
      <c r="Y40" s="132">
        <v>1.2373896559170162E-3</v>
      </c>
      <c r="Z40" s="132">
        <v>6.1239031129659213E-3</v>
      </c>
      <c r="AA40" s="132">
        <v>0</v>
      </c>
      <c r="AB40" s="132">
        <v>0</v>
      </c>
      <c r="AC40" s="132">
        <f t="shared" si="20"/>
        <v>5.6600543567808725E-3</v>
      </c>
      <c r="AD40" s="140">
        <f t="shared" si="16"/>
        <v>0.99979376839068024</v>
      </c>
      <c r="AE40" s="129">
        <v>0.24318283730126808</v>
      </c>
      <c r="AF40" s="130">
        <v>0.33343285616568569</v>
      </c>
      <c r="AG40" s="130">
        <v>3.5834235383603356E-2</v>
      </c>
      <c r="AH40" s="130">
        <v>4.907927804075334E-4</v>
      </c>
      <c r="AI40" s="132">
        <v>3.7123026267091921E-2</v>
      </c>
      <c r="AJ40" s="132">
        <v>0.11418002912470597</v>
      </c>
      <c r="AK40" s="132">
        <v>0.18696263359887116</v>
      </c>
      <c r="AL40" s="132">
        <v>1.4942047757683735E-2</v>
      </c>
      <c r="AM40" s="132">
        <v>2.2273815760255149E-2</v>
      </c>
      <c r="AN40" s="132">
        <v>5.9176715036464182E-3</v>
      </c>
      <c r="AO40" s="132">
        <v>0</v>
      </c>
      <c r="AP40" s="132">
        <v>0</v>
      </c>
      <c r="AQ40" s="132">
        <f t="shared" si="21"/>
        <v>5.6600543567808725E-3</v>
      </c>
      <c r="AR40" s="140">
        <f t="shared" si="17"/>
        <v>0.99999999999999967</v>
      </c>
      <c r="AS40" s="129">
        <v>0.24318283730126808</v>
      </c>
      <c r="AT40" s="130">
        <v>0.23340299931597996</v>
      </c>
      <c r="AU40" s="130">
        <v>2.5083964768522347E-2</v>
      </c>
      <c r="AV40" s="130">
        <v>2.453963902037667E-4</v>
      </c>
      <c r="AW40" s="132">
        <v>6.0281973315738709E-2</v>
      </c>
      <c r="AX40" s="132">
        <v>0.18365687027064634</v>
      </c>
      <c r="AY40" s="132">
        <v>0.17013702754747995</v>
      </c>
      <c r="AZ40" s="132">
        <v>2.9028184442401544E-2</v>
      </c>
      <c r="BA40" s="132">
        <v>4.3403020787331867E-2</v>
      </c>
      <c r="BB40" s="132">
        <v>5.9176715036464182E-3</v>
      </c>
      <c r="BC40" s="132">
        <v>0</v>
      </c>
      <c r="BD40" s="132">
        <v>0</v>
      </c>
      <c r="BE40" s="132">
        <f t="shared" si="22"/>
        <v>5.6600543567808725E-3</v>
      </c>
      <c r="BF40" s="140">
        <f t="shared" si="18"/>
        <v>0.99999999999999978</v>
      </c>
      <c r="BG40" s="129">
        <v>0.24318283730126808</v>
      </c>
      <c r="BH40" s="130">
        <v>3.3343285616568595E-2</v>
      </c>
      <c r="BI40" s="130">
        <v>3.583423538360339E-3</v>
      </c>
      <c r="BJ40" s="130">
        <v>1.2269819510188348E-4</v>
      </c>
      <c r="BK40" s="132">
        <v>0.10559081094758772</v>
      </c>
      <c r="BL40" s="132">
        <v>0.31958338316619339</v>
      </c>
      <c r="BM40" s="132">
        <v>0.14213525019352855</v>
      </c>
      <c r="BN40" s="132">
        <v>5.640793642289376E-2</v>
      </c>
      <c r="BO40" s="132">
        <v>8.4472648758070187E-2</v>
      </c>
      <c r="BP40" s="132">
        <v>5.9176715036464182E-3</v>
      </c>
      <c r="BQ40" s="132">
        <v>0</v>
      </c>
      <c r="BR40" s="132">
        <v>0</v>
      </c>
      <c r="BS40" s="132">
        <f t="shared" si="23"/>
        <v>5.6600543567808725E-3</v>
      </c>
      <c r="BT40" s="140">
        <f t="shared" si="19"/>
        <v>0.99999999999999978</v>
      </c>
    </row>
    <row r="41" spans="1:72" outlineLevel="1" x14ac:dyDescent="0.3"/>
    <row r="42" spans="1:72" outlineLevel="1" x14ac:dyDescent="0.3"/>
    <row r="43" spans="1:72" outlineLevel="1" x14ac:dyDescent="0.3"/>
    <row r="44" spans="1:72" outlineLevel="1" x14ac:dyDescent="0.3">
      <c r="A44" t="str">
        <f t="shared" ref="A44:A72" si="24">A12</f>
        <v>Austria</v>
      </c>
      <c r="B44" t="str">
        <f>P44</f>
        <v>electricity 26% 
gas 45%
coal %
oil 19%
renewables 10%</v>
      </c>
      <c r="C44" t="str">
        <f t="shared" ref="C44:C72" si="25">AD44</f>
        <v>electricity 26% 
gas 43%
coal %
oil 17%
renewables 14%</v>
      </c>
      <c r="D44" t="str">
        <f t="shared" ref="D44:D72" si="26">AR44</f>
        <v>electricity 29% 
gas 23%
coal %
oil 9%
renewables 39%</v>
      </c>
      <c r="E44" t="str">
        <f t="shared" ref="E44:E72" si="27">BF44</f>
        <v>electricity 31% 
gas 16%
coal %
oil 7%
renewables 46%</v>
      </c>
      <c r="F44" t="str">
        <f t="shared" ref="F44:F72" si="28">BT44</f>
        <v>electricity 35% 
gas 2%
coal %
oil 1%
renewables 62%</v>
      </c>
      <c r="P44" t="str">
        <f t="shared" ref="P44:P72" si="29">"electricity "&amp;TEXT(C12+G12,"0% 
")&amp;"gas "&amp;TEXT(D12,"#%
")&amp;"coal "&amp;TEXT(F12,"#%
")&amp;"oil "&amp;TEXT(E12,"#%
")&amp;"renewables "&amp;TEXT(SUM(H12:N12),"#%")</f>
        <v>electricity 26% 
gas 45%
coal %
oil 19%
renewables 10%</v>
      </c>
      <c r="AD44" t="str">
        <f>"electricity "&amp;TEXT(Q12+U12,"0% 
")&amp;"gas "&amp;TEXT(R12,"#%
")&amp;"coal "&amp;TEXT(T12,"#%
")&amp;"oil "&amp;TEXT(S12,"#%
")&amp;"renewables "&amp;TEXT(SUM(V12:AC12),"#%")</f>
        <v>electricity 26% 
gas 43%
coal %
oil 17%
renewables 14%</v>
      </c>
      <c r="AR44" t="str">
        <f>"electricity "&amp;TEXT(AE12+AI12,"0% 
")&amp;"gas "&amp;TEXT(AF12,"#%
")&amp;"coal "&amp;TEXT(AH12,"#%
")&amp;"oil "&amp;TEXT(AG12,"#%
")&amp;"renewables "&amp;TEXT(SUM(AJ12:AP12),"#%")</f>
        <v>electricity 29% 
gas 23%
coal %
oil 9%
renewables 39%</v>
      </c>
      <c r="BF44" t="str">
        <f>"electricity "&amp;TEXT(AS12+AW12,"0% 
")&amp;"gas "&amp;TEXT(AT12,"#%
")&amp;"coal "&amp;TEXT(AV12,"#%
")&amp;"oil "&amp;TEXT(AU12,"#%
")&amp;"renewables "&amp;TEXT(SUM(AX12:BE12),"#%")</f>
        <v>electricity 31% 
gas 16%
coal %
oil 7%
renewables 46%</v>
      </c>
      <c r="BT44" t="str">
        <f>"electricity "&amp;TEXT(BG12+BK12,"0% 
")&amp;"gas "&amp;TEXT(BH12,"#%
")&amp;"coal "&amp;TEXT(BJ12,"#%
")&amp;"oil "&amp;TEXT(BI12,"#%
")&amp;"renewables "&amp;TEXT(SUM(BL12:BS12),"#%")</f>
        <v>electricity 35% 
gas 2%
coal %
oil 1%
renewables 62%</v>
      </c>
    </row>
    <row r="45" spans="1:72" outlineLevel="1" x14ac:dyDescent="0.3">
      <c r="A45" t="str">
        <f t="shared" si="24"/>
        <v>Belgium</v>
      </c>
      <c r="B45" t="str">
        <f t="shared" ref="B45:B72" si="30">P45</f>
        <v>electricity 22% 
gas 51%
coal %
oil 25%
renewables 1%</v>
      </c>
      <c r="C45" t="str">
        <f t="shared" si="25"/>
        <v>electricity 23% 
gas 48%
coal %
oil 23%
renewables 6%</v>
      </c>
      <c r="D45" t="str">
        <f t="shared" si="26"/>
        <v>electricity 26% 
gas 26%
coal %
oil 13%
renewables 35%</v>
      </c>
      <c r="E45" t="str">
        <f t="shared" si="27"/>
        <v>electricity 28% 
gas 18%
coal %
oil 9%
renewables 45%</v>
      </c>
      <c r="F45" t="str">
        <f t="shared" si="28"/>
        <v>electricity 33% 
gas 3%
coal %
oil 1%
renewables 63%</v>
      </c>
      <c r="P45" t="str">
        <f t="shared" si="29"/>
        <v>electricity 22% 
gas 51%
coal %
oil 25%
renewables 1%</v>
      </c>
      <c r="AD45" t="str">
        <f t="shared" ref="AD45:AD72" si="31">"electricity "&amp;TEXT(Q13+U13,"0% 
")&amp;"gas "&amp;TEXT(R13,"#%
")&amp;"coal "&amp;TEXT(T13,"#%
")&amp;"oil "&amp;TEXT(S13,"#%
")&amp;"renewables "&amp;TEXT(SUM(V13:AC13),"#%")</f>
        <v>electricity 23% 
gas 48%
coal %
oil 23%
renewables 6%</v>
      </c>
      <c r="AR45" t="str">
        <f t="shared" ref="AR45:AR72" si="32">"electricity "&amp;TEXT(AE13+AI13,"0% 
")&amp;"gas "&amp;TEXT(AF13,"#%
")&amp;"coal "&amp;TEXT(AH13,"#%
")&amp;"oil "&amp;TEXT(AG13,"#%
")&amp;"renewables "&amp;TEXT(SUM(AJ13:AP13),"#%")</f>
        <v>electricity 26% 
gas 26%
coal %
oil 13%
renewables 35%</v>
      </c>
      <c r="BF45" t="str">
        <f t="shared" ref="BF45:BF72" si="33">"electricity "&amp;TEXT(AS13+AW13,"0% 
")&amp;"gas "&amp;TEXT(AT13,"#%
")&amp;"coal "&amp;TEXT(AV13,"#%
")&amp;"oil "&amp;TEXT(AU13,"#%
")&amp;"renewables "&amp;TEXT(SUM(AX13:BE13),"#%")</f>
        <v>electricity 28% 
gas 18%
coal %
oil 9%
renewables 45%</v>
      </c>
      <c r="BT45" t="str">
        <f t="shared" ref="BT45:BT72" si="34">"electricity "&amp;TEXT(BG13+BK13,"0% 
")&amp;"gas "&amp;TEXT(BH13,"#%
")&amp;"coal "&amp;TEXT(BJ13,"#%
")&amp;"oil "&amp;TEXT(BI13,"#%
")&amp;"renewables "&amp;TEXT(SUM(BL13:BS13),"#%")</f>
        <v>electricity 33% 
gas 3%
coal %
oil 1%
renewables 63%</v>
      </c>
    </row>
    <row r="46" spans="1:72" outlineLevel="1" x14ac:dyDescent="0.3">
      <c r="A46" t="str">
        <f t="shared" si="24"/>
        <v>Bulgaria</v>
      </c>
      <c r="B46" t="str">
        <f t="shared" si="30"/>
        <v>electricity 49% 
gas 18%
coal 2%
oil 4%
renewables 28%</v>
      </c>
      <c r="C46" t="str">
        <f t="shared" si="25"/>
        <v>electricity 49% 
gas 17%
coal 1%
oil 3%
renewables 29%</v>
      </c>
      <c r="D46" t="str">
        <f t="shared" si="26"/>
        <v>electricity 50% 
gas 9%
coal %
oil 2%
renewables 38%</v>
      </c>
      <c r="E46" t="str">
        <f t="shared" si="27"/>
        <v>electricity 51% 
gas 6%
coal %
oil 1%
renewables 41%</v>
      </c>
      <c r="F46" t="str">
        <f t="shared" si="28"/>
        <v>electricity 53% 
gas 1%
coal %
oil %
renewables 46%</v>
      </c>
      <c r="P46" t="str">
        <f t="shared" si="29"/>
        <v>electricity 49% 
gas 18%
coal 2%
oil 4%
renewables 28%</v>
      </c>
      <c r="AD46" t="str">
        <f t="shared" si="31"/>
        <v>electricity 49% 
gas 17%
coal 1%
oil 3%
renewables 29%</v>
      </c>
      <c r="AR46" t="str">
        <f t="shared" si="32"/>
        <v>electricity 50% 
gas 9%
coal %
oil 2%
renewables 38%</v>
      </c>
      <c r="BF46" t="str">
        <f t="shared" si="33"/>
        <v>electricity 51% 
gas 6%
coal %
oil 1%
renewables 41%</v>
      </c>
      <c r="BT46" t="str">
        <f t="shared" si="34"/>
        <v>electricity 53% 
gas 1%
coal %
oil %
renewables 46%</v>
      </c>
    </row>
    <row r="47" spans="1:72" outlineLevel="1" x14ac:dyDescent="0.3">
      <c r="A47" t="str">
        <f t="shared" si="24"/>
        <v>Croatia</v>
      </c>
      <c r="B47" t="str">
        <f t="shared" si="30"/>
        <v>electricity 43% 
gas 38%
coal %
oil 15%
renewables 4%</v>
      </c>
      <c r="C47" t="str">
        <f t="shared" si="25"/>
        <v>electricity 43% 
gas 36%
coal %
oil 13%
renewables 7%</v>
      </c>
      <c r="D47" t="str">
        <f t="shared" si="26"/>
        <v>electricity 45% 
gas 19%
coal %
oil 7%
renewables 28%</v>
      </c>
      <c r="E47" t="str">
        <f t="shared" si="27"/>
        <v>electricity 47% 
gas 13%
coal %
oil 5%
renewables 34%</v>
      </c>
      <c r="F47" t="str">
        <f t="shared" si="28"/>
        <v>electricity 50% 
gas 2%
coal %
oil 1%
renewables 47%</v>
      </c>
      <c r="P47" t="str">
        <f t="shared" si="29"/>
        <v>electricity 43% 
gas 38%
coal %
oil 15%
renewables 4%</v>
      </c>
      <c r="AD47" t="str">
        <f t="shared" si="31"/>
        <v>electricity 43% 
gas 36%
coal %
oil 13%
renewables 7%</v>
      </c>
      <c r="AR47" t="str">
        <f t="shared" si="32"/>
        <v>electricity 45% 
gas 19%
coal %
oil 7%
renewables 28%</v>
      </c>
      <c r="BF47" t="str">
        <f t="shared" si="33"/>
        <v>electricity 47% 
gas 13%
coal %
oil 5%
renewables 34%</v>
      </c>
      <c r="BT47" t="str">
        <f t="shared" si="34"/>
        <v>electricity 50% 
gas 2%
coal %
oil 1%
renewables 47%</v>
      </c>
    </row>
    <row r="48" spans="1:72" outlineLevel="1" x14ac:dyDescent="0.3">
      <c r="A48" t="str">
        <f t="shared" si="24"/>
        <v>Cyprus</v>
      </c>
      <c r="B48" t="str">
        <f t="shared" si="30"/>
        <v>electricity 53% 
gas %
coal %
oil 45%
renewables 2%</v>
      </c>
      <c r="C48" t="str">
        <f t="shared" si="25"/>
        <v>electricity 53% 
gas %
coal %
oil 41%
renewables 6%</v>
      </c>
      <c r="D48" t="str">
        <f t="shared" si="26"/>
        <v>electricity 55% 
gas %
coal %
oil 23%
renewables 22%</v>
      </c>
      <c r="E48" t="str">
        <f t="shared" si="27"/>
        <v>electricity 56% 
gas %
coal %
oil 16%
renewables 28%</v>
      </c>
      <c r="F48" t="str">
        <f t="shared" si="28"/>
        <v>electricity 59% 
gas %
coal %
oil 2%
renewables 39%</v>
      </c>
      <c r="P48" t="str">
        <f t="shared" si="29"/>
        <v>electricity 53% 
gas %
coal %
oil 45%
renewables 2%</v>
      </c>
      <c r="AD48" t="str">
        <f t="shared" si="31"/>
        <v>electricity 53% 
gas %
coal %
oil 41%
renewables 6%</v>
      </c>
      <c r="AR48" t="str">
        <f t="shared" si="32"/>
        <v>electricity 55% 
gas %
coal %
oil 23%
renewables 22%</v>
      </c>
      <c r="BF48" t="str">
        <f t="shared" si="33"/>
        <v>electricity 56% 
gas %
coal %
oil 16%
renewables 28%</v>
      </c>
      <c r="BT48" t="str">
        <f t="shared" si="34"/>
        <v>electricity 59% 
gas %
coal %
oil 2%
renewables 39%</v>
      </c>
    </row>
    <row r="49" spans="1:72" outlineLevel="1" x14ac:dyDescent="0.3">
      <c r="A49" t="str">
        <f t="shared" si="24"/>
        <v>Czech Republic</v>
      </c>
      <c r="B49" t="str">
        <f t="shared" si="30"/>
        <v>electricity 33% 
gas 59%
coal 2%
oil 1%
renewables 4%</v>
      </c>
      <c r="C49" t="str">
        <f t="shared" si="25"/>
        <v>electricity 33% 
gas 56%
coal 1%
oil 1%
renewables 9%</v>
      </c>
      <c r="D49" t="str">
        <f t="shared" si="26"/>
        <v>electricity 36% 
gas 29%
coal %
oil %
renewables 32%</v>
      </c>
      <c r="E49" t="str">
        <f t="shared" si="27"/>
        <v>electricity 38% 
gas 21%
coal %
oil %
renewables 41%</v>
      </c>
      <c r="F49" t="str">
        <f t="shared" si="28"/>
        <v>electricity 41% 
gas 3%
coal %
oil %
renewables 55%</v>
      </c>
      <c r="P49" t="str">
        <f t="shared" si="29"/>
        <v>electricity 33% 
gas 59%
coal 2%
oil 1%
renewables 4%</v>
      </c>
      <c r="AD49" t="str">
        <f t="shared" si="31"/>
        <v>electricity 33% 
gas 56%
coal 1%
oil 1%
renewables 9%</v>
      </c>
      <c r="AR49" t="str">
        <f t="shared" si="32"/>
        <v>electricity 36% 
gas 29%
coal %
oil %
renewables 32%</v>
      </c>
      <c r="BF49" t="str">
        <f t="shared" si="33"/>
        <v>electricity 38% 
gas 21%
coal %
oil %
renewables 41%</v>
      </c>
      <c r="BT49" t="str">
        <f t="shared" si="34"/>
        <v>electricity 41% 
gas 3%
coal %
oil %
renewables 55%</v>
      </c>
    </row>
    <row r="50" spans="1:72" outlineLevel="1" x14ac:dyDescent="0.3">
      <c r="A50" t="str">
        <f t="shared" si="24"/>
        <v>Denmark</v>
      </c>
      <c r="B50" t="str">
        <f t="shared" si="30"/>
        <v>electricity 27% 
gas 48%
coal %
oil 14%
renewables 10%</v>
      </c>
      <c r="C50" t="str">
        <f t="shared" si="25"/>
        <v>electricity 27% 
gas 46%
coal %
oil 12%
renewables 15%</v>
      </c>
      <c r="D50" t="str">
        <f t="shared" si="26"/>
        <v>electricity 30% 
gas 24%
coal %
oil 7%
renewables 38%</v>
      </c>
      <c r="E50" t="str">
        <f t="shared" si="27"/>
        <v>electricity 32% 
gas 17%
coal %
oil 5%
renewables 47%</v>
      </c>
      <c r="F50" t="str">
        <f t="shared" si="28"/>
        <v>electricity 36% 
gas 2%
coal %
oil 1%
renewables 61%</v>
      </c>
      <c r="P50" t="str">
        <f t="shared" si="29"/>
        <v>electricity 27% 
gas 48%
coal %
oil 14%
renewables 10%</v>
      </c>
      <c r="AD50" t="str">
        <f t="shared" si="31"/>
        <v>electricity 27% 
gas 46%
coal %
oil 12%
renewables 15%</v>
      </c>
      <c r="AR50" t="str">
        <f t="shared" si="32"/>
        <v>electricity 30% 
gas 24%
coal %
oil 7%
renewables 38%</v>
      </c>
      <c r="BF50" t="str">
        <f t="shared" si="33"/>
        <v>electricity 32% 
gas 17%
coal %
oil 5%
renewables 47%</v>
      </c>
      <c r="BT50" t="str">
        <f t="shared" si="34"/>
        <v>electricity 36% 
gas 2%
coal %
oil 1%
renewables 61%</v>
      </c>
    </row>
    <row r="51" spans="1:72" outlineLevel="1" x14ac:dyDescent="0.3">
      <c r="A51" t="str">
        <f t="shared" si="24"/>
        <v>Estonia</v>
      </c>
      <c r="B51" t="str">
        <f t="shared" si="30"/>
        <v>electricity 49% 
gas 22%
coal 2%
oil 21%
renewables 7%</v>
      </c>
      <c r="C51" t="str">
        <f t="shared" si="25"/>
        <v>electricity 49% 
gas 20%
coal 1%
oil 19%
renewables 10%</v>
      </c>
      <c r="D51" t="str">
        <f t="shared" si="26"/>
        <v>electricity 51% 
gas 11%
coal %
oil 10%
renewables 27%</v>
      </c>
      <c r="E51" t="str">
        <f t="shared" si="27"/>
        <v>electricity 52% 
gas 8%
coal %
oil 7%
renewables 33%</v>
      </c>
      <c r="F51" t="str">
        <f t="shared" si="28"/>
        <v>electricity 55% 
gas 1%
coal %
oil 1%
renewables 43%</v>
      </c>
      <c r="P51" t="str">
        <f t="shared" si="29"/>
        <v>electricity 49% 
gas 22%
coal 2%
oil 21%
renewables 7%</v>
      </c>
      <c r="AD51" t="str">
        <f t="shared" si="31"/>
        <v>electricity 49% 
gas 20%
coal 1%
oil 19%
renewables 10%</v>
      </c>
      <c r="AR51" t="str">
        <f t="shared" si="32"/>
        <v>electricity 51% 
gas 11%
coal %
oil 10%
renewables 27%</v>
      </c>
      <c r="BF51" t="str">
        <f t="shared" si="33"/>
        <v>electricity 52% 
gas 8%
coal %
oil 7%
renewables 33%</v>
      </c>
      <c r="BT51" t="str">
        <f t="shared" si="34"/>
        <v>electricity 55% 
gas 1%
coal %
oil 1%
renewables 43%</v>
      </c>
    </row>
    <row r="52" spans="1:72" outlineLevel="1" x14ac:dyDescent="0.3">
      <c r="A52" t="str">
        <f t="shared" si="24"/>
        <v>Finland</v>
      </c>
      <c r="B52" t="str">
        <f t="shared" si="30"/>
        <v>electricity 66% 
gas 3%
coal %
oil 23%
renewables 7%</v>
      </c>
      <c r="C52" t="str">
        <f t="shared" si="25"/>
        <v>electricity 66% 
gas 3%
coal %
oil 21%
renewables 10%</v>
      </c>
      <c r="D52" t="str">
        <f t="shared" si="26"/>
        <v>electricity 68% 
gas 1%
coal %
oil 12%
renewables 19%</v>
      </c>
      <c r="E52" t="str">
        <f t="shared" si="27"/>
        <v>electricity 68% 
gas 1%
coal %
oil 8%
renewables 22%</v>
      </c>
      <c r="F52" t="str">
        <f t="shared" si="28"/>
        <v>electricity 70% 
gas %
coal %
oil 1%
renewables 29%</v>
      </c>
      <c r="P52" t="str">
        <f t="shared" si="29"/>
        <v>electricity 66% 
gas 3%
coal %
oil 23%
renewables 7%</v>
      </c>
      <c r="AD52" t="str">
        <f t="shared" si="31"/>
        <v>electricity 66% 
gas 3%
coal %
oil 21%
renewables 10%</v>
      </c>
      <c r="AR52" t="str">
        <f t="shared" si="32"/>
        <v>electricity 68% 
gas 1%
coal %
oil 12%
renewables 19%</v>
      </c>
      <c r="BF52" t="str">
        <f t="shared" si="33"/>
        <v>electricity 68% 
gas 1%
coal %
oil 8%
renewables 22%</v>
      </c>
      <c r="BT52" t="str">
        <f t="shared" si="34"/>
        <v>electricity 70% 
gas %
coal %
oil 1%
renewables 29%</v>
      </c>
    </row>
    <row r="53" spans="1:72" outlineLevel="1" x14ac:dyDescent="0.3">
      <c r="A53" t="str">
        <f t="shared" si="24"/>
        <v>France</v>
      </c>
      <c r="B53" t="str">
        <f t="shared" si="30"/>
        <v>electricity 26% 
gas 52%
coal %
oil 18%
renewables 3%</v>
      </c>
      <c r="C53" t="str">
        <f t="shared" si="25"/>
        <v>electricity 26% 
gas 49%
coal %
oil 16%
renewables 8%</v>
      </c>
      <c r="D53" t="str">
        <f t="shared" si="26"/>
        <v>electricity 30% 
gas 26%
coal %
oil 9%
renewables 35%</v>
      </c>
      <c r="E53" t="str">
        <f t="shared" si="27"/>
        <v>electricity 32% 
gas 18%
coal %
oil 6%
renewables 44%</v>
      </c>
      <c r="F53" t="str">
        <f t="shared" si="28"/>
        <v>electricity 36% 
gas 3%
coal %
oil 1%
renewables 61%</v>
      </c>
      <c r="P53" t="str">
        <f t="shared" si="29"/>
        <v>electricity 26% 
gas 52%
coal %
oil 18%
renewables 3%</v>
      </c>
      <c r="AD53" t="str">
        <f t="shared" si="31"/>
        <v>electricity 26% 
gas 49%
coal %
oil 16%
renewables 8%</v>
      </c>
      <c r="AR53" t="str">
        <f t="shared" si="32"/>
        <v>electricity 30% 
gas 26%
coal %
oil 9%
renewables 35%</v>
      </c>
      <c r="BF53" t="str">
        <f t="shared" si="33"/>
        <v>electricity 32% 
gas 18%
coal %
oil 6%
renewables 44%</v>
      </c>
      <c r="BT53" t="str">
        <f t="shared" si="34"/>
        <v>electricity 36% 
gas 3%
coal %
oil 1%
renewables 61%</v>
      </c>
    </row>
    <row r="54" spans="1:72" outlineLevel="1" x14ac:dyDescent="0.3">
      <c r="A54" t="str">
        <f t="shared" si="24"/>
        <v>Germany</v>
      </c>
      <c r="B54" t="str">
        <f t="shared" si="30"/>
        <v>electricity 8% 
gas 49%
coal %
oil 36%
renewables 7%</v>
      </c>
      <c r="C54" t="str">
        <f t="shared" si="25"/>
        <v>electricity 8% 
gas 47%
coal %
oil 32%
renewables 12%</v>
      </c>
      <c r="D54" t="str">
        <f t="shared" si="26"/>
        <v>electricity 12% 
gas 25%
coal %
oil 18%
renewables 45%</v>
      </c>
      <c r="E54" t="str">
        <f t="shared" si="27"/>
        <v>electricity 15% 
gas 17%
coal %
oil 12%
renewables 55%</v>
      </c>
      <c r="F54" t="str">
        <f t="shared" si="28"/>
        <v>electricity 20% 
gas 2%
coal %
oil 2%
renewables 76%</v>
      </c>
      <c r="P54" t="str">
        <f t="shared" si="29"/>
        <v>electricity 8% 
gas 49%
coal %
oil 36%
renewables 7%</v>
      </c>
      <c r="AD54" t="str">
        <f t="shared" si="31"/>
        <v>electricity 8% 
gas 47%
coal %
oil 32%
renewables 12%</v>
      </c>
      <c r="AR54" t="str">
        <f t="shared" si="32"/>
        <v>electricity 12% 
gas 25%
coal %
oil 18%
renewables 45%</v>
      </c>
      <c r="BF54" t="str">
        <f t="shared" si="33"/>
        <v>electricity 15% 
gas 17%
coal %
oil 12%
renewables 55%</v>
      </c>
      <c r="BT54" t="str">
        <f t="shared" si="34"/>
        <v>electricity 20% 
gas 2%
coal %
oil 2%
renewables 76%</v>
      </c>
    </row>
    <row r="55" spans="1:72" outlineLevel="1" x14ac:dyDescent="0.3">
      <c r="A55" t="str">
        <f t="shared" si="24"/>
        <v>Greece</v>
      </c>
      <c r="B55" t="str">
        <f t="shared" si="30"/>
        <v>electricity 56% 
gas 19%
coal %
oil 20%
renewables 5%</v>
      </c>
      <c r="C55" t="str">
        <f t="shared" si="25"/>
        <v>electricity 57% 
gas 18%
coal %
oil 18%
renewables 8%</v>
      </c>
      <c r="D55" t="str">
        <f t="shared" si="26"/>
        <v>electricity 58% 
gas 9%
coal %
oil 10%
renewables 22%</v>
      </c>
      <c r="E55" t="str">
        <f t="shared" si="27"/>
        <v>electricity 59% 
gas 7%
coal %
oil 7%
renewables 27%</v>
      </c>
      <c r="F55" t="str">
        <f t="shared" si="28"/>
        <v>electricity 62% 
gas 1%
coal %
oil 1%
renewables 36%</v>
      </c>
      <c r="P55" t="str">
        <f t="shared" si="29"/>
        <v>electricity 56% 
gas 19%
coal %
oil 20%
renewables 5%</v>
      </c>
      <c r="AD55" t="str">
        <f t="shared" si="31"/>
        <v>electricity 57% 
gas 18%
coal %
oil 18%
renewables 8%</v>
      </c>
      <c r="AR55" t="str">
        <f t="shared" si="32"/>
        <v>electricity 58% 
gas 9%
coal %
oil 10%
renewables 22%</v>
      </c>
      <c r="BF55" t="str">
        <f t="shared" si="33"/>
        <v>electricity 59% 
gas 7%
coal %
oil 7%
renewables 27%</v>
      </c>
      <c r="BT55" t="str">
        <f t="shared" si="34"/>
        <v>electricity 62% 
gas 1%
coal %
oil 1%
renewables 36%</v>
      </c>
    </row>
    <row r="56" spans="1:72" outlineLevel="1" x14ac:dyDescent="0.3">
      <c r="A56" t="str">
        <f t="shared" si="24"/>
        <v>Hungary</v>
      </c>
      <c r="B56" t="str">
        <f t="shared" si="30"/>
        <v>electricity 3% 
gas 86%
coal %
oil %
renewables 9%</v>
      </c>
      <c r="C56" t="str">
        <f t="shared" si="25"/>
        <v>electricity 4% 
gas 82%
coal %
oil %
renewables 14%</v>
      </c>
      <c r="D56" t="str">
        <f t="shared" si="26"/>
        <v>electricity 8% 
gas 43%
coal %
oil %
renewables 49%</v>
      </c>
      <c r="E56" t="str">
        <f t="shared" si="27"/>
        <v>electricity 10% 
gas 30%
coal %
oil %
renewables 59%</v>
      </c>
      <c r="F56" t="str">
        <f t="shared" si="28"/>
        <v>electricity 16% 
gas 4%
coal %
oil %
renewables 80%</v>
      </c>
      <c r="P56" t="str">
        <f t="shared" si="29"/>
        <v>electricity 3% 
gas 86%
coal %
oil %
renewables 9%</v>
      </c>
      <c r="AD56" t="str">
        <f t="shared" si="31"/>
        <v>electricity 4% 
gas 82%
coal %
oil %
renewables 14%</v>
      </c>
      <c r="AR56" t="str">
        <f t="shared" si="32"/>
        <v>electricity 8% 
gas 43%
coal %
oil %
renewables 49%</v>
      </c>
      <c r="BF56" t="str">
        <f t="shared" si="33"/>
        <v>electricity 10% 
gas 30%
coal %
oil %
renewables 59%</v>
      </c>
      <c r="BT56" t="str">
        <f t="shared" si="34"/>
        <v>electricity 16% 
gas 4%
coal %
oil %
renewables 80%</v>
      </c>
    </row>
    <row r="57" spans="1:72" outlineLevel="1" x14ac:dyDescent="0.3">
      <c r="A57" t="str">
        <f t="shared" si="24"/>
        <v>Ireland</v>
      </c>
      <c r="B57" t="str">
        <f t="shared" si="30"/>
        <v>electricity 8% 
gas 48%
coal %
oil 39%
renewables 5%</v>
      </c>
      <c r="C57" t="str">
        <f t="shared" si="25"/>
        <v>electricity 8% 
gas 46%
coal %
oil 35%
renewables 11%</v>
      </c>
      <c r="D57" t="str">
        <f t="shared" si="26"/>
        <v>electricity 12% 
gas 24%
coal %
oil 20%
renewables 44%</v>
      </c>
      <c r="E57" t="str">
        <f t="shared" si="27"/>
        <v>electricity 15% 
gas 17%
coal %
oil 14%
renewables 55%</v>
      </c>
      <c r="F57" t="str">
        <f t="shared" si="28"/>
        <v>electricity 20% 
gas 2%
coal %
oil 2%
renewables 76%</v>
      </c>
      <c r="P57" t="str">
        <f t="shared" si="29"/>
        <v>electricity 8% 
gas 48%
coal %
oil 39%
renewables 5%</v>
      </c>
      <c r="AD57" t="str">
        <f t="shared" si="31"/>
        <v>electricity 8% 
gas 46%
coal %
oil 35%
renewables 11%</v>
      </c>
      <c r="AR57" t="str">
        <f t="shared" si="32"/>
        <v>electricity 12% 
gas 24%
coal %
oil 20%
renewables 44%</v>
      </c>
      <c r="BF57" t="str">
        <f t="shared" si="33"/>
        <v>electricity 15% 
gas 17%
coal %
oil 14%
renewables 55%</v>
      </c>
      <c r="BT57" t="str">
        <f t="shared" si="34"/>
        <v>electricity 20% 
gas 2%
coal %
oil 2%
renewables 76%</v>
      </c>
    </row>
    <row r="58" spans="1:72" outlineLevel="1" x14ac:dyDescent="0.3">
      <c r="A58" t="str">
        <f t="shared" si="24"/>
        <v>Italy</v>
      </c>
      <c r="B58" t="str">
        <f t="shared" si="30"/>
        <v>electricity 17% 
gas 79%
coal %
oil 2%
renewables 2%</v>
      </c>
      <c r="C58" t="str">
        <f t="shared" si="25"/>
        <v>electricity 17% 
gas 75%
coal %
oil 2%
renewables 6%</v>
      </c>
      <c r="D58" t="str">
        <f t="shared" si="26"/>
        <v>electricity 21% 
gas 40%
coal %
oil 1%
renewables 38%</v>
      </c>
      <c r="E58" t="str">
        <f t="shared" si="27"/>
        <v>electricity 24% 
gas 28%
coal %
oil 1%
renewables 48%</v>
      </c>
      <c r="F58" t="str">
        <f t="shared" si="28"/>
        <v>electricity 29% 
gas 4%
coal %
oil %
renewables 67%</v>
      </c>
      <c r="P58" t="str">
        <f t="shared" si="29"/>
        <v>electricity 17% 
gas 79%
coal %
oil 2%
renewables 2%</v>
      </c>
      <c r="AD58" t="str">
        <f t="shared" si="31"/>
        <v>electricity 17% 
gas 75%
coal %
oil 2%
renewables 6%</v>
      </c>
      <c r="AR58" t="str">
        <f t="shared" si="32"/>
        <v>electricity 21% 
gas 40%
coal %
oil 1%
renewables 38%</v>
      </c>
      <c r="BF58" t="str">
        <f t="shared" si="33"/>
        <v>electricity 24% 
gas 28%
coal %
oil 1%
renewables 48%</v>
      </c>
      <c r="BT58" t="str">
        <f t="shared" si="34"/>
        <v>electricity 29% 
gas 4%
coal %
oil %
renewables 67%</v>
      </c>
    </row>
    <row r="59" spans="1:72" outlineLevel="1" x14ac:dyDescent="0.3">
      <c r="A59" t="str">
        <f t="shared" si="24"/>
        <v>Latvia</v>
      </c>
      <c r="B59" t="str">
        <f t="shared" si="30"/>
        <v>electricity 21% 
gas 27%
coal 4%
oil 15%
renewables 33%</v>
      </c>
      <c r="C59" t="str">
        <f t="shared" si="25"/>
        <v>electricity 21% 
gas 25%
coal 3%
oil 13%
renewables 37%</v>
      </c>
      <c r="D59" t="str">
        <f t="shared" si="26"/>
        <v>electricity 23% 
gas 13%
coal 1%
oil 7%
renewables 55%</v>
      </c>
      <c r="E59" t="str">
        <f t="shared" si="27"/>
        <v>electricity 25% 
gas 9%
coal %
oil 5%
renewables 60%</v>
      </c>
      <c r="F59" t="str">
        <f t="shared" si="28"/>
        <v>electricity 27% 
gas 1%
coal %
oil 1%
renewables 70%</v>
      </c>
      <c r="P59" t="str">
        <f t="shared" si="29"/>
        <v>electricity 21% 
gas 27%
coal 4%
oil 15%
renewables 33%</v>
      </c>
      <c r="AD59" t="str">
        <f t="shared" si="31"/>
        <v>electricity 21% 
gas 25%
coal 3%
oil 13%
renewables 37%</v>
      </c>
      <c r="AR59" t="str">
        <f t="shared" si="32"/>
        <v>electricity 23% 
gas 13%
coal 1%
oil 7%
renewables 55%</v>
      </c>
      <c r="BF59" t="str">
        <f t="shared" si="33"/>
        <v>electricity 25% 
gas 9%
coal %
oil 5%
renewables 60%</v>
      </c>
      <c r="BT59" t="str">
        <f t="shared" si="34"/>
        <v>electricity 27% 
gas 1%
coal %
oil 1%
renewables 70%</v>
      </c>
    </row>
    <row r="60" spans="1:72" outlineLevel="1" x14ac:dyDescent="0.3">
      <c r="A60" t="str">
        <f t="shared" si="24"/>
        <v>Lithuania</v>
      </c>
      <c r="B60" t="str">
        <f t="shared" si="30"/>
        <v>electricity 25% 
gas 29%
coal 26%
oil 1%
renewables 19%</v>
      </c>
      <c r="C60" t="str">
        <f t="shared" si="25"/>
        <v>electricity 25% 
gas 27%
coal 18%
oil 1%
renewables 27%</v>
      </c>
      <c r="D60" t="str">
        <f t="shared" si="26"/>
        <v>electricity 28% 
gas 14%
coal 5%
oil 1%
renewables 51%</v>
      </c>
      <c r="E60" t="str">
        <f t="shared" si="27"/>
        <v>electricity 30% 
gas 10%
coal 3%
oil 1%
renewables 57%</v>
      </c>
      <c r="F60" t="str">
        <f t="shared" si="28"/>
        <v>electricity 33% 
gas 1%
coal 1%
oil %
renewables 64%</v>
      </c>
      <c r="P60" t="str">
        <f t="shared" si="29"/>
        <v>electricity 25% 
gas 29%
coal 26%
oil 1%
renewables 19%</v>
      </c>
      <c r="AD60" t="str">
        <f t="shared" si="31"/>
        <v>electricity 25% 
gas 27%
coal 18%
oil 1%
renewables 27%</v>
      </c>
      <c r="AR60" t="str">
        <f t="shared" si="32"/>
        <v>electricity 28% 
gas 14%
coal 5%
oil 1%
renewables 51%</v>
      </c>
      <c r="BF60" t="str">
        <f t="shared" si="33"/>
        <v>electricity 30% 
gas 10%
coal 3%
oil 1%
renewables 57%</v>
      </c>
      <c r="BT60" t="str">
        <f t="shared" si="34"/>
        <v>electricity 33% 
gas 1%
coal 1%
oil %
renewables 64%</v>
      </c>
    </row>
    <row r="61" spans="1:72" outlineLevel="1" x14ac:dyDescent="0.3">
      <c r="A61" t="str">
        <f t="shared" si="24"/>
        <v>Luxembourg</v>
      </c>
      <c r="B61" t="str">
        <f t="shared" si="30"/>
        <v>electricity 25% 
gas 51%
coal %
oil 23%
renewables 1%</v>
      </c>
      <c r="C61" t="str">
        <f t="shared" si="25"/>
        <v>electricity 26% 
gas 49%
coal %
oil 20%
renewables 5%</v>
      </c>
      <c r="D61" t="str">
        <f t="shared" si="26"/>
        <v>electricity 29% 
gas 26%
coal %
oil 11%
renewables 34%</v>
      </c>
      <c r="E61" t="str">
        <f t="shared" si="27"/>
        <v>electricity 31% 
gas 18%
coal %
oil 8%
renewables 43%</v>
      </c>
      <c r="F61" t="str">
        <f t="shared" si="28"/>
        <v>electricity 36% 
gas 3%
coal %
oil 1%
renewables 60%</v>
      </c>
      <c r="P61" t="str">
        <f t="shared" si="29"/>
        <v>electricity 25% 
gas 51%
coal %
oil 23%
renewables 1%</v>
      </c>
      <c r="AD61" t="str">
        <f t="shared" si="31"/>
        <v>electricity 26% 
gas 49%
coal %
oil 20%
renewables 5%</v>
      </c>
      <c r="AR61" t="str">
        <f t="shared" si="32"/>
        <v>electricity 29% 
gas 26%
coal %
oil 11%
renewables 34%</v>
      </c>
      <c r="BF61" t="str">
        <f t="shared" si="33"/>
        <v>electricity 31% 
gas 18%
coal %
oil 8%
renewables 43%</v>
      </c>
      <c r="BT61" t="str">
        <f t="shared" si="34"/>
        <v>electricity 36% 
gas 3%
coal %
oil 1%
renewables 60%</v>
      </c>
    </row>
    <row r="62" spans="1:72" outlineLevel="1" x14ac:dyDescent="0.3">
      <c r="A62" t="str">
        <f t="shared" si="24"/>
        <v>Malta</v>
      </c>
      <c r="B62" t="str">
        <f t="shared" si="30"/>
        <v>electricity 49% 
gas 7%
coal %
oil 43%
renewables 1%</v>
      </c>
      <c r="C62" t="str">
        <f t="shared" si="25"/>
        <v>electricity 49% 
gas 7%
coal %
oil 38%
renewables 6%</v>
      </c>
      <c r="D62" t="str">
        <f t="shared" si="26"/>
        <v>electricity 51% 
gas 4%
coal %
oil 21%
renewables 24%</v>
      </c>
      <c r="E62" t="str">
        <f t="shared" si="27"/>
        <v>electricity 53% 
gas 2%
coal %
oil 15%
renewables 30%</v>
      </c>
      <c r="F62" t="str">
        <f t="shared" si="28"/>
        <v>electricity 56% 
gas %
coal %
oil 2%
renewables 42%</v>
      </c>
      <c r="P62" t="str">
        <f t="shared" si="29"/>
        <v>electricity 49% 
gas 7%
coal %
oil 43%
renewables 1%</v>
      </c>
      <c r="AD62" t="str">
        <f t="shared" si="31"/>
        <v>electricity 49% 
gas 7%
coal %
oil 38%
renewables 6%</v>
      </c>
      <c r="AR62" t="str">
        <f t="shared" si="32"/>
        <v>electricity 51% 
gas 4%
coal %
oil 21%
renewables 24%</v>
      </c>
      <c r="BF62" t="str">
        <f t="shared" si="33"/>
        <v>electricity 53% 
gas 2%
coal %
oil 15%
renewables 30%</v>
      </c>
      <c r="BT62" t="str">
        <f t="shared" si="34"/>
        <v>electricity 56% 
gas %
coal %
oil 2%
renewables 42%</v>
      </c>
    </row>
    <row r="63" spans="1:72" outlineLevel="1" x14ac:dyDescent="0.3">
      <c r="A63" t="str">
        <f t="shared" si="24"/>
        <v>Netherlands</v>
      </c>
      <c r="B63" t="str">
        <f t="shared" si="30"/>
        <v>electricity 12% 
gas 81%
coal %
oil 2%
renewables 3%</v>
      </c>
      <c r="C63" t="str">
        <f t="shared" si="25"/>
        <v>electricity 13% 
gas 77%
coal %
oil 2%
renewables 8%</v>
      </c>
      <c r="D63" t="str">
        <f t="shared" si="26"/>
        <v>electricity 17% 
gas 40%
coal %
oil 1%
renewables 41%</v>
      </c>
      <c r="E63" t="str">
        <f t="shared" si="27"/>
        <v>electricity 19% 
gas 28%
coal %
oil 1%
renewables 52%</v>
      </c>
      <c r="F63" t="str">
        <f t="shared" si="28"/>
        <v>electricity 24% 
gas 4%
coal %
oil %
renewables 72%</v>
      </c>
      <c r="P63" t="str">
        <f t="shared" si="29"/>
        <v>electricity 12% 
gas 81%
coal %
oil 2%
renewables 3%</v>
      </c>
      <c r="AD63" t="str">
        <f t="shared" si="31"/>
        <v>electricity 13% 
gas 77%
coal %
oil 2%
renewables 8%</v>
      </c>
      <c r="AR63" t="str">
        <f t="shared" si="32"/>
        <v>electricity 17% 
gas 40%
coal %
oil 1%
renewables 41%</v>
      </c>
      <c r="BF63" t="str">
        <f t="shared" si="33"/>
        <v>electricity 19% 
gas 28%
coal %
oil 1%
renewables 52%</v>
      </c>
      <c r="BT63" t="str">
        <f t="shared" si="34"/>
        <v>electricity 24% 
gas 4%
coal %
oil %
renewables 72%</v>
      </c>
    </row>
    <row r="64" spans="1:72" outlineLevel="1" x14ac:dyDescent="0.3">
      <c r="A64" t="str">
        <f t="shared" si="24"/>
        <v>Poland</v>
      </c>
      <c r="B64" t="str">
        <f t="shared" si="30"/>
        <v>electricity 27% 
gas 40%
coal 19%
oil 8%
renewables 6%</v>
      </c>
      <c r="C64" t="str">
        <f t="shared" si="25"/>
        <v>electricity 28% 
gas 38%
coal 13%
oil 7%
renewables 14%</v>
      </c>
      <c r="D64" t="str">
        <f t="shared" si="26"/>
        <v>electricity 31% 
gas 20%
coal 4%
oil 4%
renewables 41%</v>
      </c>
      <c r="E64" t="str">
        <f t="shared" si="27"/>
        <v>electricity 33% 
gas 14%
coal 2%
oil 3%
renewables 48%</v>
      </c>
      <c r="F64" t="str">
        <f t="shared" si="28"/>
        <v>electricity 37% 
gas 2%
coal 1%
oil %
renewables 60%</v>
      </c>
      <c r="P64" t="str">
        <f t="shared" si="29"/>
        <v>electricity 27% 
gas 40%
coal 19%
oil 8%
renewables 6%</v>
      </c>
      <c r="AD64" t="str">
        <f t="shared" si="31"/>
        <v>electricity 28% 
gas 38%
coal 13%
oil 7%
renewables 14%</v>
      </c>
      <c r="AR64" t="str">
        <f t="shared" si="32"/>
        <v>electricity 31% 
gas 20%
coal 4%
oil 4%
renewables 41%</v>
      </c>
      <c r="BF64" t="str">
        <f t="shared" si="33"/>
        <v>electricity 33% 
gas 14%
coal 2%
oil 3%
renewables 48%</v>
      </c>
      <c r="BT64" t="str">
        <f t="shared" si="34"/>
        <v>electricity 37% 
gas 2%
coal 1%
oil %
renewables 60%</v>
      </c>
    </row>
    <row r="65" spans="1:72" outlineLevel="1" x14ac:dyDescent="0.3">
      <c r="A65" t="str">
        <f t="shared" si="24"/>
        <v>Portugal</v>
      </c>
      <c r="B65" t="str">
        <f t="shared" si="30"/>
        <v>electricity 44% 
gas 37%
coal %
oil 15%
renewables 4%</v>
      </c>
      <c r="C65" t="str">
        <f t="shared" si="25"/>
        <v>electricity 44% 
gas 36%
coal %
oil 13%
renewables 7%</v>
      </c>
      <c r="D65" t="str">
        <f t="shared" si="26"/>
        <v>electricity 47% 
gas 19%
coal %
oil 7%
renewables 27%</v>
      </c>
      <c r="E65" t="str">
        <f t="shared" si="27"/>
        <v>electricity 48% 
gas 13%
coal %
oil 5%
renewables 34%</v>
      </c>
      <c r="F65" t="str">
        <f t="shared" si="28"/>
        <v>electricity 51% 
gas 2%
coal %
oil 1%
renewables 46%</v>
      </c>
      <c r="P65" t="str">
        <f t="shared" si="29"/>
        <v>electricity 44% 
gas 37%
coal %
oil 15%
renewables 4%</v>
      </c>
      <c r="AD65" t="str">
        <f t="shared" si="31"/>
        <v>electricity 44% 
gas 36%
coal %
oil 13%
renewables 7%</v>
      </c>
      <c r="AR65" t="str">
        <f t="shared" si="32"/>
        <v>electricity 47% 
gas 19%
coal %
oil 7%
renewables 27%</v>
      </c>
      <c r="BF65" t="str">
        <f t="shared" si="33"/>
        <v>electricity 48% 
gas 13%
coal %
oil 5%
renewables 34%</v>
      </c>
      <c r="BT65" t="str">
        <f t="shared" si="34"/>
        <v>electricity 51% 
gas 2%
coal %
oil 1%
renewables 46%</v>
      </c>
    </row>
    <row r="66" spans="1:72" outlineLevel="1" x14ac:dyDescent="0.3">
      <c r="A66" t="str">
        <f t="shared" si="24"/>
        <v>Romania</v>
      </c>
      <c r="B66" t="str">
        <f t="shared" si="30"/>
        <v>electricity 7% 
gas 84%
coal %
oil 7%
renewables 2%</v>
      </c>
      <c r="C66" t="str">
        <f t="shared" si="25"/>
        <v>electricity 8% 
gas 80%
coal %
oil 6%
renewables 6%</v>
      </c>
      <c r="D66" t="str">
        <f t="shared" si="26"/>
        <v>electricity 12% 
gas 42%
coal %
oil 3%
renewables 43%</v>
      </c>
      <c r="E66" t="str">
        <f t="shared" si="27"/>
        <v>electricity 15% 
gas 29%
coal %
oil 2%
renewables 54%</v>
      </c>
      <c r="F66" t="str">
        <f t="shared" si="28"/>
        <v>electricity 20% 
gas 4%
coal %
oil %
renewables 75%</v>
      </c>
      <c r="P66" t="str">
        <f t="shared" si="29"/>
        <v>electricity 7% 
gas 84%
coal %
oil 7%
renewables 2%</v>
      </c>
      <c r="AD66" t="str">
        <f t="shared" si="31"/>
        <v>electricity 8% 
gas 80%
coal %
oil 6%
renewables 6%</v>
      </c>
      <c r="AR66" t="str">
        <f t="shared" si="32"/>
        <v>electricity 12% 
gas 42%
coal %
oil 3%
renewables 43%</v>
      </c>
      <c r="BF66" t="str">
        <f t="shared" si="33"/>
        <v>electricity 15% 
gas 29%
coal %
oil 2%
renewables 54%</v>
      </c>
      <c r="BT66" t="str">
        <f t="shared" si="34"/>
        <v>electricity 20% 
gas 4%
coal %
oil %
renewables 75%</v>
      </c>
    </row>
    <row r="67" spans="1:72" outlineLevel="1" x14ac:dyDescent="0.3">
      <c r="A67" t="str">
        <f t="shared" si="24"/>
        <v>Slovakia</v>
      </c>
      <c r="B67" t="str">
        <f t="shared" si="30"/>
        <v>electricity 18% 
gas 66%
coal 15%
oil %
renewables 1%</v>
      </c>
      <c r="C67" t="str">
        <f t="shared" si="25"/>
        <v>electricity 18% 
gas 63%
coal 11%
oil %
renewables 8%</v>
      </c>
      <c r="D67" t="str">
        <f t="shared" si="26"/>
        <v>electricity 22% 
gas 33%
coal 3%
oil %
renewables 41%</v>
      </c>
      <c r="E67" t="str">
        <f t="shared" si="27"/>
        <v>electricity 25% 
gas 23%
coal 2%
oil %
renewables 50%</v>
      </c>
      <c r="F67" t="str">
        <f t="shared" si="28"/>
        <v>electricity 29% 
gas 3%
coal 1%
oil %
renewables 67%</v>
      </c>
      <c r="P67" t="str">
        <f t="shared" si="29"/>
        <v>electricity 18% 
gas 66%
coal 15%
oil %
renewables 1%</v>
      </c>
      <c r="AD67" t="str">
        <f t="shared" si="31"/>
        <v>electricity 18% 
gas 63%
coal 11%
oil %
renewables 8%</v>
      </c>
      <c r="AR67" t="str">
        <f t="shared" si="32"/>
        <v>electricity 22% 
gas 33%
coal 3%
oil %
renewables 41%</v>
      </c>
      <c r="BF67" t="str">
        <f t="shared" si="33"/>
        <v>electricity 25% 
gas 23%
coal 2%
oil %
renewables 50%</v>
      </c>
      <c r="BT67" t="str">
        <f t="shared" si="34"/>
        <v>electricity 29% 
gas 3%
coal 1%
oil %
renewables 67%</v>
      </c>
    </row>
    <row r="68" spans="1:72" outlineLevel="1" x14ac:dyDescent="0.3">
      <c r="A68" t="str">
        <f t="shared" si="24"/>
        <v>Slovenia</v>
      </c>
      <c r="B68" t="str">
        <f t="shared" si="30"/>
        <v>electricity 38% 
gas 10%
coal %
oil 45%
renewables 7%</v>
      </c>
      <c r="C68" t="str">
        <f t="shared" si="25"/>
        <v>electricity 38% 
gas 9%
coal %
oil 41%
renewables 11%</v>
      </c>
      <c r="D68" t="str">
        <f t="shared" si="26"/>
        <v>electricity 41% 
gas 5%
coal %
oil 23%
renewables 32%</v>
      </c>
      <c r="E68" t="str">
        <f t="shared" si="27"/>
        <v>electricity 42% 
gas 3%
coal %
oil 16%
renewables 38%</v>
      </c>
      <c r="F68" t="str">
        <f t="shared" si="28"/>
        <v>electricity 46% 
gas %
coal %
oil 2%
renewables 51%</v>
      </c>
      <c r="P68" t="str">
        <f t="shared" si="29"/>
        <v>electricity 38% 
gas 10%
coal %
oil 45%
renewables 7%</v>
      </c>
      <c r="AD68" t="str">
        <f t="shared" si="31"/>
        <v>electricity 38% 
gas 9%
coal %
oil 41%
renewables 11%</v>
      </c>
      <c r="AR68" t="str">
        <f t="shared" si="32"/>
        <v>electricity 41% 
gas 5%
coal %
oil 23%
renewables 32%</v>
      </c>
      <c r="BF68" t="str">
        <f t="shared" si="33"/>
        <v>electricity 42% 
gas 3%
coal %
oil 16%
renewables 38%</v>
      </c>
      <c r="BT68" t="str">
        <f t="shared" si="34"/>
        <v>electricity 46% 
gas %
coal %
oil 2%
renewables 51%</v>
      </c>
    </row>
    <row r="69" spans="1:72" outlineLevel="1" x14ac:dyDescent="0.3">
      <c r="A69" t="str">
        <f t="shared" si="24"/>
        <v>Spain</v>
      </c>
      <c r="B69" t="str">
        <f t="shared" si="30"/>
        <v>electricity 23% 
gas 37%
coal %
oil 37%
renewables 3%</v>
      </c>
      <c r="C69" t="str">
        <f t="shared" si="25"/>
        <v>electricity 24% 
gas 35%
coal %
oil 33%
renewables 8%</v>
      </c>
      <c r="D69" t="str">
        <f t="shared" si="26"/>
        <v>electricity 27% 
gas 19%
coal %
oil 18%
renewables 36%</v>
      </c>
      <c r="E69" t="str">
        <f t="shared" si="27"/>
        <v>electricity 29% 
gas 13%
coal %
oil 13%
renewables 45%</v>
      </c>
      <c r="F69" t="str">
        <f t="shared" si="28"/>
        <v>electricity 34% 
gas 2%
coal %
oil 2%
renewables 62%</v>
      </c>
      <c r="P69" t="str">
        <f t="shared" si="29"/>
        <v>electricity 23% 
gas 37%
coal %
oil 37%
renewables 3%</v>
      </c>
      <c r="AD69" t="str">
        <f t="shared" si="31"/>
        <v>electricity 24% 
gas 35%
coal %
oil 33%
renewables 8%</v>
      </c>
      <c r="AR69" t="str">
        <f t="shared" si="32"/>
        <v>electricity 27% 
gas 19%
coal %
oil 18%
renewables 36%</v>
      </c>
      <c r="BF69" t="str">
        <f t="shared" si="33"/>
        <v>electricity 29% 
gas 13%
coal %
oil 13%
renewables 45%</v>
      </c>
      <c r="BT69" t="str">
        <f t="shared" si="34"/>
        <v>electricity 34% 
gas 2%
coal %
oil 2%
renewables 62%</v>
      </c>
    </row>
    <row r="70" spans="1:72" outlineLevel="1" x14ac:dyDescent="0.3">
      <c r="A70" t="str">
        <f t="shared" si="24"/>
        <v>Sweden</v>
      </c>
      <c r="B70" t="str">
        <f t="shared" si="30"/>
        <v>electricity 60% 
gas 11%
coal %
oil 27%
renewables 3%</v>
      </c>
      <c r="C70" t="str">
        <f t="shared" si="25"/>
        <v>electricity 60% 
gas 10%
coal %
oil 24%
renewables 6%</v>
      </c>
      <c r="D70" t="str">
        <f t="shared" si="26"/>
        <v>electricity 61% 
gas 5%
coal %
oil 13%
renewables 20%</v>
      </c>
      <c r="E70" t="str">
        <f t="shared" si="27"/>
        <v>electricity 63% 
gas 4%
coal %
oil 9%
renewables 24%</v>
      </c>
      <c r="F70" t="str">
        <f t="shared" si="28"/>
        <v>electricity 65% 
gas 1%
coal %
oil 1%
renewables 33%</v>
      </c>
      <c r="P70" t="str">
        <f t="shared" si="29"/>
        <v>electricity 60% 
gas 11%
coal %
oil 27%
renewables 3%</v>
      </c>
      <c r="AD70" t="str">
        <f t="shared" si="31"/>
        <v>electricity 60% 
gas 10%
coal %
oil 24%
renewables 6%</v>
      </c>
      <c r="AR70" t="str">
        <f t="shared" si="32"/>
        <v>electricity 61% 
gas 5%
coal %
oil 13%
renewables 20%</v>
      </c>
      <c r="BF70" t="str">
        <f t="shared" si="33"/>
        <v>electricity 63% 
gas 4%
coal %
oil 9%
renewables 24%</v>
      </c>
      <c r="BT70" t="str">
        <f t="shared" si="34"/>
        <v>electricity 65% 
gas 1%
coal %
oil 1%
renewables 33%</v>
      </c>
    </row>
    <row r="71" spans="1:72" outlineLevel="1" x14ac:dyDescent="0.3">
      <c r="A71" t="str">
        <f t="shared" si="24"/>
        <v>Switzerland</v>
      </c>
      <c r="B71" t="str">
        <f t="shared" si="30"/>
        <v>electricity 15% 
gas 22%
coal %
oil 56%
renewables 7%</v>
      </c>
      <c r="C71" t="str">
        <f t="shared" si="25"/>
        <v>electricity 16% 
gas 21%
coal %
oil 50%
renewables 13%</v>
      </c>
      <c r="D71" t="str">
        <f t="shared" si="26"/>
        <v>electricity 19% 
gas 11%
coal %
oil 28%
renewables 42%</v>
      </c>
      <c r="E71" t="str">
        <f t="shared" si="27"/>
        <v>electricity 21% 
gas 8%
coal %
oil 19%
renewables 51%</v>
      </c>
      <c r="F71" t="str">
        <f t="shared" si="28"/>
        <v>electricity 26% 
gas 1%
coal %
oil 3%
renewables 70%</v>
      </c>
      <c r="P71" t="str">
        <f t="shared" si="29"/>
        <v>electricity 15% 
gas 22%
coal %
oil 56%
renewables 7%</v>
      </c>
      <c r="AD71" t="str">
        <f t="shared" si="31"/>
        <v>electricity 16% 
gas 21%
coal %
oil 50%
renewables 13%</v>
      </c>
      <c r="AR71" t="str">
        <f t="shared" si="32"/>
        <v>electricity 19% 
gas 11%
coal %
oil 28%
renewables 42%</v>
      </c>
      <c r="BF71" t="str">
        <f t="shared" si="33"/>
        <v>electricity 21% 
gas 8%
coal %
oil 19%
renewables 51%</v>
      </c>
      <c r="BT71" t="str">
        <f t="shared" si="34"/>
        <v>electricity 26% 
gas 1%
coal %
oil 3%
renewables 70%</v>
      </c>
    </row>
    <row r="72" spans="1:72" ht="21.75" customHeight="1" outlineLevel="1" x14ac:dyDescent="0.3">
      <c r="A72" t="str">
        <f t="shared" si="24"/>
        <v>United Kingdom</v>
      </c>
      <c r="B72" t="str">
        <f t="shared" si="30"/>
        <v>electricity 24% 
gas 67%
coal %
oil 7%
renewables 1%</v>
      </c>
      <c r="C72" t="str">
        <f t="shared" si="25"/>
        <v>electricity 25% 
gas 63%
coal %
oil 6%
renewables 5%</v>
      </c>
      <c r="D72" t="str">
        <f t="shared" si="26"/>
        <v>electricity 28% 
gas 33%
coal %
oil 4%
renewables 34%</v>
      </c>
      <c r="E72" t="str">
        <f t="shared" si="27"/>
        <v>electricity 30% 
gas 23%
coal %
oil 3%
renewables 44%</v>
      </c>
      <c r="F72" t="str">
        <f t="shared" si="28"/>
        <v>electricity 35% 
gas 3%
coal %
oil %
renewables 61%</v>
      </c>
      <c r="P72" t="str">
        <f t="shared" si="29"/>
        <v>electricity 24% 
gas 67%
coal %
oil 7%
renewables 1%</v>
      </c>
      <c r="AD72" t="str">
        <f t="shared" si="31"/>
        <v>electricity 25% 
gas 63%
coal %
oil 6%
renewables 5%</v>
      </c>
      <c r="AR72" t="str">
        <f t="shared" si="32"/>
        <v>electricity 28% 
gas 33%
coal %
oil 4%
renewables 34%</v>
      </c>
      <c r="BF72" t="str">
        <f t="shared" si="33"/>
        <v>electricity 30% 
gas 23%
coal %
oil 3%
renewables 44%</v>
      </c>
      <c r="BT72" t="str">
        <f t="shared" si="34"/>
        <v>electricity 35% 
gas 3%
coal %
oil %
renewables 61%</v>
      </c>
    </row>
    <row r="73" spans="1:72" x14ac:dyDescent="0.3">
      <c r="G73" s="10"/>
      <c r="H73" s="10"/>
      <c r="I73" s="10"/>
      <c r="J73" s="10"/>
      <c r="K73" s="10"/>
      <c r="L73" s="10"/>
      <c r="M73" s="10"/>
      <c r="N73" s="10"/>
      <c r="O73" s="10"/>
    </row>
    <row r="74" spans="1:72" x14ac:dyDescent="0.3">
      <c r="G74" s="10"/>
      <c r="H74" s="10"/>
      <c r="I74" s="10"/>
      <c r="J74" s="10"/>
      <c r="K74" s="10"/>
      <c r="L74" s="10"/>
      <c r="M74" s="10"/>
      <c r="N74" s="10"/>
      <c r="O74" s="10"/>
      <c r="R74" s="53"/>
      <c r="S74" s="53"/>
      <c r="T74" s="53"/>
      <c r="U74" s="71"/>
      <c r="V74" s="73"/>
      <c r="W74" s="73"/>
      <c r="X74" s="73"/>
      <c r="Y74" s="73"/>
      <c r="Z74" s="73"/>
    </row>
    <row r="75" spans="1:72" x14ac:dyDescent="0.3">
      <c r="G75" s="10"/>
      <c r="H75" s="10"/>
      <c r="I75" s="10"/>
      <c r="J75" s="10"/>
      <c r="K75" s="10"/>
      <c r="L75" s="10"/>
      <c r="M75" s="10"/>
      <c r="N75" s="10"/>
      <c r="O75" s="10"/>
      <c r="R75" s="53"/>
      <c r="S75" s="53"/>
      <c r="T75" s="53"/>
      <c r="U75" s="72"/>
      <c r="V75" s="72"/>
      <c r="W75" s="72"/>
      <c r="X75" s="72"/>
      <c r="Y75" s="72"/>
      <c r="Z75" s="72"/>
    </row>
    <row r="76" spans="1:72" x14ac:dyDescent="0.3">
      <c r="G76" s="10"/>
      <c r="H76" s="10"/>
      <c r="I76" s="10"/>
      <c r="J76" s="10"/>
      <c r="K76" s="10"/>
      <c r="L76" s="10"/>
      <c r="M76" s="10"/>
      <c r="N76" s="10"/>
      <c r="O76" s="10"/>
      <c r="R76" s="53"/>
      <c r="S76" s="53"/>
      <c r="T76" s="53"/>
      <c r="U76" s="71"/>
      <c r="V76" s="71"/>
      <c r="W76" s="71"/>
      <c r="X76" s="71"/>
      <c r="Y76" s="71"/>
      <c r="Z76" s="71"/>
    </row>
    <row r="77" spans="1:72" x14ac:dyDescent="0.3">
      <c r="G77" s="10"/>
      <c r="H77" s="10"/>
      <c r="I77" s="10"/>
      <c r="J77" s="10"/>
      <c r="K77" s="10"/>
      <c r="L77" s="10"/>
      <c r="M77" s="10"/>
      <c r="N77" s="10"/>
      <c r="O77" s="10"/>
      <c r="R77" s="53"/>
      <c r="S77" s="53"/>
      <c r="T77" s="53"/>
      <c r="V77" s="74"/>
      <c r="W77" s="74"/>
      <c r="X77" s="74"/>
      <c r="Y77" s="74"/>
      <c r="Z77" s="74"/>
    </row>
    <row r="78" spans="1:72" x14ac:dyDescent="0.3">
      <c r="G78" s="10"/>
      <c r="H78" s="10"/>
      <c r="I78" s="10"/>
      <c r="J78" s="10"/>
      <c r="K78" s="10"/>
      <c r="L78" s="10"/>
      <c r="M78" s="10"/>
      <c r="N78" s="10"/>
      <c r="O78" s="10"/>
      <c r="R78" s="53"/>
      <c r="S78" s="53"/>
      <c r="T78" s="53"/>
    </row>
  </sheetData>
  <mergeCells count="3">
    <mergeCell ref="BI3:BJ3"/>
    <mergeCell ref="AG3:AH3"/>
    <mergeCell ref="AU3:AV3"/>
  </mergeCells>
  <conditionalFormatting sqref="V3:AA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K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N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:BB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P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2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 collapsed="1"/>
    <col min="3" max="3" width="16.5546875" customWidth="1" collapsed="1"/>
    <col min="23" max="23" width="12" customWidth="1" collapsed="1"/>
    <col min="34" max="34" width="12.44140625" bestFit="1" customWidth="1" collapsed="1"/>
    <col min="35" max="35" width="9.88671875" bestFit="1" customWidth="1" collapsed="1"/>
    <col min="36" max="36" width="12.33203125" customWidth="1" collapsed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77">
        <v>2020</v>
      </c>
      <c r="AI1" s="77">
        <f>AH1+5</f>
        <v>2025</v>
      </c>
      <c r="AJ1" s="77">
        <f t="shared" ref="AJ1:AN1" si="0">AI1+5</f>
        <v>2030</v>
      </c>
      <c r="AK1" s="77">
        <f t="shared" si="0"/>
        <v>2035</v>
      </c>
      <c r="AL1" s="77">
        <f t="shared" si="0"/>
        <v>2040</v>
      </c>
      <c r="AM1" s="77">
        <f t="shared" si="0"/>
        <v>2045</v>
      </c>
      <c r="AN1" s="77">
        <f t="shared" si="0"/>
        <v>2050</v>
      </c>
      <c r="AO1" s="77">
        <v>2020</v>
      </c>
      <c r="AP1" s="77">
        <f>AO1+5</f>
        <v>2025</v>
      </c>
      <c r="AQ1" s="77">
        <f t="shared" ref="AQ1" si="1">AP1+5</f>
        <v>2030</v>
      </c>
      <c r="AR1" s="77">
        <f t="shared" ref="AR1" si="2">AQ1+5</f>
        <v>2035</v>
      </c>
      <c r="AS1" s="77">
        <f t="shared" ref="AS1" si="3">AR1+5</f>
        <v>2040</v>
      </c>
      <c r="AT1" s="77">
        <f t="shared" ref="AT1" si="4">AS1+5</f>
        <v>2045</v>
      </c>
      <c r="AU1" s="77">
        <f t="shared" ref="AU1" si="5">AT1+5</f>
        <v>2050</v>
      </c>
      <c r="AV1" s="77">
        <v>2020</v>
      </c>
      <c r="AW1" s="77">
        <f>AV1+5</f>
        <v>2025</v>
      </c>
      <c r="AX1" s="77">
        <f t="shared" ref="AX1" si="6">AW1+5</f>
        <v>2030</v>
      </c>
      <c r="AY1" s="77">
        <f t="shared" ref="AY1" si="7">AX1+5</f>
        <v>2035</v>
      </c>
      <c r="AZ1" s="77">
        <f t="shared" ref="AZ1" si="8">AY1+5</f>
        <v>2040</v>
      </c>
      <c r="BA1" s="77">
        <f t="shared" ref="BA1" si="9">AZ1+5</f>
        <v>2045</v>
      </c>
      <c r="BB1" s="77">
        <f t="shared" ref="BB1" si="10">BA1+5</f>
        <v>2050</v>
      </c>
      <c r="BC1" s="77">
        <v>2020</v>
      </c>
      <c r="BD1" s="77">
        <f>BC1+5</f>
        <v>2025</v>
      </c>
      <c r="BE1" s="77">
        <f t="shared" ref="BE1" si="11">BD1+5</f>
        <v>2030</v>
      </c>
      <c r="BF1" s="77">
        <f t="shared" ref="BF1" si="12">BE1+5</f>
        <v>2035</v>
      </c>
      <c r="BG1" s="77">
        <f t="shared" ref="BG1" si="13">BF1+5</f>
        <v>2040</v>
      </c>
      <c r="BH1" s="77">
        <f t="shared" ref="BH1" si="14">BG1+5</f>
        <v>2045</v>
      </c>
      <c r="BI1" s="77">
        <f t="shared" ref="BI1" si="15">BH1+5</f>
        <v>2050</v>
      </c>
    </row>
    <row r="2" spans="15:61" x14ac:dyDescent="0.3">
      <c r="W2" s="80"/>
      <c r="X2" s="79"/>
      <c r="Y2" s="28"/>
      <c r="Z2" s="28"/>
      <c r="AA2" s="28"/>
      <c r="AB2" s="28"/>
      <c r="AE2" s="80" t="s">
        <v>33</v>
      </c>
      <c r="AH2" s="28"/>
      <c r="AI2" s="83">
        <f ca="1">-(SUMIF(eurostat_totals[energy carrier EUCalc],$AE2,AI$30:AI$432)-SUMIF(eurostat_totals[energy carrier EUCalc],$AE2,eurostat_totals[2020 1]))</f>
        <v>8409.2921493513277</v>
      </c>
      <c r="AJ2" s="83">
        <f ca="1">-(SUMIF(eurostat_totals[energy carrier EUCalc],$AE2,AJ$30:AJ$432)-SUMIF(eurostat_totals[energy carrier EUCalc],$AE2,eurostat_totals[2020 1]))</f>
        <v>16818.584298703237</v>
      </c>
      <c r="AK2" s="83">
        <f ca="1">-(SUMIF(eurostat_totals[energy carrier EUCalc],$AE2,AK$30:AK$432)-SUMIF(eurostat_totals[energy carrier EUCalc],$AE2,eurostat_totals[2020 1]))</f>
        <v>25227.876448054565</v>
      </c>
      <c r="AL2" s="83">
        <f ca="1">-(SUMIF(eurostat_totals[energy carrier EUCalc],$AE2,AL$30:AL$432)-SUMIF(eurostat_totals[energy carrier EUCalc],$AE2,eurostat_totals[2020 1]))</f>
        <v>33637.168597406242</v>
      </c>
      <c r="AM2" s="83">
        <f ca="1">-(SUMIF(eurostat_totals[energy carrier EUCalc],$AE2,AM$30:AM$432)-SUMIF(eurostat_totals[energy carrier EUCalc],$AE2,eurostat_totals[2020 1]))</f>
        <v>42046.46074675757</v>
      </c>
      <c r="AN2" s="83">
        <f ca="1">-(SUMIF(eurostat_totals[energy carrier EUCalc],$AE2,AN$30:AN$432)-SUMIF(eurostat_totals[energy carrier EUCalc],$AE2,eurostat_totals[2020 1]))</f>
        <v>50455.75289610913</v>
      </c>
      <c r="AO2" s="28"/>
      <c r="AP2" s="83">
        <f ca="1">-(SUMIF(eurostat_totals[energy carrier EUCalc],$AE2,AP$30:AP$432)-SUMIF(eurostat_totals[energy carrier EUCalc],$AE2,eurostat_totals[2020 1]))</f>
        <v>8409.2921493513277</v>
      </c>
      <c r="AQ2" s="83">
        <f ca="1">-(SUMIF(eurostat_totals[energy carrier EUCalc],$AE2,AQ$30:AQ$432)-SUMIF(eurostat_totals[energy carrier EUCalc],$AE2,eurostat_totals[2020 1]))</f>
        <v>16818.584298703237</v>
      </c>
      <c r="AR2" s="83">
        <f ca="1">-(SUMIF(eurostat_totals[energy carrier EUCalc],$AE2,AR$30:AR$432)-SUMIF(eurostat_totals[energy carrier EUCalc],$AE2,eurostat_totals[2020 1]))</f>
        <v>25227.876448054565</v>
      </c>
      <c r="AS2" s="83">
        <f ca="1">-(SUMIF(eurostat_totals[energy carrier EUCalc],$AE2,AS$30:AS$432)-SUMIF(eurostat_totals[energy carrier EUCalc],$AE2,eurostat_totals[2020 1]))</f>
        <v>33637.168597406242</v>
      </c>
      <c r="AT2" s="83">
        <f ca="1">-(SUMIF(eurostat_totals[energy carrier EUCalc],$AE2,AT$30:AT$432)-SUMIF(eurostat_totals[energy carrier EUCalc],$AE2,eurostat_totals[2020 1]))</f>
        <v>42046.46074675757</v>
      </c>
      <c r="AU2" s="83">
        <f ca="1">-(SUMIF(eurostat_totals[energy carrier EUCalc],$AE2,AU$30:AU$432)-SUMIF(eurostat_totals[energy carrier EUCalc],$AE2,eurostat_totals[2020 1]))</f>
        <v>504557.52896109206</v>
      </c>
      <c r="AV2" s="28"/>
      <c r="AW2" s="83">
        <f ca="1">-(SUMIF(eurostat_totals[energy carrier EUCalc],$AE2,AW$30:AW$432)-SUMIF(eurostat_totals[energy carrier EUCalc],$AE2,eurostat_totals[2020 1]))</f>
        <v>8409.2921493513277</v>
      </c>
      <c r="AX2" s="83">
        <f ca="1">-(SUMIF(eurostat_totals[energy carrier EUCalc],$AE2,AX$30:AX$432)-SUMIF(eurostat_totals[energy carrier EUCalc],$AE2,eurostat_totals[2020 1]))</f>
        <v>16818.584298703237</v>
      </c>
      <c r="AY2" s="83">
        <f ca="1">-(SUMIF(eurostat_totals[energy carrier EUCalc],$AE2,AY$30:AY$432)-SUMIF(eurostat_totals[energy carrier EUCalc],$AE2,eurostat_totals[2020 1]))</f>
        <v>25227.876448054565</v>
      </c>
      <c r="AZ2" s="83">
        <f ca="1">-(SUMIF(eurostat_totals[energy carrier EUCalc],$AE2,AZ$30:AZ$432)-SUMIF(eurostat_totals[energy carrier EUCalc],$AE2,eurostat_totals[2020 1]))</f>
        <v>33637.168597406242</v>
      </c>
      <c r="BA2" s="83">
        <f ca="1">-(SUMIF(eurostat_totals[energy carrier EUCalc],$AE2,BA$30:BA$432)-SUMIF(eurostat_totals[energy carrier EUCalc],$AE2,eurostat_totals[2020 1]))</f>
        <v>42046.46074675757</v>
      </c>
      <c r="BB2" s="83">
        <f ca="1">-(SUMIF(eurostat_totals[energy carrier EUCalc],$AE2,BB$30:BB$432)-SUMIF(eurostat_totals[energy carrier EUCalc],$AE2,eurostat_totals[2020 1]))</f>
        <v>655924.78764941974</v>
      </c>
      <c r="BC2" s="28"/>
      <c r="BD2" s="83">
        <f ca="1">-(SUMIF(eurostat_totals[energy carrier EUCalc],$AE2,BD$30:BD$432)-SUMIF(eurostat_totals[energy carrier EUCalc],$AE2,eurostat_totals[2020 1]))</f>
        <v>8409.2921493513277</v>
      </c>
      <c r="BE2" s="83">
        <f ca="1">-(SUMIF(eurostat_totals[energy carrier EUCalc],$AE2,BE$30:BE$432)-SUMIF(eurostat_totals[energy carrier EUCalc],$AE2,eurostat_totals[2020 1]))</f>
        <v>16818.584298703237</v>
      </c>
      <c r="BF2" s="83">
        <f ca="1">-(SUMIF(eurostat_totals[energy carrier EUCalc],$AE2,BF$30:BF$432)-SUMIF(eurostat_totals[energy carrier EUCalc],$AE2,eurostat_totals[2020 1]))</f>
        <v>25227.876448054565</v>
      </c>
      <c r="BG2" s="83">
        <f ca="1">-(SUMIF(eurostat_totals[energy carrier EUCalc],$AE2,BG$30:BG$432)-SUMIF(eurostat_totals[energy carrier EUCalc],$AE2,eurostat_totals[2020 1]))</f>
        <v>33637.168597406242</v>
      </c>
      <c r="BH2" s="83">
        <f ca="1">-(SUMIF(eurostat_totals[energy carrier EUCalc],$AE2,BH$30:BH$432)-SUMIF(eurostat_totals[energy carrier EUCalc],$AE2,eurostat_totals[2020 1]))</f>
        <v>42046.46074675757</v>
      </c>
      <c r="BI2" s="83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80"/>
      <c r="X3" s="79"/>
      <c r="Y3" s="28"/>
      <c r="Z3" s="28"/>
      <c r="AA3" s="28"/>
      <c r="AB3" s="28"/>
      <c r="AE3" s="80" t="s">
        <v>34</v>
      </c>
      <c r="AH3" s="28"/>
      <c r="AI3" s="83">
        <f ca="1">-(SUMIF(eurostat_totals[energy carrier EUCalc],$AE3,AI$30:AI$432)-SUMIF(eurostat_totals[energy carrier EUCalc],$AE3,eurostat_totals[2020 1]))</f>
        <v>15076.337254878017</v>
      </c>
      <c r="AJ3" s="83">
        <f ca="1">-(SUMIF(eurostat_totals[energy carrier EUCalc],$AE3,AJ$30:AJ$432)-SUMIF(eurostat_totals[energy carrier EUCalc],$AE3,eurostat_totals[2020 1]))</f>
        <v>30152.674509756151</v>
      </c>
      <c r="AK3" s="83">
        <f ca="1">-(SUMIF(eurostat_totals[energy carrier EUCalc],$AE3,AK$30:AK$432)-SUMIF(eurostat_totals[energy carrier EUCalc],$AE3,eurostat_totals[2020 1]))</f>
        <v>45229.011764634226</v>
      </c>
      <c r="AL3" s="83">
        <f ca="1">-(SUMIF(eurostat_totals[energy carrier EUCalc],$AE3,AL$30:AL$432)-SUMIF(eurostat_totals[energy carrier EUCalc],$AE3,eurostat_totals[2020 1]))</f>
        <v>60305.349019512389</v>
      </c>
      <c r="AM3" s="83">
        <f ca="1">-(SUMIF(eurostat_totals[energy carrier EUCalc],$AE3,AM$30:AM$432)-SUMIF(eurostat_totals[energy carrier EUCalc],$AE3,eurostat_totals[2020 1]))</f>
        <v>75381.686274390377</v>
      </c>
      <c r="AN3" s="83">
        <f ca="1">-(SUMIF(eurostat_totals[energy carrier EUCalc],$AE3,AN$30:AN$432)-SUMIF(eurostat_totals[energy carrier EUCalc],$AE3,eurostat_totals[2020 1]))</f>
        <v>90458.02352926851</v>
      </c>
      <c r="AO3" s="28"/>
      <c r="AP3" s="83">
        <f ca="1">-(SUMIF(eurostat_totals[energy carrier EUCalc],$AE3,AP$30:AP$432)-SUMIF(eurostat_totals[energy carrier EUCalc],$AE3,eurostat_totals[2020 1]))</f>
        <v>15076.337254878017</v>
      </c>
      <c r="AQ3" s="83">
        <f ca="1">-(SUMIF(eurostat_totals[energy carrier EUCalc],$AE3,AQ$30:AQ$432)-SUMIF(eurostat_totals[energy carrier EUCalc],$AE3,eurostat_totals[2020 1]))</f>
        <v>30152.674509756151</v>
      </c>
      <c r="AR3" s="83">
        <f ca="1">-(SUMIF(eurostat_totals[energy carrier EUCalc],$AE3,AR$30:AR$432)-SUMIF(eurostat_totals[energy carrier EUCalc],$AE3,eurostat_totals[2020 1]))</f>
        <v>45229.011764634226</v>
      </c>
      <c r="AS3" s="83">
        <f ca="1">-(SUMIF(eurostat_totals[energy carrier EUCalc],$AE3,AS$30:AS$432)-SUMIF(eurostat_totals[energy carrier EUCalc],$AE3,eurostat_totals[2020 1]))</f>
        <v>60305.349019512389</v>
      </c>
      <c r="AT3" s="83">
        <f ca="1">-(SUMIF(eurostat_totals[energy carrier EUCalc],$AE3,AT$30:AT$432)-SUMIF(eurostat_totals[energy carrier EUCalc],$AE3,eurostat_totals[2020 1]))</f>
        <v>75381.686274390377</v>
      </c>
      <c r="AU3" s="83">
        <f ca="1">-(SUMIF(eurostat_totals[energy carrier EUCalc],$AE3,AU$30:AU$432)-SUMIF(eurostat_totals[energy carrier EUCalc],$AE3,eurostat_totals[2020 1]))</f>
        <v>241221.39607804932</v>
      </c>
      <c r="AV3" s="28"/>
      <c r="AW3" s="83">
        <f ca="1">-(SUMIF(eurostat_totals[energy carrier EUCalc],$AE3,AW$30:AW$432)-SUMIF(eurostat_totals[energy carrier EUCalc],$AE3,eurostat_totals[2020 1]))</f>
        <v>15076.337254878017</v>
      </c>
      <c r="AX3" s="83">
        <f ca="1">-(SUMIF(eurostat_totals[energy carrier EUCalc],$AE3,AX$30:AX$432)-SUMIF(eurostat_totals[energy carrier EUCalc],$AE3,eurostat_totals[2020 1]))</f>
        <v>30152.674509756151</v>
      </c>
      <c r="AY3" s="83">
        <f ca="1">-(SUMIF(eurostat_totals[energy carrier EUCalc],$AE3,AY$30:AY$432)-SUMIF(eurostat_totals[energy carrier EUCalc],$AE3,eurostat_totals[2020 1]))</f>
        <v>45229.011764634226</v>
      </c>
      <c r="AZ3" s="83">
        <f ca="1">-(SUMIF(eurostat_totals[energy carrier EUCalc],$AE3,AZ$30:AZ$432)-SUMIF(eurostat_totals[energy carrier EUCalc],$AE3,eurostat_totals[2020 1]))</f>
        <v>60305.349019512389</v>
      </c>
      <c r="BA3" s="83">
        <f ca="1">-(SUMIF(eurostat_totals[energy carrier EUCalc],$AE3,BA$30:BA$432)-SUMIF(eurostat_totals[energy carrier EUCalc],$AE3,eurostat_totals[2020 1]))</f>
        <v>75381.686274390377</v>
      </c>
      <c r="BB3" s="83">
        <f ca="1">-(SUMIF(eurostat_totals[energy carrier EUCalc],$AE3,BB$30:BB$432)-SUMIF(eurostat_totals[energy carrier EUCalc],$AE3,eurostat_totals[2020 1]))</f>
        <v>271374.07058780547</v>
      </c>
      <c r="BC3" s="28"/>
      <c r="BD3" s="83">
        <f ca="1">-(SUMIF(eurostat_totals[energy carrier EUCalc],$AE3,BD$30:BD$432)-SUMIF(eurostat_totals[energy carrier EUCalc],$AE3,eurostat_totals[2020 1]))</f>
        <v>15076.337254878017</v>
      </c>
      <c r="BE3" s="83">
        <f ca="1">-(SUMIF(eurostat_totals[energy carrier EUCalc],$AE3,BE$30:BE$432)-SUMIF(eurostat_totals[energy carrier EUCalc],$AE3,eurostat_totals[2020 1]))</f>
        <v>30152.674509756151</v>
      </c>
      <c r="BF3" s="83">
        <f ca="1">-(SUMIF(eurostat_totals[energy carrier EUCalc],$AE3,BF$30:BF$432)-SUMIF(eurostat_totals[energy carrier EUCalc],$AE3,eurostat_totals[2020 1]))</f>
        <v>45229.011764634226</v>
      </c>
      <c r="BG3" s="83">
        <f ca="1">-(SUMIF(eurostat_totals[energy carrier EUCalc],$AE3,BG$30:BG$432)-SUMIF(eurostat_totals[energy carrier EUCalc],$AE3,eurostat_totals[2020 1]))</f>
        <v>60305.349019512389</v>
      </c>
      <c r="BH3" s="83">
        <f ca="1">-(SUMIF(eurostat_totals[energy carrier EUCalc],$AE3,BH$30:BH$432)-SUMIF(eurostat_totals[energy carrier EUCalc],$AE3,eurostat_totals[2020 1]))</f>
        <v>75381.686274390377</v>
      </c>
      <c r="BI3" s="83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80" t="s">
        <v>39</v>
      </c>
      <c r="AH4" s="28"/>
      <c r="AI4" s="83">
        <f ca="1">-(SUMIF(eurostat_totals[energy carrier EUCalc],$AE4,AI$30:AI$432)-SUMIF(eurostat_totals[energy carrier EUCalc],$AE4,eurostat_totals[2020 1]))</f>
        <v>2738.0230380136927</v>
      </c>
      <c r="AJ4" s="83">
        <f ca="1">-(SUMIF(eurostat_totals[energy carrier EUCalc],$AE4,AJ$30:AJ$432)-SUMIF(eurostat_totals[energy carrier EUCalc],$AE4,eurostat_totals[2020 1]))</f>
        <v>5476.0460760274145</v>
      </c>
      <c r="AK4" s="83">
        <f ca="1">-(SUMIF(eurostat_totals[energy carrier EUCalc],$AE4,AK$30:AK$432)-SUMIF(eurostat_totals[energy carrier EUCalc],$AE4,eurostat_totals[2020 1]))</f>
        <v>8214.0691140411363</v>
      </c>
      <c r="AL4" s="83">
        <f ca="1">-(SUMIF(eurostat_totals[energy carrier EUCalc],$AE4,AL$30:AL$432)-SUMIF(eurostat_totals[energy carrier EUCalc],$AE4,eurostat_totals[2020 1]))</f>
        <v>10952.092152054858</v>
      </c>
      <c r="AM4" s="83">
        <f ca="1">-(SUMIF(eurostat_totals[energy carrier EUCalc],$AE4,AM$30:AM$432)-SUMIF(eurostat_totals[energy carrier EUCalc],$AE4,eurostat_totals[2020 1]))</f>
        <v>13690.115190068522</v>
      </c>
      <c r="AN4" s="83">
        <f ca="1">-(SUMIF(eurostat_totals[energy carrier EUCalc],$AE4,AN$30:AN$432)-SUMIF(eurostat_totals[energy carrier EUCalc],$AE4,eurostat_totals[2020 1]))</f>
        <v>16428.138228082244</v>
      </c>
      <c r="AO4" s="28"/>
      <c r="AP4" s="83">
        <f ca="1">-(SUMIF(eurostat_totals[energy carrier EUCalc],$AE4,AP$30:AP$432)-SUMIF(eurostat_totals[energy carrier EUCalc],$AE4,eurostat_totals[2020 1]))</f>
        <v>2738.0230380136927</v>
      </c>
      <c r="AQ4" s="83">
        <f ca="1">-(SUMIF(eurostat_totals[energy carrier EUCalc],$AE4,AQ$30:AQ$432)-SUMIF(eurostat_totals[energy carrier EUCalc],$AE4,eurostat_totals[2020 1]))</f>
        <v>5476.0460760274145</v>
      </c>
      <c r="AR4" s="83">
        <f ca="1">-(SUMIF(eurostat_totals[energy carrier EUCalc],$AE4,AR$30:AR$432)-SUMIF(eurostat_totals[energy carrier EUCalc],$AE4,eurostat_totals[2020 1]))</f>
        <v>8214.0691140411363</v>
      </c>
      <c r="AS4" s="83">
        <f ca="1">-(SUMIF(eurostat_totals[energy carrier EUCalc],$AE4,AS$30:AS$432)-SUMIF(eurostat_totals[energy carrier EUCalc],$AE4,eurostat_totals[2020 1]))</f>
        <v>10952.092152054858</v>
      </c>
      <c r="AT4" s="83">
        <f ca="1">-(SUMIF(eurostat_totals[energy carrier EUCalc],$AE4,AT$30:AT$432)-SUMIF(eurostat_totals[energy carrier EUCalc],$AE4,eurostat_totals[2020 1]))</f>
        <v>13690.115190068522</v>
      </c>
      <c r="AU4" s="83">
        <f ca="1">-(SUMIF(eurostat_totals[energy carrier EUCalc],$AE4,AU$30:AU$432)-SUMIF(eurostat_totals[energy carrier EUCalc],$AE4,eurostat_totals[2020 1]))</f>
        <v>82140.691140411262</v>
      </c>
      <c r="AV4" s="28"/>
      <c r="AW4" s="83">
        <f ca="1">-(SUMIF(eurostat_totals[energy carrier EUCalc],$AE4,AW$30:AW$432)-SUMIF(eurostat_totals[energy carrier EUCalc],$AE4,eurostat_totals[2020 1]))</f>
        <v>2738.0230380136927</v>
      </c>
      <c r="AX4" s="83">
        <f ca="1">-(SUMIF(eurostat_totals[energy carrier EUCalc],$AE4,AX$30:AX$432)-SUMIF(eurostat_totals[energy carrier EUCalc],$AE4,eurostat_totals[2020 1]))</f>
        <v>5476.0460760274145</v>
      </c>
      <c r="AY4" s="83">
        <f ca="1">-(SUMIF(eurostat_totals[energy carrier EUCalc],$AE4,AY$30:AY$432)-SUMIF(eurostat_totals[energy carrier EUCalc],$AE4,eurostat_totals[2020 1]))</f>
        <v>8214.0691140411363</v>
      </c>
      <c r="AZ4" s="83">
        <f ca="1">-(SUMIF(eurostat_totals[energy carrier EUCalc],$AE4,AZ$30:AZ$432)-SUMIF(eurostat_totals[energy carrier EUCalc],$AE4,eurostat_totals[2020 1]))</f>
        <v>10952.092152054858</v>
      </c>
      <c r="BA4" s="83">
        <f ca="1">-(SUMIF(eurostat_totals[energy carrier EUCalc],$AE4,BA$30:BA$432)-SUMIF(eurostat_totals[energy carrier EUCalc],$AE4,eurostat_totals[2020 1]))</f>
        <v>13690.115190068522</v>
      </c>
      <c r="BB4" s="83">
        <f ca="1">-(SUMIF(eurostat_totals[energy carrier EUCalc],$AE4,BB$30:BB$432)-SUMIF(eurostat_totals[energy carrier EUCalc],$AE4,eurostat_totals[2020 1]))</f>
        <v>106782.89848253464</v>
      </c>
      <c r="BC4" s="28"/>
      <c r="BD4" s="83">
        <f ca="1">-(SUMIF(eurostat_totals[energy carrier EUCalc],$AE4,BD$30:BD$432)-SUMIF(eurostat_totals[energy carrier EUCalc],$AE4,eurostat_totals[2020 1]))</f>
        <v>2738.0230380136927</v>
      </c>
      <c r="BE4" s="83">
        <f ca="1">-(SUMIF(eurostat_totals[energy carrier EUCalc],$AE4,BE$30:BE$432)-SUMIF(eurostat_totals[energy carrier EUCalc],$AE4,eurostat_totals[2020 1]))</f>
        <v>5476.0460760274145</v>
      </c>
      <c r="BF4" s="83">
        <f ca="1">-(SUMIF(eurostat_totals[energy carrier EUCalc],$AE4,BF$30:BF$432)-SUMIF(eurostat_totals[energy carrier EUCalc],$AE4,eurostat_totals[2020 1]))</f>
        <v>8214.0691140411363</v>
      </c>
      <c r="BG4" s="83">
        <f ca="1">-(SUMIF(eurostat_totals[energy carrier EUCalc],$AE4,BG$30:BG$432)-SUMIF(eurostat_totals[energy carrier EUCalc],$AE4,eurostat_totals[2020 1]))</f>
        <v>10952.092152054858</v>
      </c>
      <c r="BH4" s="83">
        <f ca="1">-(SUMIF(eurostat_totals[energy carrier EUCalc],$AE4,BH$30:BH$432)-SUMIF(eurostat_totals[energy carrier EUCalc],$AE4,eurostat_totals[2020 1]))</f>
        <v>13690.115190068522</v>
      </c>
      <c r="BI4" s="83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80" t="s">
        <v>137</v>
      </c>
      <c r="Y5" s="82">
        <v>0.33333333333333331</v>
      </c>
      <c r="Z5" s="82">
        <f>Y5-($Y$5-$AB5)/3</f>
        <v>0.30555555555555552</v>
      </c>
      <c r="AA5" s="82">
        <f>Z5-($Y$5-$AB5)/3</f>
        <v>0.27777777777777773</v>
      </c>
      <c r="AB5" s="82">
        <v>0.25</v>
      </c>
      <c r="AH5" s="28"/>
      <c r="AI5" s="85">
        <f ca="1">SUM(AI2:AI4)</f>
        <v>26223.652442243038</v>
      </c>
      <c r="AJ5" s="85">
        <f t="shared" ref="AJ5:BI5" ca="1" si="16">SUM(AJ2:AJ4)</f>
        <v>52447.304884486803</v>
      </c>
      <c r="AK5" s="85">
        <f t="shared" ca="1" si="16"/>
        <v>78670.957326729927</v>
      </c>
      <c r="AL5" s="85">
        <f t="shared" ca="1" si="16"/>
        <v>104894.60976897349</v>
      </c>
      <c r="AM5" s="85">
        <f t="shared" ca="1" si="16"/>
        <v>131118.26221121647</v>
      </c>
      <c r="AN5" s="85">
        <f t="shared" ca="1" si="16"/>
        <v>157341.91465345988</v>
      </c>
      <c r="AO5" s="85">
        <f t="shared" si="16"/>
        <v>0</v>
      </c>
      <c r="AP5" s="85">
        <f t="shared" ca="1" si="16"/>
        <v>26223.652442243038</v>
      </c>
      <c r="AQ5" s="85">
        <f t="shared" ca="1" si="16"/>
        <v>52447.304884486803</v>
      </c>
      <c r="AR5" s="85">
        <f t="shared" ca="1" si="16"/>
        <v>78670.957326729927</v>
      </c>
      <c r="AS5" s="85">
        <f t="shared" ca="1" si="16"/>
        <v>104894.60976897349</v>
      </c>
      <c r="AT5" s="85">
        <f t="shared" ca="1" si="16"/>
        <v>131118.26221121647</v>
      </c>
      <c r="AU5" s="85">
        <f t="shared" ca="1" si="16"/>
        <v>827919.61617955274</v>
      </c>
      <c r="AV5" s="85">
        <f t="shared" si="16"/>
        <v>0</v>
      </c>
      <c r="AW5" s="85">
        <f t="shared" ca="1" si="16"/>
        <v>26223.652442243038</v>
      </c>
      <c r="AX5" s="85">
        <f t="shared" ca="1" si="16"/>
        <v>52447.304884486803</v>
      </c>
      <c r="AY5" s="85">
        <f t="shared" ca="1" si="16"/>
        <v>78670.957326729927</v>
      </c>
      <c r="AZ5" s="85">
        <f t="shared" ca="1" si="16"/>
        <v>104894.60976897349</v>
      </c>
      <c r="BA5" s="85">
        <f t="shared" ca="1" si="16"/>
        <v>131118.26221121647</v>
      </c>
      <c r="BB5" s="85">
        <f t="shared" ca="1" si="16"/>
        <v>1034081.7567197599</v>
      </c>
      <c r="BC5" s="85">
        <f t="shared" si="16"/>
        <v>0</v>
      </c>
      <c r="BD5" s="85">
        <f t="shared" ca="1" si="16"/>
        <v>26223.652442243038</v>
      </c>
      <c r="BE5" s="85">
        <f t="shared" ca="1" si="16"/>
        <v>52447.304884486803</v>
      </c>
      <c r="BF5" s="85">
        <f t="shared" ca="1" si="16"/>
        <v>78670.957326729927</v>
      </c>
      <c r="BG5" s="85">
        <f t="shared" ca="1" si="16"/>
        <v>104894.60976897349</v>
      </c>
      <c r="BH5" s="85">
        <f t="shared" ca="1" si="16"/>
        <v>131118.26221121647</v>
      </c>
      <c r="BI5" s="85">
        <f t="shared" ca="1" si="16"/>
        <v>1401177.0260355398</v>
      </c>
    </row>
    <row r="6" spans="15:61" x14ac:dyDescent="0.3">
      <c r="O6" s="80" t="s">
        <v>134</v>
      </c>
      <c r="P6" s="79"/>
      <c r="Q6" s="52">
        <v>0.3</v>
      </c>
      <c r="R6" s="52">
        <v>0.4</v>
      </c>
      <c r="S6" s="52">
        <v>0.5</v>
      </c>
      <c r="T6" s="52">
        <v>0.7</v>
      </c>
      <c r="V6" s="82"/>
      <c r="W6" s="80" t="s">
        <v>134</v>
      </c>
      <c r="X6" s="79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80" t="s">
        <v>134</v>
      </c>
      <c r="AG6" s="83">
        <f>SUMIF(eurostat_totals[energy carrier EUCalc],$AE6,eurostat_totals[2020 1])</f>
        <v>0</v>
      </c>
      <c r="AH6" s="28"/>
      <c r="AI6" s="86">
        <f t="shared" ref="AI6:AR8" ca="1" si="17">OFFSET($X6,0,MATCH(AI$26,$Y$1:$AB$1,0),1,1)*AI$5</f>
        <v>2622.3652442243038</v>
      </c>
      <c r="AJ6" s="86">
        <f t="shared" ca="1" si="17"/>
        <v>5244.7304884486803</v>
      </c>
      <c r="AK6" s="86">
        <f t="shared" ca="1" si="17"/>
        <v>7867.0957326729922</v>
      </c>
      <c r="AL6" s="86">
        <f t="shared" ca="1" si="17"/>
        <v>10489.460976897348</v>
      </c>
      <c r="AM6" s="86">
        <f t="shared" ca="1" si="17"/>
        <v>13111.826221121646</v>
      </c>
      <c r="AN6" s="86">
        <f t="shared" ca="1" si="17"/>
        <v>15734.191465345986</v>
      </c>
      <c r="AO6" s="86">
        <f t="shared" ca="1" si="17"/>
        <v>0</v>
      </c>
      <c r="AP6" s="86">
        <f t="shared" ca="1" si="17"/>
        <v>3205.1130762741491</v>
      </c>
      <c r="AQ6" s="86">
        <f t="shared" ca="1" si="17"/>
        <v>6410.2261525483864</v>
      </c>
      <c r="AR6" s="86">
        <f t="shared" ca="1" si="17"/>
        <v>9615.3392288225459</v>
      </c>
      <c r="AS6" s="86">
        <f t="shared" ref="AS6:BB8" ca="1" si="18">OFFSET($X6,0,MATCH(AS$26,$Y$1:$AB$1,0),1,1)*AS$5</f>
        <v>12820.45230509676</v>
      </c>
      <c r="AT6" s="86">
        <f t="shared" ca="1" si="18"/>
        <v>16025.565381370901</v>
      </c>
      <c r="AU6" s="86">
        <f t="shared" ca="1" si="18"/>
        <v>101190.17531083422</v>
      </c>
      <c r="AV6" s="86">
        <f t="shared" ca="1" si="18"/>
        <v>0</v>
      </c>
      <c r="AW6" s="86">
        <f t="shared" ca="1" si="18"/>
        <v>3642.1739503115323</v>
      </c>
      <c r="AX6" s="86">
        <f t="shared" ca="1" si="18"/>
        <v>7284.3479006231655</v>
      </c>
      <c r="AY6" s="86">
        <f t="shared" ca="1" si="18"/>
        <v>10926.521850934711</v>
      </c>
      <c r="AZ6" s="86">
        <f t="shared" ca="1" si="18"/>
        <v>14568.695801246316</v>
      </c>
      <c r="BA6" s="86">
        <f t="shared" ca="1" si="18"/>
        <v>18210.869751557839</v>
      </c>
      <c r="BB6" s="86">
        <f t="shared" ca="1" si="18"/>
        <v>143622.46621107773</v>
      </c>
      <c r="BC6" s="86">
        <f t="shared" ref="BC6:BI8" ca="1" si="19">OFFSET($X6,0,MATCH(BC$26,$Y$1:$AB$1,0),1,1)*BC$5</f>
        <v>0</v>
      </c>
      <c r="BD6" s="86">
        <f t="shared" ca="1" si="19"/>
        <v>4589.1391773925316</v>
      </c>
      <c r="BE6" s="86">
        <f t="shared" ca="1" si="19"/>
        <v>9178.2783547851905</v>
      </c>
      <c r="BF6" s="86">
        <f t="shared" ca="1" si="19"/>
        <v>13767.417532177737</v>
      </c>
      <c r="BG6" s="86">
        <f t="shared" ca="1" si="19"/>
        <v>18356.556709570359</v>
      </c>
      <c r="BH6" s="86">
        <f t="shared" ca="1" si="19"/>
        <v>22945.69588696288</v>
      </c>
      <c r="BI6" s="86">
        <f t="shared" ca="1" si="19"/>
        <v>245205.97955621945</v>
      </c>
    </row>
    <row r="7" spans="15:61" x14ac:dyDescent="0.3">
      <c r="O7" s="80" t="s">
        <v>37</v>
      </c>
      <c r="P7" s="79"/>
      <c r="Q7" s="52">
        <v>0.3</v>
      </c>
      <c r="R7" s="52">
        <v>0.4</v>
      </c>
      <c r="S7" s="52">
        <v>0.5</v>
      </c>
      <c r="T7" s="52">
        <v>0.7</v>
      </c>
      <c r="V7" s="82"/>
      <c r="W7" s="80" t="s">
        <v>37</v>
      </c>
      <c r="X7" s="79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80" t="s">
        <v>37</v>
      </c>
      <c r="AG7" s="83">
        <f>SUMIF(eurostat_totals[energy carrier EUCalc],$AE7,eurostat_totals[2020 1])</f>
        <v>74646.064292080002</v>
      </c>
      <c r="AH7" s="28"/>
      <c r="AI7" s="86">
        <f t="shared" ca="1" si="17"/>
        <v>5244.7304884486075</v>
      </c>
      <c r="AJ7" s="86">
        <f t="shared" ca="1" si="17"/>
        <v>10489.460976897361</v>
      </c>
      <c r="AK7" s="86">
        <f t="shared" ca="1" si="17"/>
        <v>15734.191465345986</v>
      </c>
      <c r="AL7" s="86">
        <f t="shared" ca="1" si="17"/>
        <v>20978.921953794699</v>
      </c>
      <c r="AM7" s="86">
        <f t="shared" ca="1" si="17"/>
        <v>26223.652442243296</v>
      </c>
      <c r="AN7" s="86">
        <f t="shared" ca="1" si="17"/>
        <v>31468.38293069198</v>
      </c>
      <c r="AO7" s="86">
        <f t="shared" ca="1" si="17"/>
        <v>0</v>
      </c>
      <c r="AP7" s="86">
        <f t="shared" ca="1" si="17"/>
        <v>7284.3479006230664</v>
      </c>
      <c r="AQ7" s="86">
        <f t="shared" ca="1" si="17"/>
        <v>14568.695801246335</v>
      </c>
      <c r="AR7" s="86">
        <f t="shared" ca="1" si="17"/>
        <v>21853.043701869425</v>
      </c>
      <c r="AS7" s="86">
        <f t="shared" ca="1" si="18"/>
        <v>29137.391602492637</v>
      </c>
      <c r="AT7" s="86">
        <f t="shared" ca="1" si="18"/>
        <v>36421.739503115685</v>
      </c>
      <c r="AU7" s="86">
        <f t="shared" ca="1" si="18"/>
        <v>229977.67116098688</v>
      </c>
      <c r="AV7" s="86">
        <f t="shared" ca="1" si="18"/>
        <v>0</v>
      </c>
      <c r="AW7" s="86">
        <f t="shared" ca="1" si="18"/>
        <v>9469.6522708099874</v>
      </c>
      <c r="AX7" s="86">
        <f t="shared" ca="1" si="18"/>
        <v>18939.304541620237</v>
      </c>
      <c r="AY7" s="86">
        <f t="shared" ca="1" si="18"/>
        <v>28408.956812430257</v>
      </c>
      <c r="AZ7" s="86">
        <f t="shared" ca="1" si="18"/>
        <v>37878.60908324043</v>
      </c>
      <c r="BA7" s="86">
        <f t="shared" ca="1" si="18"/>
        <v>47348.261354050395</v>
      </c>
      <c r="BB7" s="86">
        <f t="shared" ca="1" si="18"/>
        <v>373418.41214880225</v>
      </c>
      <c r="BC7" s="86">
        <f t="shared" ca="1" si="19"/>
        <v>0</v>
      </c>
      <c r="BD7" s="86">
        <f t="shared" ca="1" si="19"/>
        <v>13767.417532177593</v>
      </c>
      <c r="BE7" s="86">
        <f t="shared" ca="1" si="19"/>
        <v>27534.835064355568</v>
      </c>
      <c r="BF7" s="86">
        <f t="shared" ca="1" si="19"/>
        <v>41302.252596533202</v>
      </c>
      <c r="BG7" s="86">
        <f t="shared" ca="1" si="19"/>
        <v>55069.67012871107</v>
      </c>
      <c r="BH7" s="86">
        <f t="shared" ca="1" si="19"/>
        <v>68837.087660888632</v>
      </c>
      <c r="BI7" s="86">
        <f t="shared" ca="1" si="19"/>
        <v>735617.93866865826</v>
      </c>
    </row>
    <row r="8" spans="15:61" x14ac:dyDescent="0.3">
      <c r="O8" s="80" t="s">
        <v>75</v>
      </c>
      <c r="P8" s="79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80" t="s">
        <v>75</v>
      </c>
      <c r="X8" s="79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80" t="s">
        <v>75</v>
      </c>
      <c r="AG8" s="83">
        <f>SUMIF(eurostat_totals[energy carrier EUCalc],$AE8,eurostat_totals[2020 1])</f>
        <v>437545.27657972579</v>
      </c>
      <c r="AH8" s="28"/>
      <c r="AI8" s="86">
        <f t="shared" ca="1" si="17"/>
        <v>18356.556709570126</v>
      </c>
      <c r="AJ8" s="86">
        <f t="shared" ca="1" si="17"/>
        <v>36713.113419140762</v>
      </c>
      <c r="AK8" s="86">
        <f t="shared" ca="1" si="17"/>
        <v>55069.670128710954</v>
      </c>
      <c r="AL8" s="86">
        <f t="shared" ca="1" si="17"/>
        <v>73426.226838281451</v>
      </c>
      <c r="AM8" s="86">
        <f t="shared" ca="1" si="17"/>
        <v>91782.783547851534</v>
      </c>
      <c r="AN8" s="86">
        <f t="shared" ca="1" si="17"/>
        <v>110139.34025742194</v>
      </c>
      <c r="AO8" s="86">
        <f t="shared" ca="1" si="17"/>
        <v>0</v>
      </c>
      <c r="AP8" s="86">
        <f t="shared" ca="1" si="17"/>
        <v>18939.304541619971</v>
      </c>
      <c r="AQ8" s="86">
        <f t="shared" ca="1" si="17"/>
        <v>37878.609083240466</v>
      </c>
      <c r="AR8" s="86">
        <f t="shared" ca="1" si="17"/>
        <v>56817.913624860499</v>
      </c>
      <c r="AS8" s="86">
        <f t="shared" ca="1" si="18"/>
        <v>75757.218166480845</v>
      </c>
      <c r="AT8" s="86">
        <f t="shared" ca="1" si="18"/>
        <v>94696.522708100776</v>
      </c>
      <c r="AU8" s="86">
        <f t="shared" ca="1" si="18"/>
        <v>597941.94501856586</v>
      </c>
      <c r="AV8" s="86">
        <f t="shared" ca="1" si="18"/>
        <v>0</v>
      </c>
      <c r="AW8" s="86">
        <f t="shared" ca="1" si="18"/>
        <v>16754.00017143305</v>
      </c>
      <c r="AX8" s="86">
        <f t="shared" ca="1" si="18"/>
        <v>33508.000342866566</v>
      </c>
      <c r="AY8" s="86">
        <f t="shared" ca="1" si="18"/>
        <v>50262.000514299674</v>
      </c>
      <c r="AZ8" s="86">
        <f t="shared" ca="1" si="18"/>
        <v>67016.000685733059</v>
      </c>
      <c r="BA8" s="86">
        <f t="shared" ca="1" si="18"/>
        <v>83770.000857166073</v>
      </c>
      <c r="BB8" s="86">
        <f t="shared" ca="1" si="18"/>
        <v>660663.34457095771</v>
      </c>
      <c r="BC8" s="86">
        <f t="shared" ca="1" si="19"/>
        <v>0</v>
      </c>
      <c r="BD8" s="86">
        <f t="shared" ca="1" si="19"/>
        <v>12456.234910065445</v>
      </c>
      <c r="BE8" s="86">
        <f t="shared" ca="1" si="19"/>
        <v>24912.469820131235</v>
      </c>
      <c r="BF8" s="86">
        <f t="shared" ca="1" si="19"/>
        <v>37368.704730196725</v>
      </c>
      <c r="BG8" s="86">
        <f t="shared" ca="1" si="19"/>
        <v>49824.939640262419</v>
      </c>
      <c r="BH8" s="86">
        <f t="shared" ca="1" si="19"/>
        <v>62281.174550327836</v>
      </c>
      <c r="BI8" s="86">
        <f t="shared" ca="1" si="19"/>
        <v>665559.08736688155</v>
      </c>
    </row>
    <row r="9" spans="15:61" x14ac:dyDescent="0.3">
      <c r="AH9" s="28"/>
      <c r="AI9" s="85">
        <f ca="1">SUM(AI6:AI8)</f>
        <v>26223.652442243038</v>
      </c>
      <c r="AJ9" s="85">
        <f t="shared" ref="AJ9" ca="1" si="20">SUM(AJ6:AJ8)</f>
        <v>52447.304884486803</v>
      </c>
      <c r="AK9" s="85">
        <f t="shared" ref="AK9" ca="1" si="21">SUM(AK6:AK8)</f>
        <v>78670.957326729927</v>
      </c>
      <c r="AL9" s="85">
        <f t="shared" ref="AL9" ca="1" si="22">SUM(AL6:AL8)</f>
        <v>104894.60976897349</v>
      </c>
      <c r="AM9" s="85">
        <f t="shared" ref="AM9" ca="1" si="23">SUM(AM6:AM8)</f>
        <v>131118.26221121647</v>
      </c>
      <c r="AN9" s="85">
        <f t="shared" ref="AN9" ca="1" si="24">SUM(AN6:AN8)</f>
        <v>157341.91465345991</v>
      </c>
      <c r="AO9" s="85">
        <f t="shared" ref="AO9" ca="1" si="25">SUM(AO6:AO8)</f>
        <v>0</v>
      </c>
      <c r="AP9" s="85">
        <f t="shared" ref="AP9" ca="1" si="26">SUM(AP6:AP8)</f>
        <v>29428.765518517186</v>
      </c>
      <c r="AQ9" s="85">
        <f t="shared" ref="AQ9" ca="1" si="27">SUM(AQ6:AQ8)</f>
        <v>58857.531037035187</v>
      </c>
      <c r="AR9" s="85">
        <f t="shared" ref="AR9" ca="1" si="28">SUM(AR6:AR8)</f>
        <v>88286.296555552472</v>
      </c>
      <c r="AS9" s="85">
        <f t="shared" ref="AS9" ca="1" si="29">SUM(AS6:AS8)</f>
        <v>117715.06207407024</v>
      </c>
      <c r="AT9" s="85">
        <f t="shared" ref="AT9" ca="1" si="30">SUM(AT6:AT8)</f>
        <v>147143.82759258736</v>
      </c>
      <c r="AU9" s="85">
        <f t="shared" ref="AU9" ca="1" si="31">SUM(AU6:AU8)</f>
        <v>929109.79149038694</v>
      </c>
      <c r="AV9" s="85">
        <f t="shared" ref="AV9" ca="1" si="32">SUM(AV6:AV8)</f>
        <v>0</v>
      </c>
      <c r="AW9" s="85">
        <f t="shared" ref="AW9" ca="1" si="33">SUM(AW6:AW8)</f>
        <v>29865.826392554569</v>
      </c>
      <c r="AX9" s="85">
        <f t="shared" ref="AX9" ca="1" si="34">SUM(AX6:AX8)</f>
        <v>59731.652785109967</v>
      </c>
      <c r="AY9" s="85">
        <f t="shared" ref="AY9" ca="1" si="35">SUM(AY6:AY8)</f>
        <v>89597.479177664645</v>
      </c>
      <c r="AZ9" s="85">
        <f t="shared" ref="AZ9" ca="1" si="36">SUM(AZ6:AZ8)</f>
        <v>119463.3055702198</v>
      </c>
      <c r="BA9" s="85">
        <f t="shared" ref="BA9" ca="1" si="37">SUM(BA6:BA8)</f>
        <v>149329.13196277432</v>
      </c>
      <c r="BB9" s="85">
        <f t="shared" ref="BB9" ca="1" si="38">SUM(BB6:BB8)</f>
        <v>1177704.2229308377</v>
      </c>
      <c r="BC9" s="85">
        <f t="shared" ref="BC9" ca="1" si="39">SUM(BC6:BC8)</f>
        <v>0</v>
      </c>
      <c r="BD9" s="85">
        <f t="shared" ref="BD9" ca="1" si="40">SUM(BD6:BD8)</f>
        <v>30812.791619635573</v>
      </c>
      <c r="BE9" s="85">
        <f t="shared" ref="BE9" ca="1" si="41">SUM(BE6:BE8)</f>
        <v>61625.583239271997</v>
      </c>
      <c r="BF9" s="85">
        <f t="shared" ref="BF9" ca="1" si="42">SUM(BF6:BF8)</f>
        <v>92438.374858907657</v>
      </c>
      <c r="BG9" s="85">
        <f t="shared" ref="BG9" ca="1" si="43">SUM(BG6:BG8)</f>
        <v>123251.16647854386</v>
      </c>
      <c r="BH9" s="85">
        <f t="shared" ref="BH9" ca="1" si="44">SUM(BH6:BH8)</f>
        <v>154063.95809817937</v>
      </c>
      <c r="BI9" s="85">
        <f t="shared" ref="BI9" ca="1" si="45">SUM(BI6:BI8)</f>
        <v>1646383.0055917592</v>
      </c>
    </row>
    <row r="10" spans="15:61" x14ac:dyDescent="0.3">
      <c r="AH10" s="28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</row>
    <row r="11" spans="15:61" x14ac:dyDescent="0.3">
      <c r="W11" s="80" t="s">
        <v>33</v>
      </c>
      <c r="X11" s="79"/>
      <c r="Y11" s="28">
        <v>-0.05</v>
      </c>
      <c r="Z11" s="28">
        <v>-0.5</v>
      </c>
      <c r="AA11" s="28">
        <v>-0.65</v>
      </c>
      <c r="AB11" s="28">
        <v>-0.95</v>
      </c>
      <c r="AE11" s="80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87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80" t="s">
        <v>34</v>
      </c>
      <c r="X12" s="79"/>
      <c r="Y12" s="28">
        <v>-0.3</v>
      </c>
      <c r="Z12" s="28">
        <v>-0.8</v>
      </c>
      <c r="AA12" s="28">
        <v>-0.9</v>
      </c>
      <c r="AB12" s="28">
        <v>-0.95</v>
      </c>
      <c r="AE12" s="80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87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80" t="s">
        <v>39</v>
      </c>
      <c r="X13" s="79"/>
      <c r="Y13" s="28">
        <v>-0.1</v>
      </c>
      <c r="Z13" s="28">
        <v>-0.5</v>
      </c>
      <c r="AA13" s="28">
        <v>-0.65</v>
      </c>
      <c r="AB13" s="28">
        <v>-0.95</v>
      </c>
      <c r="AE13" s="80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87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80" t="s">
        <v>137</v>
      </c>
      <c r="Y14" s="82">
        <v>0.33333333333333331</v>
      </c>
      <c r="Z14" s="82">
        <f>Y14-($Y$5-$AB14)/3</f>
        <v>0.30555555555555552</v>
      </c>
      <c r="AA14" s="82">
        <f>Z14-($Y$5-$AB14)/3</f>
        <v>0.27777777777777773</v>
      </c>
      <c r="AB14" s="82">
        <v>0.25</v>
      </c>
      <c r="AE14" s="80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87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80" t="s">
        <v>134</v>
      </c>
      <c r="P15" s="79"/>
      <c r="Q15" s="52">
        <v>0.3</v>
      </c>
      <c r="R15" s="52">
        <v>0.4</v>
      </c>
      <c r="S15" s="52">
        <v>0.5</v>
      </c>
      <c r="T15" s="52">
        <v>0.7</v>
      </c>
      <c r="W15" s="80" t="s">
        <v>134</v>
      </c>
      <c r="X15" s="79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80" t="s">
        <v>134</v>
      </c>
      <c r="AH15" s="87">
        <f ca="1">OFFSET($X15,0,MATCH(AH$26,$Y$1:$AB$1,0),1,1)</f>
        <v>9.9999999999999992E-2</v>
      </c>
      <c r="AI15" s="87">
        <f t="shared" ref="AI15:AM17" ca="1" si="75">OFFSET($X15,0,MATCH(AI$26,$Y$1:$AB$1,0),1,1)</f>
        <v>9.9999999999999992E-2</v>
      </c>
      <c r="AJ15" s="87">
        <f t="shared" ca="1" si="75"/>
        <v>9.9999999999999992E-2</v>
      </c>
      <c r="AK15" s="87">
        <f t="shared" ca="1" si="75"/>
        <v>9.9999999999999992E-2</v>
      </c>
      <c r="AL15" s="87">
        <f t="shared" ca="1" si="75"/>
        <v>9.9999999999999992E-2</v>
      </c>
      <c r="AM15" s="87">
        <f t="shared" ca="1" si="75"/>
        <v>9.9999999999999992E-2</v>
      </c>
      <c r="AN15" s="87">
        <f ca="1">OFFSET($X15,0,MATCH(AN$26,$Y$1:$AB$1,0),1,1)</f>
        <v>9.9999999999999992E-2</v>
      </c>
      <c r="AO15" s="87">
        <f t="shared" ref="AO15:BI17" ca="1" si="76">OFFSET($X15,0,MATCH(AO$26,$Y$1:$AB$1,0),1,1)</f>
        <v>0.12222222222222222</v>
      </c>
      <c r="AP15" s="87">
        <f t="shared" ca="1" si="76"/>
        <v>0.12222222222222222</v>
      </c>
      <c r="AQ15" s="87">
        <f t="shared" ca="1" si="76"/>
        <v>0.12222222222222222</v>
      </c>
      <c r="AR15" s="87">
        <f t="shared" ca="1" si="76"/>
        <v>0.12222222222222222</v>
      </c>
      <c r="AS15" s="87">
        <f t="shared" ca="1" si="76"/>
        <v>0.12222222222222222</v>
      </c>
      <c r="AT15" s="87">
        <f t="shared" ca="1" si="76"/>
        <v>0.12222222222222222</v>
      </c>
      <c r="AU15" s="87">
        <f t="shared" ca="1" si="76"/>
        <v>0.12222222222222222</v>
      </c>
      <c r="AV15" s="87">
        <f t="shared" ca="1" si="76"/>
        <v>0.13888888888888887</v>
      </c>
      <c r="AW15" s="87">
        <f t="shared" ca="1" si="76"/>
        <v>0.13888888888888887</v>
      </c>
      <c r="AX15" s="87">
        <f t="shared" ca="1" si="76"/>
        <v>0.13888888888888887</v>
      </c>
      <c r="AY15" s="87">
        <f t="shared" ca="1" si="76"/>
        <v>0.13888888888888887</v>
      </c>
      <c r="AZ15" s="87">
        <f t="shared" ca="1" si="76"/>
        <v>0.13888888888888887</v>
      </c>
      <c r="BA15" s="87">
        <f t="shared" ca="1" si="76"/>
        <v>0.13888888888888887</v>
      </c>
      <c r="BB15" s="87">
        <f t="shared" ca="1" si="76"/>
        <v>0.13888888888888887</v>
      </c>
      <c r="BC15" s="87">
        <f t="shared" ca="1" si="76"/>
        <v>0.17499999999999999</v>
      </c>
      <c r="BD15" s="87">
        <f t="shared" ca="1" si="76"/>
        <v>0.17499999999999999</v>
      </c>
      <c r="BE15" s="87">
        <f t="shared" ca="1" si="76"/>
        <v>0.17499999999999999</v>
      </c>
      <c r="BF15" s="87">
        <f t="shared" ca="1" si="76"/>
        <v>0.17499999999999999</v>
      </c>
      <c r="BG15" s="87">
        <f t="shared" ca="1" si="76"/>
        <v>0.17499999999999999</v>
      </c>
      <c r="BH15" s="87">
        <f t="shared" ca="1" si="76"/>
        <v>0.17499999999999999</v>
      </c>
      <c r="BI15" s="87">
        <f t="shared" ca="1" si="76"/>
        <v>0.17499999999999999</v>
      </c>
    </row>
    <row r="16" spans="15:61" ht="15.75" customHeight="1" x14ac:dyDescent="0.3">
      <c r="O16" s="80" t="s">
        <v>37</v>
      </c>
      <c r="P16" s="79"/>
      <c r="Q16" s="52">
        <v>0.3</v>
      </c>
      <c r="R16" s="52">
        <v>0.4</v>
      </c>
      <c r="S16" s="52">
        <v>0.5</v>
      </c>
      <c r="T16" s="52">
        <v>0.7</v>
      </c>
      <c r="W16" s="80" t="s">
        <v>37</v>
      </c>
      <c r="X16" s="79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80" t="s">
        <v>37</v>
      </c>
      <c r="AH16" s="87">
        <f ca="1">OFFSET($X16,0,MATCH(AH$26,$Y$1:$AB$1,0),1,1)</f>
        <v>0.2</v>
      </c>
      <c r="AI16" s="87">
        <f t="shared" ca="1" si="75"/>
        <v>0.2</v>
      </c>
      <c r="AJ16" s="87">
        <f t="shared" ca="1" si="75"/>
        <v>0.2</v>
      </c>
      <c r="AK16" s="87">
        <f t="shared" ca="1" si="75"/>
        <v>0.2</v>
      </c>
      <c r="AL16" s="87">
        <f t="shared" ca="1" si="75"/>
        <v>0.2</v>
      </c>
      <c r="AM16" s="87">
        <f t="shared" ca="1" si="75"/>
        <v>0.2</v>
      </c>
      <c r="AN16" s="87">
        <f ca="1">OFFSET($X16,0,MATCH(AN$26,$Y$1:$AB$1,0),1,1)</f>
        <v>0.2</v>
      </c>
      <c r="AO16" s="87">
        <f t="shared" ca="1" si="76"/>
        <v>0.27777777777777779</v>
      </c>
      <c r="AP16" s="87">
        <f t="shared" ca="1" si="76"/>
        <v>0.27777777777777779</v>
      </c>
      <c r="AQ16" s="87">
        <f t="shared" ca="1" si="76"/>
        <v>0.27777777777777779</v>
      </c>
      <c r="AR16" s="87">
        <f t="shared" ca="1" si="76"/>
        <v>0.27777777777777779</v>
      </c>
      <c r="AS16" s="87">
        <f t="shared" ca="1" si="76"/>
        <v>0.27777777777777779</v>
      </c>
      <c r="AT16" s="87">
        <f t="shared" ca="1" si="76"/>
        <v>0.27777777777777779</v>
      </c>
      <c r="AU16" s="87">
        <f t="shared" ca="1" si="76"/>
        <v>0.27777777777777779</v>
      </c>
      <c r="AV16" s="87">
        <f t="shared" ca="1" si="76"/>
        <v>0.36111111111111116</v>
      </c>
      <c r="AW16" s="87">
        <f t="shared" ca="1" si="76"/>
        <v>0.36111111111111116</v>
      </c>
      <c r="AX16" s="87">
        <f t="shared" ca="1" si="76"/>
        <v>0.36111111111111116</v>
      </c>
      <c r="AY16" s="87">
        <f t="shared" ca="1" si="76"/>
        <v>0.36111111111111116</v>
      </c>
      <c r="AZ16" s="87">
        <f t="shared" ca="1" si="76"/>
        <v>0.36111111111111116</v>
      </c>
      <c r="BA16" s="87">
        <f t="shared" ca="1" si="76"/>
        <v>0.36111111111111116</v>
      </c>
      <c r="BB16" s="87">
        <f t="shared" ca="1" si="76"/>
        <v>0.36111111111111116</v>
      </c>
      <c r="BC16" s="87">
        <f t="shared" ca="1" si="76"/>
        <v>0.52499999999999991</v>
      </c>
      <c r="BD16" s="87">
        <f t="shared" ca="1" si="76"/>
        <v>0.52499999999999991</v>
      </c>
      <c r="BE16" s="87">
        <f t="shared" ca="1" si="76"/>
        <v>0.52499999999999991</v>
      </c>
      <c r="BF16" s="87">
        <f t="shared" ca="1" si="76"/>
        <v>0.52499999999999991</v>
      </c>
      <c r="BG16" s="87">
        <f t="shared" ca="1" si="76"/>
        <v>0.52499999999999991</v>
      </c>
      <c r="BH16" s="87">
        <f t="shared" ca="1" si="76"/>
        <v>0.52499999999999991</v>
      </c>
      <c r="BI16" s="87">
        <f t="shared" ca="1" si="76"/>
        <v>0.52499999999999991</v>
      </c>
    </row>
    <row r="17" spans="1:61" x14ac:dyDescent="0.3">
      <c r="O17" s="80" t="s">
        <v>75</v>
      </c>
      <c r="P17" s="79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80" t="s">
        <v>75</v>
      </c>
      <c r="X17" s="79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80" t="s">
        <v>75</v>
      </c>
      <c r="AH17" s="87">
        <f ca="1">OFFSET($X17,0,MATCH(AH$26,$Y$1:$AB$1,0),1,1)</f>
        <v>0.70000000000000007</v>
      </c>
      <c r="AI17" s="87">
        <f t="shared" ca="1" si="75"/>
        <v>0.70000000000000007</v>
      </c>
      <c r="AJ17" s="87">
        <f t="shared" ca="1" si="75"/>
        <v>0.70000000000000007</v>
      </c>
      <c r="AK17" s="87">
        <f t="shared" ca="1" si="75"/>
        <v>0.70000000000000007</v>
      </c>
      <c r="AL17" s="87">
        <f t="shared" ca="1" si="75"/>
        <v>0.70000000000000007</v>
      </c>
      <c r="AM17" s="87">
        <f t="shared" ca="1" si="75"/>
        <v>0.70000000000000007</v>
      </c>
      <c r="AN17" s="87">
        <f ca="1">OFFSET($X17,0,MATCH(AN$26,$Y$1:$AB$1,0),1,1)</f>
        <v>0.70000000000000007</v>
      </c>
      <c r="AO17" s="87">
        <f t="shared" ca="1" si="76"/>
        <v>0.72222222222222221</v>
      </c>
      <c r="AP17" s="87">
        <f t="shared" ca="1" si="76"/>
        <v>0.72222222222222221</v>
      </c>
      <c r="AQ17" s="87">
        <f t="shared" ca="1" si="76"/>
        <v>0.72222222222222221</v>
      </c>
      <c r="AR17" s="87">
        <f t="shared" ca="1" si="76"/>
        <v>0.72222222222222221</v>
      </c>
      <c r="AS17" s="87">
        <f t="shared" ca="1" si="76"/>
        <v>0.72222222222222221</v>
      </c>
      <c r="AT17" s="87">
        <f t="shared" ca="1" si="76"/>
        <v>0.72222222222222221</v>
      </c>
      <c r="AU17" s="87">
        <f t="shared" ca="1" si="76"/>
        <v>0.72222222222222221</v>
      </c>
      <c r="AV17" s="87">
        <f t="shared" ca="1" si="76"/>
        <v>0.63888888888888884</v>
      </c>
      <c r="AW17" s="87">
        <f t="shared" ca="1" si="76"/>
        <v>0.63888888888888884</v>
      </c>
      <c r="AX17" s="87">
        <f t="shared" ca="1" si="76"/>
        <v>0.63888888888888884</v>
      </c>
      <c r="AY17" s="87">
        <f t="shared" ca="1" si="76"/>
        <v>0.63888888888888884</v>
      </c>
      <c r="AZ17" s="87">
        <f t="shared" ca="1" si="76"/>
        <v>0.63888888888888884</v>
      </c>
      <c r="BA17" s="87">
        <f t="shared" ca="1" si="76"/>
        <v>0.63888888888888884</v>
      </c>
      <c r="BB17" s="87">
        <f t="shared" ca="1" si="76"/>
        <v>0.63888888888888884</v>
      </c>
      <c r="BC17" s="87">
        <f t="shared" ca="1" si="76"/>
        <v>0.47500000000000009</v>
      </c>
      <c r="BD17" s="87">
        <f t="shared" ca="1" si="76"/>
        <v>0.47500000000000009</v>
      </c>
      <c r="BE17" s="87">
        <f t="shared" ca="1" si="76"/>
        <v>0.47500000000000009</v>
      </c>
      <c r="BF17" s="87">
        <f t="shared" ca="1" si="76"/>
        <v>0.47500000000000009</v>
      </c>
      <c r="BG17" s="87">
        <f t="shared" ca="1" si="76"/>
        <v>0.47500000000000009</v>
      </c>
      <c r="BH17" s="87">
        <f t="shared" ca="1" si="76"/>
        <v>0.47500000000000009</v>
      </c>
      <c r="BI17" s="87">
        <f t="shared" ca="1" si="76"/>
        <v>0.47500000000000009</v>
      </c>
    </row>
    <row r="18" spans="1:61" x14ac:dyDescent="0.3">
      <c r="AE18" s="80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87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80" t="s">
        <v>73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87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80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87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80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87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80" t="s">
        <v>66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87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80" t="s">
        <v>74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87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80" t="s">
        <v>76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e">
        <f>AF28&amp;" "&amp;AF26</f>
        <v>#REF!</v>
      </c>
      <c r="AG27" s="51" t="e">
        <f t="shared" ref="AG27:AO27" si="107">AG28&amp;" "&amp;AG26</f>
        <v>#REF!</v>
      </c>
      <c r="AH27" s="51" t="e">
        <f t="shared" si="107"/>
        <v>#REF!</v>
      </c>
      <c r="AI27" s="51" t="e">
        <f t="shared" si="107"/>
        <v>#REF!</v>
      </c>
      <c r="AJ27" s="51" t="e">
        <f t="shared" si="107"/>
        <v>#REF!</v>
      </c>
      <c r="AK27" s="51" t="e">
        <f t="shared" si="107"/>
        <v>#REF!</v>
      </c>
      <c r="AL27" s="51" t="e">
        <f t="shared" si="107"/>
        <v>#REF!</v>
      </c>
      <c r="AM27" s="51" t="e">
        <f t="shared" si="107"/>
        <v>#REF!</v>
      </c>
      <c r="AN27" s="51" t="e">
        <f t="shared" si="107"/>
        <v>#REF!</v>
      </c>
      <c r="AO27" s="51" t="e">
        <f t="shared" si="107"/>
        <v>#REF!</v>
      </c>
      <c r="AP27" s="51" t="e">
        <f t="shared" ref="AP27:AU27" si="108">AP28&amp;" "&amp;AP26</f>
        <v>#REF!</v>
      </c>
      <c r="AQ27" s="51" t="e">
        <f t="shared" si="108"/>
        <v>#REF!</v>
      </c>
      <c r="AR27" s="51" t="e">
        <f t="shared" si="108"/>
        <v>#REF!</v>
      </c>
      <c r="AS27" s="51" t="e">
        <f t="shared" si="108"/>
        <v>#REF!</v>
      </c>
      <c r="AT27" s="51" t="e">
        <f t="shared" si="108"/>
        <v>#REF!</v>
      </c>
      <c r="AU27" s="51" t="e">
        <f t="shared" si="108"/>
        <v>#REF!</v>
      </c>
      <c r="AV27" s="51" t="e">
        <f>AV28&amp;" "&amp;AV26</f>
        <v>#REF!</v>
      </c>
      <c r="AW27" s="51" t="e">
        <f t="shared" ref="AW27:BD27" si="109">AW28&amp;" "&amp;AW26</f>
        <v>#REF!</v>
      </c>
      <c r="AX27" s="51" t="e">
        <f t="shared" si="109"/>
        <v>#REF!</v>
      </c>
      <c r="AY27" s="51" t="e">
        <f t="shared" si="109"/>
        <v>#REF!</v>
      </c>
      <c r="AZ27" s="51" t="e">
        <f t="shared" si="109"/>
        <v>#REF!</v>
      </c>
      <c r="BA27" s="51" t="e">
        <f t="shared" si="109"/>
        <v>#REF!</v>
      </c>
      <c r="BB27" s="51" t="e">
        <f t="shared" si="109"/>
        <v>#REF!</v>
      </c>
      <c r="BC27" s="51" t="e">
        <f t="shared" si="109"/>
        <v>#REF!</v>
      </c>
      <c r="BD27" s="51" t="e">
        <f t="shared" si="109"/>
        <v>#REF!</v>
      </c>
      <c r="BE27" s="51" t="e">
        <f>BE28&amp;" "&amp;BE26</f>
        <v>#REF!</v>
      </c>
      <c r="BF27" s="51" t="e">
        <f t="shared" ref="BF27:BI27" si="110">BF28&amp;" "&amp;BF26</f>
        <v>#REF!</v>
      </c>
      <c r="BG27" s="51" t="e">
        <f t="shared" si="110"/>
        <v>#REF!</v>
      </c>
      <c r="BH27" s="51" t="e">
        <f t="shared" si="110"/>
        <v>#REF!</v>
      </c>
      <c r="BI27" s="51" t="e">
        <f t="shared" si="110"/>
        <v>#REF!</v>
      </c>
    </row>
    <row r="28" spans="1:61" x14ac:dyDescent="0.3">
      <c r="AF28" t="e">
        <f>#REF!+1</f>
        <v>#REF!</v>
      </c>
      <c r="AG28" t="e">
        <f>AF28+1</f>
        <v>#REF!</v>
      </c>
      <c r="AH28" t="e">
        <f t="shared" ref="AH28" si="111">AG28+1</f>
        <v>#REF!</v>
      </c>
      <c r="AI28" t="e">
        <f>AH28+5</f>
        <v>#REF!</v>
      </c>
      <c r="AJ28" t="e">
        <f t="shared" ref="AJ28:AN28" si="112">AI28+5</f>
        <v>#REF!</v>
      </c>
      <c r="AK28" t="e">
        <f t="shared" si="112"/>
        <v>#REF!</v>
      </c>
      <c r="AL28" t="e">
        <f t="shared" si="112"/>
        <v>#REF!</v>
      </c>
      <c r="AM28" t="e">
        <f t="shared" si="112"/>
        <v>#REF!</v>
      </c>
      <c r="AN28" t="e">
        <f t="shared" si="112"/>
        <v>#REF!</v>
      </c>
      <c r="AO28" t="e">
        <f>AH28</f>
        <v>#REF!</v>
      </c>
      <c r="AP28" t="e">
        <f t="shared" ref="AP28:BI28" si="113">AI28</f>
        <v>#REF!</v>
      </c>
      <c r="AQ28" t="e">
        <f t="shared" si="113"/>
        <v>#REF!</v>
      </c>
      <c r="AR28" t="e">
        <f t="shared" si="113"/>
        <v>#REF!</v>
      </c>
      <c r="AS28" t="e">
        <f t="shared" si="113"/>
        <v>#REF!</v>
      </c>
      <c r="AT28" t="e">
        <f t="shared" si="113"/>
        <v>#REF!</v>
      </c>
      <c r="AU28" t="e">
        <f t="shared" si="113"/>
        <v>#REF!</v>
      </c>
      <c r="AV28" t="e">
        <f t="shared" si="113"/>
        <v>#REF!</v>
      </c>
      <c r="AW28" t="e">
        <f t="shared" si="113"/>
        <v>#REF!</v>
      </c>
      <c r="AX28" t="e">
        <f t="shared" si="113"/>
        <v>#REF!</v>
      </c>
      <c r="AY28" t="e">
        <f t="shared" si="113"/>
        <v>#REF!</v>
      </c>
      <c r="AZ28" t="e">
        <f t="shared" si="113"/>
        <v>#REF!</v>
      </c>
      <c r="BA28" t="e">
        <f t="shared" si="113"/>
        <v>#REF!</v>
      </c>
      <c r="BB28" t="e">
        <f t="shared" si="113"/>
        <v>#REF!</v>
      </c>
      <c r="BC28" t="e">
        <f t="shared" si="113"/>
        <v>#REF!</v>
      </c>
      <c r="BD28" t="e">
        <f t="shared" si="113"/>
        <v>#REF!</v>
      </c>
      <c r="BE28" t="e">
        <f t="shared" si="113"/>
        <v>#REF!</v>
      </c>
      <c r="BF28" t="e">
        <f t="shared" si="113"/>
        <v>#REF!</v>
      </c>
      <c r="BG28" t="e">
        <f t="shared" si="113"/>
        <v>#REF!</v>
      </c>
      <c r="BH28" t="e">
        <f t="shared" si="113"/>
        <v>#REF!</v>
      </c>
      <c r="BI28" t="e">
        <f t="shared" si="113"/>
        <v>#REF!</v>
      </c>
    </row>
    <row r="29" spans="1:61" x14ac:dyDescent="0.3">
      <c r="A29" s="77" t="s">
        <v>67</v>
      </c>
      <c r="B29" s="77" t="s">
        <v>68</v>
      </c>
      <c r="C29" s="77" t="s">
        <v>69</v>
      </c>
      <c r="D29" s="77" t="s">
        <v>77</v>
      </c>
      <c r="E29" s="77" t="s">
        <v>78</v>
      </c>
      <c r="F29" s="77" t="s">
        <v>79</v>
      </c>
      <c r="G29" s="77" t="s">
        <v>80</v>
      </c>
      <c r="H29" s="77" t="s">
        <v>81</v>
      </c>
      <c r="I29" s="77" t="s">
        <v>82</v>
      </c>
      <c r="J29" s="77" t="s">
        <v>83</v>
      </c>
      <c r="K29" s="77" t="s">
        <v>84</v>
      </c>
      <c r="L29" s="77" t="s">
        <v>85</v>
      </c>
      <c r="M29" s="77" t="s">
        <v>86</v>
      </c>
      <c r="N29" s="77" t="s">
        <v>87</v>
      </c>
      <c r="O29" s="77" t="s">
        <v>88</v>
      </c>
      <c r="P29" s="77" t="s">
        <v>89</v>
      </c>
      <c r="Q29" s="77" t="s">
        <v>90</v>
      </c>
      <c r="R29" s="77" t="s">
        <v>91</v>
      </c>
      <c r="S29" s="77" t="s">
        <v>92</v>
      </c>
      <c r="T29" s="77" t="s">
        <v>93</v>
      </c>
      <c r="U29" s="77" t="s">
        <v>94</v>
      </c>
      <c r="V29" s="77" t="s">
        <v>95</v>
      </c>
      <c r="W29" s="77" t="s">
        <v>96</v>
      </c>
      <c r="X29" s="77" t="s">
        <v>97</v>
      </c>
      <c r="Y29" s="77" t="s">
        <v>98</v>
      </c>
      <c r="Z29" s="77" t="s">
        <v>99</v>
      </c>
      <c r="AA29" s="77" t="s">
        <v>100</v>
      </c>
      <c r="AB29" s="77" t="s">
        <v>101</v>
      </c>
      <c r="AC29" s="77" t="s">
        <v>102</v>
      </c>
      <c r="AD29" s="77" t="s">
        <v>103</v>
      </c>
      <c r="AE29" s="77" t="s">
        <v>104</v>
      </c>
      <c r="AF29" s="77" t="s">
        <v>135</v>
      </c>
      <c r="AG29" s="77" t="s">
        <v>136</v>
      </c>
      <c r="AH29" s="77" t="s">
        <v>105</v>
      </c>
      <c r="AI29" s="77" t="s">
        <v>106</v>
      </c>
      <c r="AJ29" s="77" t="s">
        <v>107</v>
      </c>
      <c r="AK29" s="77" t="s">
        <v>108</v>
      </c>
      <c r="AL29" s="77" t="s">
        <v>109</v>
      </c>
      <c r="AM29" s="77" t="s">
        <v>110</v>
      </c>
      <c r="AN29" s="77" t="s">
        <v>111</v>
      </c>
      <c r="AO29" s="77" t="s">
        <v>112</v>
      </c>
      <c r="AP29" s="77" t="s">
        <v>113</v>
      </c>
      <c r="AQ29" s="77" t="s">
        <v>114</v>
      </c>
      <c r="AR29" s="77" t="s">
        <v>115</v>
      </c>
      <c r="AS29" s="77" t="s">
        <v>116</v>
      </c>
      <c r="AT29" s="77" t="s">
        <v>117</v>
      </c>
      <c r="AU29" s="77" t="s">
        <v>118</v>
      </c>
      <c r="AV29" s="77" t="s">
        <v>119</v>
      </c>
      <c r="AW29" s="77" t="s">
        <v>120</v>
      </c>
      <c r="AX29" s="77" t="s">
        <v>121</v>
      </c>
      <c r="AY29" s="77" t="s">
        <v>122</v>
      </c>
      <c r="AZ29" s="77" t="s">
        <v>123</v>
      </c>
      <c r="BA29" s="77" t="s">
        <v>124</v>
      </c>
      <c r="BB29" s="77" t="s">
        <v>125</v>
      </c>
      <c r="BC29" s="77" t="s">
        <v>126</v>
      </c>
      <c r="BD29" s="77" t="s">
        <v>127</v>
      </c>
      <c r="BE29" s="77" t="s">
        <v>128</v>
      </c>
      <c r="BF29" s="77" t="s">
        <v>129</v>
      </c>
      <c r="BG29" s="77" t="s">
        <v>130</v>
      </c>
      <c r="BH29" s="77" t="s">
        <v>131</v>
      </c>
      <c r="BI29" s="77" t="s">
        <v>132</v>
      </c>
    </row>
    <row r="30" spans="1:61" x14ac:dyDescent="0.3">
      <c r="A30" s="81" t="str">
        <f>B30&amp;C30</f>
        <v>electricityAustria</v>
      </c>
      <c r="B30" s="6" t="s">
        <v>35</v>
      </c>
      <c r="C30" t="s">
        <v>12</v>
      </c>
      <c r="D30" s="84">
        <v>2828.5354778795954</v>
      </c>
      <c r="E30" s="84">
        <v>3001.1820358333262</v>
      </c>
      <c r="F30" s="84">
        <v>3041.4253367144065</v>
      </c>
      <c r="G30" s="84">
        <v>3129.2981392507631</v>
      </c>
      <c r="H30" s="84">
        <v>3090.7192953120493</v>
      </c>
      <c r="I30" s="84">
        <v>3236.4575942773708</v>
      </c>
      <c r="J30" s="84">
        <v>3381.2404229513172</v>
      </c>
      <c r="K30" s="84">
        <v>3306.2290813806021</v>
      </c>
      <c r="L30" s="84">
        <v>3320.993174491678</v>
      </c>
      <c r="M30" s="84">
        <v>3482.9246177864793</v>
      </c>
      <c r="N30" s="84">
        <v>3562.9348691425048</v>
      </c>
      <c r="O30" s="84">
        <v>4352.3460506475085</v>
      </c>
      <c r="P30" s="84">
        <v>4452.2589877888086</v>
      </c>
      <c r="Q30" s="84">
        <v>4721.7382266791365</v>
      </c>
      <c r="R30" s="84">
        <v>4277.9961656338046</v>
      </c>
      <c r="S30" s="84">
        <v>4121.7153961323156</v>
      </c>
      <c r="T30" s="84">
        <v>3859.035654670131</v>
      </c>
      <c r="U30" s="84">
        <v>4169.4079846822242</v>
      </c>
      <c r="V30" s="84">
        <v>4001.0355391834246</v>
      </c>
      <c r="W30" s="84">
        <v>4090.9917785611078</v>
      </c>
      <c r="X30" s="84">
        <v>4543.4964247987509</v>
      </c>
      <c r="Y30" s="84">
        <v>4113.2295904692546</v>
      </c>
      <c r="Z30" s="84">
        <v>4265.7667117500714</v>
      </c>
      <c r="AA30" s="84">
        <v>4161.5696957222754</v>
      </c>
      <c r="AB30" s="84">
        <v>3849.0218001548892</v>
      </c>
      <c r="AC30" s="84">
        <v>3928.3272139703422</v>
      </c>
      <c r="AD30" s="84">
        <v>3944.8179413001558</v>
      </c>
      <c r="AE30" s="84">
        <v>3976.801498280674</v>
      </c>
      <c r="AF30" s="84">
        <f t="shared" ref="AF30:AF93" si="114">AE30+(AE30-Z30)/5</f>
        <v>3919.0084555867943</v>
      </c>
      <c r="AG30" s="84">
        <f t="shared" ref="AG30:AG93" si="115">AF30+(AF30-AA30)/5</f>
        <v>3870.4962075596982</v>
      </c>
      <c r="AH30" s="84">
        <f t="shared" ref="AH30:AH93" si="116">AG30+(AG30-AB30)/5</f>
        <v>3874.7910890406602</v>
      </c>
      <c r="AI30" s="84">
        <f>VLOOKUP(eurostat_totals[[#This Row],[energy carrier EUCalc]],$AE$11:$BI$24,COLUMN()-COLUMN($AD$29),FALSE)*eurostat_totals[[#This Row],[2020 1]]</f>
        <v>3874.7910890406602</v>
      </c>
      <c r="AJ30" s="84">
        <f>VLOOKUP(eurostat_totals[[#This Row],[energy carrier EUCalc]],$AE$11:$BI$24,COLUMN()-COLUMN($AD$29),FALSE)*eurostat_totals[[#This Row],[2020 1]]</f>
        <v>3874.7910890406602</v>
      </c>
      <c r="AK30" s="84">
        <f>VLOOKUP(eurostat_totals[[#This Row],[energy carrier EUCalc]],$AE$11:$BI$24,COLUMN()-COLUMN($AD$29),FALSE)*eurostat_totals[[#This Row],[2020 1]]</f>
        <v>3874.7910890406602</v>
      </c>
      <c r="AL30" s="84">
        <f>VLOOKUP(eurostat_totals[[#This Row],[energy carrier EUCalc]],$AE$11:$BI$24,COLUMN()-COLUMN($AD$29),FALSE)*eurostat_totals[[#This Row],[2020 1]]</f>
        <v>3874.7910890406602</v>
      </c>
      <c r="AM30" s="84">
        <f>VLOOKUP(eurostat_totals[[#This Row],[energy carrier EUCalc]],$AE$11:$BI$24,COLUMN()-COLUMN($AD$29),FALSE)*eurostat_totals[[#This Row],[2020 1]]</f>
        <v>3874.7910890406602</v>
      </c>
      <c r="AN30" s="84">
        <f>VLOOKUP(eurostat_totals[[#This Row],[energy carrier EUCalc]],$AE$11:$BI$24,COLUMN()-COLUMN($AD$29),FALSE)*eurostat_totals[[#This Row],[2020 1]]</f>
        <v>3874.7910890406602</v>
      </c>
      <c r="AO30" s="84">
        <f>VLOOKUP(eurostat_totals[[#This Row],[energy carrier EUCalc]],$AE$11:$BI$24,COLUMN()-COLUMN($AD$29),FALSE)*eurostat_totals[[#This Row],[2020 1]]</f>
        <v>3874.7910890406602</v>
      </c>
      <c r="AP30" s="84">
        <f>VLOOKUP(eurostat_totals[[#This Row],[energy carrier EUCalc]],$AE$11:$BI$24,COLUMN()-COLUMN($AD$29),FALSE)*eurostat_totals[[#This Row],[2020 1]]</f>
        <v>3874.7910890406602</v>
      </c>
      <c r="AQ30" s="84">
        <f>VLOOKUP(eurostat_totals[[#This Row],[energy carrier EUCalc]],$AE$11:$BI$24,COLUMN()-COLUMN($AD$29),FALSE)*eurostat_totals[[#This Row],[2020 1]]</f>
        <v>3874.7910890406602</v>
      </c>
      <c r="AR30" s="84">
        <f>VLOOKUP(eurostat_totals[[#This Row],[energy carrier EUCalc]],$AE$11:$BI$24,COLUMN()-COLUMN($AD$29),FALSE)*eurostat_totals[[#This Row],[2020 1]]</f>
        <v>3874.7910890406602</v>
      </c>
      <c r="AS30" s="84">
        <f>VLOOKUP(eurostat_totals[[#This Row],[energy carrier EUCalc]],$AE$11:$BI$24,COLUMN()-COLUMN($AD$29),FALSE)*eurostat_totals[[#This Row],[2020 1]]</f>
        <v>3874.7910890406602</v>
      </c>
      <c r="AT30" s="84">
        <f>VLOOKUP(eurostat_totals[[#This Row],[energy carrier EUCalc]],$AE$11:$BI$24,COLUMN()-COLUMN($AD$29),FALSE)*eurostat_totals[[#This Row],[2020 1]]</f>
        <v>3874.7910890406602</v>
      </c>
      <c r="AU30" s="84">
        <f ca="1">VLOOKUP(eurostat_totals[[#This Row],[energy carrier EUCalc]],$AE$11:$BI$24,COLUMN()-COLUMN($AD$29),FALSE)*eurostat_totals[[#This Row],[2020 1]]</f>
        <v>5058.755032914195</v>
      </c>
      <c r="AV30" s="84">
        <f>VLOOKUP(eurostat_totals[[#This Row],[energy carrier EUCalc]],$AE$11:$BI$24,COLUMN()-COLUMN($AD$29),FALSE)*eurostat_totals[[#This Row],[2020 1]]</f>
        <v>3874.7910890406602</v>
      </c>
      <c r="AW30" s="84">
        <f>VLOOKUP(eurostat_totals[[#This Row],[energy carrier EUCalc]],$AE$11:$BI$24,COLUMN()-COLUMN($AD$29),FALSE)*eurostat_totals[[#This Row],[2020 1]]</f>
        <v>3874.7910890406602</v>
      </c>
      <c r="AX30" s="84">
        <f>VLOOKUP(eurostat_totals[[#This Row],[energy carrier EUCalc]],$AE$11:$BI$24,COLUMN()-COLUMN($AD$29),FALSE)*eurostat_totals[[#This Row],[2020 1]]</f>
        <v>3874.7910890406602</v>
      </c>
      <c r="AY30" s="84">
        <f>VLOOKUP(eurostat_totals[[#This Row],[energy carrier EUCalc]],$AE$11:$BI$24,COLUMN()-COLUMN($AD$29),FALSE)*eurostat_totals[[#This Row],[2020 1]]</f>
        <v>3874.7910890406602</v>
      </c>
      <c r="AZ30" s="84">
        <f>VLOOKUP(eurostat_totals[[#This Row],[energy carrier EUCalc]],$AE$11:$BI$24,COLUMN()-COLUMN($AD$29),FALSE)*eurostat_totals[[#This Row],[2020 1]]</f>
        <v>3874.7910890406602</v>
      </c>
      <c r="BA30" s="84">
        <f>VLOOKUP(eurostat_totals[[#This Row],[energy carrier EUCalc]],$AE$11:$BI$24,COLUMN()-COLUMN($AD$29),FALSE)*eurostat_totals[[#This Row],[2020 1]]</f>
        <v>3874.7910890406602</v>
      </c>
      <c r="BB30" s="84">
        <f ca="1">VLOOKUP(eurostat_totals[[#This Row],[energy carrier EUCalc]],$AE$11:$BI$24,COLUMN()-COLUMN($AD$29),FALSE)*eurostat_totals[[#This Row],[2020 1]]</f>
        <v>4951.1219471075101</v>
      </c>
      <c r="BC30" s="84">
        <f>VLOOKUP(eurostat_totals[[#This Row],[energy carrier EUCalc]],$AE$11:$BI$24,COLUMN()-COLUMN($AD$29),FALSE)*eurostat_totals[[#This Row],[2020 1]]</f>
        <v>3874.7910890406602</v>
      </c>
      <c r="BD30" s="84">
        <f>VLOOKUP(eurostat_totals[[#This Row],[energy carrier EUCalc]],$AE$11:$BI$24,COLUMN()-COLUMN($AD$29),FALSE)*eurostat_totals[[#This Row],[2020 1]]</f>
        <v>3874.7910890406602</v>
      </c>
      <c r="BE30" s="84">
        <f>VLOOKUP(eurostat_totals[[#This Row],[energy carrier EUCalc]],$AE$11:$BI$24,COLUMN()-COLUMN($AD$29),FALSE)*eurostat_totals[[#This Row],[2020 1]]</f>
        <v>3874.7910890406602</v>
      </c>
      <c r="BF30" s="84">
        <f>VLOOKUP(eurostat_totals[[#This Row],[energy carrier EUCalc]],$AE$11:$BI$24,COLUMN()-COLUMN($AD$29),FALSE)*eurostat_totals[[#This Row],[2020 1]]</f>
        <v>3874.7910890406602</v>
      </c>
      <c r="BG30" s="84">
        <f>VLOOKUP(eurostat_totals[[#This Row],[energy carrier EUCalc]],$AE$11:$BI$24,COLUMN()-COLUMN($AD$29),FALSE)*eurostat_totals[[#This Row],[2020 1]]</f>
        <v>3874.7910890406602</v>
      </c>
      <c r="BH30" s="84">
        <f>VLOOKUP(eurostat_totals[[#This Row],[energy carrier EUCalc]],$AE$11:$BI$24,COLUMN()-COLUMN($AD$29),FALSE)*eurostat_totals[[#This Row],[2020 1]]</f>
        <v>3874.7910890406602</v>
      </c>
      <c r="BI30" s="84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81" t="str">
        <f t="shared" ref="A31:A94" si="117">B31&amp;C31</f>
        <v>electricityBelgium</v>
      </c>
      <c r="B31" s="6" t="s">
        <v>35</v>
      </c>
      <c r="C31" t="s">
        <v>1</v>
      </c>
      <c r="D31" s="84">
        <v>6520.5517924633559</v>
      </c>
      <c r="E31" s="84">
        <v>7045.6943327953841</v>
      </c>
      <c r="F31" s="84">
        <v>7168.925640754097</v>
      </c>
      <c r="G31" s="84">
        <v>7468.1475483955828</v>
      </c>
      <c r="H31" s="84">
        <v>7563.0450863861788</v>
      </c>
      <c r="I31" s="84">
        <v>7828.9830508761652</v>
      </c>
      <c r="J31" s="84">
        <v>8225.581701380459</v>
      </c>
      <c r="K31" s="84">
        <v>8120.7673439010214</v>
      </c>
      <c r="L31" s="84">
        <v>8281.8868326310512</v>
      </c>
      <c r="M31" s="84">
        <v>8315.1748940630696</v>
      </c>
      <c r="N31" s="84">
        <v>8405.8264848389681</v>
      </c>
      <c r="O31" s="84">
        <v>8816.3507281772581</v>
      </c>
      <c r="P31" s="84">
        <v>9724.6302858929939</v>
      </c>
      <c r="Q31" s="84">
        <v>9180.2649942385506</v>
      </c>
      <c r="R31" s="84">
        <v>9551.7363469216707</v>
      </c>
      <c r="S31" s="84">
        <v>8214.2464556894574</v>
      </c>
      <c r="T31" s="84">
        <v>5605.3007226788004</v>
      </c>
      <c r="U31" s="84">
        <v>4715.0822247127244</v>
      </c>
      <c r="V31" s="84">
        <v>3724.9713118897848</v>
      </c>
      <c r="W31" s="84">
        <v>3527.8040241862082</v>
      </c>
      <c r="X31" s="84">
        <v>3607.7757881050611</v>
      </c>
      <c r="Y31" s="84">
        <v>2888.3474473404735</v>
      </c>
      <c r="Z31" s="84">
        <v>3355.754268877361</v>
      </c>
      <c r="AA31" s="84">
        <v>3609.9282351620323</v>
      </c>
      <c r="AB31" s="84">
        <v>2877.0620418037843</v>
      </c>
      <c r="AC31" s="84">
        <v>2919.8637461962426</v>
      </c>
      <c r="AD31" s="84">
        <v>2913.6600530781279</v>
      </c>
      <c r="AE31" s="84">
        <v>2806.170249411819</v>
      </c>
      <c r="AF31" s="84">
        <f t="shared" si="114"/>
        <v>2696.2534455187106</v>
      </c>
      <c r="AG31" s="84">
        <f t="shared" si="115"/>
        <v>2513.5184875900463</v>
      </c>
      <c r="AH31" s="84">
        <f t="shared" si="116"/>
        <v>2440.8097767472987</v>
      </c>
      <c r="AI31" s="84">
        <f>VLOOKUP(eurostat_totals[[#This Row],[energy carrier EUCalc]],$AE$11:$BI$24,COLUMN()-COLUMN($AD$29),FALSE)*eurostat_totals[[#This Row],[2020 1]]</f>
        <v>2440.8097767472987</v>
      </c>
      <c r="AJ31" s="84">
        <f>VLOOKUP(eurostat_totals[[#This Row],[energy carrier EUCalc]],$AE$11:$BI$24,COLUMN()-COLUMN($AD$29),FALSE)*eurostat_totals[[#This Row],[2020 1]]</f>
        <v>2440.8097767472987</v>
      </c>
      <c r="AK31" s="84">
        <f>VLOOKUP(eurostat_totals[[#This Row],[energy carrier EUCalc]],$AE$11:$BI$24,COLUMN()-COLUMN($AD$29),FALSE)*eurostat_totals[[#This Row],[2020 1]]</f>
        <v>2440.8097767472987</v>
      </c>
      <c r="AL31" s="84">
        <f>VLOOKUP(eurostat_totals[[#This Row],[energy carrier EUCalc]],$AE$11:$BI$24,COLUMN()-COLUMN($AD$29),FALSE)*eurostat_totals[[#This Row],[2020 1]]</f>
        <v>2440.8097767472987</v>
      </c>
      <c r="AM31" s="84">
        <f>VLOOKUP(eurostat_totals[[#This Row],[energy carrier EUCalc]],$AE$11:$BI$24,COLUMN()-COLUMN($AD$29),FALSE)*eurostat_totals[[#This Row],[2020 1]]</f>
        <v>2440.8097767472987</v>
      </c>
      <c r="AN31" s="84">
        <f>VLOOKUP(eurostat_totals[[#This Row],[energy carrier EUCalc]],$AE$11:$BI$24,COLUMN()-COLUMN($AD$29),FALSE)*eurostat_totals[[#This Row],[2020 1]]</f>
        <v>2440.8097767472987</v>
      </c>
      <c r="AO31" s="84">
        <f>VLOOKUP(eurostat_totals[[#This Row],[energy carrier EUCalc]],$AE$11:$BI$24,COLUMN()-COLUMN($AD$29),FALSE)*eurostat_totals[[#This Row],[2020 1]]</f>
        <v>2440.8097767472987</v>
      </c>
      <c r="AP31" s="84">
        <f>VLOOKUP(eurostat_totals[[#This Row],[energy carrier EUCalc]],$AE$11:$BI$24,COLUMN()-COLUMN($AD$29),FALSE)*eurostat_totals[[#This Row],[2020 1]]</f>
        <v>2440.8097767472987</v>
      </c>
      <c r="AQ31" s="84">
        <f>VLOOKUP(eurostat_totals[[#This Row],[energy carrier EUCalc]],$AE$11:$BI$24,COLUMN()-COLUMN($AD$29),FALSE)*eurostat_totals[[#This Row],[2020 1]]</f>
        <v>2440.8097767472987</v>
      </c>
      <c r="AR31" s="81">
        <f>VLOOKUP(eurostat_totals[[#This Row],[energy carrier EUCalc]],$AE$11:$BI$24,COLUMN()-COLUMN($AD$29),FALSE)*eurostat_totals[[#This Row],[2020 1]]</f>
        <v>2440.8097767472987</v>
      </c>
      <c r="AS31" s="81">
        <f>VLOOKUP(eurostat_totals[[#This Row],[energy carrier EUCalc]],$AE$11:$BI$24,COLUMN()-COLUMN($AD$29),FALSE)*eurostat_totals[[#This Row],[2020 1]]</f>
        <v>2440.8097767472987</v>
      </c>
      <c r="AT31" s="81">
        <f>VLOOKUP(eurostat_totals[[#This Row],[energy carrier EUCalc]],$AE$11:$BI$24,COLUMN()-COLUMN($AD$29),FALSE)*eurostat_totals[[#This Row],[2020 1]]</f>
        <v>2440.8097767472987</v>
      </c>
      <c r="AU31" s="81">
        <f ca="1">VLOOKUP(eurostat_totals[[#This Row],[energy carrier EUCalc]],$AE$11:$BI$24,COLUMN()-COLUMN($AD$29),FALSE)*eurostat_totals[[#This Row],[2020 1]]</f>
        <v>3186.6127640867512</v>
      </c>
      <c r="AV31" s="81">
        <f>VLOOKUP(eurostat_totals[[#This Row],[energy carrier EUCalc]],$AE$11:$BI$24,COLUMN()-COLUMN($AD$29),FALSE)*eurostat_totals[[#This Row],[2020 1]]</f>
        <v>2440.8097767472987</v>
      </c>
      <c r="AW31" s="81">
        <f>VLOOKUP(eurostat_totals[[#This Row],[energy carrier EUCalc]],$AE$11:$BI$24,COLUMN()-COLUMN($AD$29),FALSE)*eurostat_totals[[#This Row],[2020 1]]</f>
        <v>2440.8097767472987</v>
      </c>
      <c r="AX31" s="81">
        <f>VLOOKUP(eurostat_totals[[#This Row],[energy carrier EUCalc]],$AE$11:$BI$24,COLUMN()-COLUMN($AD$29),FALSE)*eurostat_totals[[#This Row],[2020 1]]</f>
        <v>2440.8097767472987</v>
      </c>
      <c r="AY31" s="81">
        <f>VLOOKUP(eurostat_totals[[#This Row],[energy carrier EUCalc]],$AE$11:$BI$24,COLUMN()-COLUMN($AD$29),FALSE)*eurostat_totals[[#This Row],[2020 1]]</f>
        <v>2440.8097767472987</v>
      </c>
      <c r="AZ31" s="81">
        <f>VLOOKUP(eurostat_totals[[#This Row],[energy carrier EUCalc]],$AE$11:$BI$24,COLUMN()-COLUMN($AD$29),FALSE)*eurostat_totals[[#This Row],[2020 1]]</f>
        <v>2440.8097767472987</v>
      </c>
      <c r="BA31" s="81">
        <f>VLOOKUP(eurostat_totals[[#This Row],[energy carrier EUCalc]],$AE$11:$BI$24,COLUMN()-COLUMN($AD$29),FALSE)*eurostat_totals[[#This Row],[2020 1]]</f>
        <v>2440.8097767472987</v>
      </c>
      <c r="BB31" s="81">
        <f ca="1">VLOOKUP(eurostat_totals[[#This Row],[energy carrier EUCalc]],$AE$11:$BI$24,COLUMN()-COLUMN($AD$29),FALSE)*eurostat_totals[[#This Row],[2020 1]]</f>
        <v>3118.8124925104371</v>
      </c>
      <c r="BC31" s="81">
        <f>VLOOKUP(eurostat_totals[[#This Row],[energy carrier EUCalc]],$AE$11:$BI$24,COLUMN()-COLUMN($AD$29),FALSE)*eurostat_totals[[#This Row],[2020 1]]</f>
        <v>2440.8097767472987</v>
      </c>
      <c r="BD31" s="81">
        <f>VLOOKUP(eurostat_totals[[#This Row],[energy carrier EUCalc]],$AE$11:$BI$24,COLUMN()-COLUMN($AD$29),FALSE)*eurostat_totals[[#This Row],[2020 1]]</f>
        <v>2440.8097767472987</v>
      </c>
      <c r="BE31" s="81">
        <f>VLOOKUP(eurostat_totals[[#This Row],[energy carrier EUCalc]],$AE$11:$BI$24,COLUMN()-COLUMN($AD$29),FALSE)*eurostat_totals[[#This Row],[2020 1]]</f>
        <v>2440.8097767472987</v>
      </c>
      <c r="BF31" s="81">
        <f>VLOOKUP(eurostat_totals[[#This Row],[energy carrier EUCalc]],$AE$11:$BI$24,COLUMN()-COLUMN($AD$29),FALSE)*eurostat_totals[[#This Row],[2020 1]]</f>
        <v>2440.8097767472987</v>
      </c>
      <c r="BG31" s="81">
        <f>VLOOKUP(eurostat_totals[[#This Row],[energy carrier EUCalc]],$AE$11:$BI$24,COLUMN()-COLUMN($AD$29),FALSE)*eurostat_totals[[#This Row],[2020 1]]</f>
        <v>2440.8097767472987</v>
      </c>
      <c r="BH31" s="81">
        <f>VLOOKUP(eurostat_totals[[#This Row],[energy carrier EUCalc]],$AE$11:$BI$24,COLUMN()-COLUMN($AD$29),FALSE)*eurostat_totals[[#This Row],[2020 1]]</f>
        <v>2440.8097767472987</v>
      </c>
      <c r="BI31" s="81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81" t="str">
        <f t="shared" si="117"/>
        <v>electricityBulgaria</v>
      </c>
      <c r="B32" s="6" t="s">
        <v>35</v>
      </c>
      <c r="C32" t="s">
        <v>19</v>
      </c>
      <c r="D32" s="84">
        <v>1735.7472113615058</v>
      </c>
      <c r="E32" s="84">
        <v>1724.3124286217299</v>
      </c>
      <c r="F32" s="84">
        <v>1656.8639781310501</v>
      </c>
      <c r="G32" s="84">
        <v>1660.6762148172588</v>
      </c>
      <c r="H32" s="84">
        <v>1625.0458712288143</v>
      </c>
      <c r="I32" s="84">
        <v>1815.6230137999485</v>
      </c>
      <c r="J32" s="84">
        <v>1903.4547884530878</v>
      </c>
      <c r="K32" s="84">
        <v>1637.6408999165669</v>
      </c>
      <c r="L32" s="84">
        <v>1746.6847458378636</v>
      </c>
      <c r="M32" s="84">
        <v>1676.2528057666723</v>
      </c>
      <c r="N32" s="84">
        <v>1633.6629138092187</v>
      </c>
      <c r="O32" s="84">
        <v>1505.1792346819589</v>
      </c>
      <c r="P32" s="84">
        <v>1292.8403849187837</v>
      </c>
      <c r="Q32" s="84">
        <v>1292.1302130877571</v>
      </c>
      <c r="R32" s="84">
        <v>816.5909470235116</v>
      </c>
      <c r="S32" s="84">
        <v>871.9265912876898</v>
      </c>
      <c r="T32" s="84">
        <v>899.39339200934921</v>
      </c>
      <c r="U32" s="84">
        <v>778.16852811056071</v>
      </c>
      <c r="V32" s="84">
        <v>993.86830128843735</v>
      </c>
      <c r="W32" s="84">
        <v>1068.2858430984777</v>
      </c>
      <c r="X32" s="84">
        <v>1146.3186186148935</v>
      </c>
      <c r="Y32" s="84">
        <v>1357.6346052153283</v>
      </c>
      <c r="Z32" s="84">
        <v>1233.3829928228179</v>
      </c>
      <c r="AA32" s="84">
        <v>1096.776341243725</v>
      </c>
      <c r="AB32" s="84">
        <v>1120.0853689989028</v>
      </c>
      <c r="AC32" s="84">
        <v>1125.4590640019549</v>
      </c>
      <c r="AD32" s="84">
        <v>1134.8700773406279</v>
      </c>
      <c r="AE32" s="84">
        <v>1177.644504097769</v>
      </c>
      <c r="AF32" s="84">
        <f t="shared" si="114"/>
        <v>1166.4968063527592</v>
      </c>
      <c r="AG32" s="84">
        <f t="shared" si="115"/>
        <v>1180.440899374566</v>
      </c>
      <c r="AH32" s="84">
        <f t="shared" si="116"/>
        <v>1192.5120054496986</v>
      </c>
      <c r="AI32" s="84">
        <f>VLOOKUP(eurostat_totals[[#This Row],[energy carrier EUCalc]],$AE$11:$BI$24,COLUMN()-COLUMN($AD$29),FALSE)*eurostat_totals[[#This Row],[2020 1]]</f>
        <v>1192.5120054496986</v>
      </c>
      <c r="AJ32" s="84">
        <f>VLOOKUP(eurostat_totals[[#This Row],[energy carrier EUCalc]],$AE$11:$BI$24,COLUMN()-COLUMN($AD$29),FALSE)*eurostat_totals[[#This Row],[2020 1]]</f>
        <v>1192.5120054496986</v>
      </c>
      <c r="AK32" s="84">
        <f>VLOOKUP(eurostat_totals[[#This Row],[energy carrier EUCalc]],$AE$11:$BI$24,COLUMN()-COLUMN($AD$29),FALSE)*eurostat_totals[[#This Row],[2020 1]]</f>
        <v>1192.5120054496986</v>
      </c>
      <c r="AL32" s="84">
        <f>VLOOKUP(eurostat_totals[[#This Row],[energy carrier EUCalc]],$AE$11:$BI$24,COLUMN()-COLUMN($AD$29),FALSE)*eurostat_totals[[#This Row],[2020 1]]</f>
        <v>1192.5120054496986</v>
      </c>
      <c r="AM32" s="84">
        <f>VLOOKUP(eurostat_totals[[#This Row],[energy carrier EUCalc]],$AE$11:$BI$24,COLUMN()-COLUMN($AD$29),FALSE)*eurostat_totals[[#This Row],[2020 1]]</f>
        <v>1192.5120054496986</v>
      </c>
      <c r="AN32" s="84">
        <f>VLOOKUP(eurostat_totals[[#This Row],[energy carrier EUCalc]],$AE$11:$BI$24,COLUMN()-COLUMN($AD$29),FALSE)*eurostat_totals[[#This Row],[2020 1]]</f>
        <v>1192.5120054496986</v>
      </c>
      <c r="AO32" s="84">
        <f>VLOOKUP(eurostat_totals[[#This Row],[energy carrier EUCalc]],$AE$11:$BI$24,COLUMN()-COLUMN($AD$29),FALSE)*eurostat_totals[[#This Row],[2020 1]]</f>
        <v>1192.5120054496986</v>
      </c>
      <c r="AP32" s="84">
        <f>VLOOKUP(eurostat_totals[[#This Row],[energy carrier EUCalc]],$AE$11:$BI$24,COLUMN()-COLUMN($AD$29),FALSE)*eurostat_totals[[#This Row],[2020 1]]</f>
        <v>1192.5120054496986</v>
      </c>
      <c r="AQ32" s="84">
        <f>VLOOKUP(eurostat_totals[[#This Row],[energy carrier EUCalc]],$AE$11:$BI$24,COLUMN()-COLUMN($AD$29),FALSE)*eurostat_totals[[#This Row],[2020 1]]</f>
        <v>1192.5120054496986</v>
      </c>
      <c r="AR32" s="81">
        <f>VLOOKUP(eurostat_totals[[#This Row],[energy carrier EUCalc]],$AE$11:$BI$24,COLUMN()-COLUMN($AD$29),FALSE)*eurostat_totals[[#This Row],[2020 1]]</f>
        <v>1192.5120054496986</v>
      </c>
      <c r="AS32" s="81">
        <f>VLOOKUP(eurostat_totals[[#This Row],[energy carrier EUCalc]],$AE$11:$BI$24,COLUMN()-COLUMN($AD$29),FALSE)*eurostat_totals[[#This Row],[2020 1]]</f>
        <v>1192.5120054496986</v>
      </c>
      <c r="AT32" s="81">
        <f>VLOOKUP(eurostat_totals[[#This Row],[energy carrier EUCalc]],$AE$11:$BI$24,COLUMN()-COLUMN($AD$29),FALSE)*eurostat_totals[[#This Row],[2020 1]]</f>
        <v>1192.5120054496986</v>
      </c>
      <c r="AU32" s="81">
        <f ca="1">VLOOKUP(eurostat_totals[[#This Row],[energy carrier EUCalc]],$AE$11:$BI$24,COLUMN()-COLUMN($AD$29),FALSE)*eurostat_totals[[#This Row],[2020 1]]</f>
        <v>1556.890673781551</v>
      </c>
      <c r="AV32" s="81">
        <f>VLOOKUP(eurostat_totals[[#This Row],[energy carrier EUCalc]],$AE$11:$BI$24,COLUMN()-COLUMN($AD$29),FALSE)*eurostat_totals[[#This Row],[2020 1]]</f>
        <v>1192.5120054496986</v>
      </c>
      <c r="AW32" s="81">
        <f>VLOOKUP(eurostat_totals[[#This Row],[energy carrier EUCalc]],$AE$11:$BI$24,COLUMN()-COLUMN($AD$29),FALSE)*eurostat_totals[[#This Row],[2020 1]]</f>
        <v>1192.5120054496986</v>
      </c>
      <c r="AX32" s="81">
        <f>VLOOKUP(eurostat_totals[[#This Row],[energy carrier EUCalc]],$AE$11:$BI$24,COLUMN()-COLUMN($AD$29),FALSE)*eurostat_totals[[#This Row],[2020 1]]</f>
        <v>1192.5120054496986</v>
      </c>
      <c r="AY32" s="81">
        <f>VLOOKUP(eurostat_totals[[#This Row],[energy carrier EUCalc]],$AE$11:$BI$24,COLUMN()-COLUMN($AD$29),FALSE)*eurostat_totals[[#This Row],[2020 1]]</f>
        <v>1192.5120054496986</v>
      </c>
      <c r="AZ32" s="81">
        <f>VLOOKUP(eurostat_totals[[#This Row],[energy carrier EUCalc]],$AE$11:$BI$24,COLUMN()-COLUMN($AD$29),FALSE)*eurostat_totals[[#This Row],[2020 1]]</f>
        <v>1192.5120054496986</v>
      </c>
      <c r="BA32" s="81">
        <f>VLOOKUP(eurostat_totals[[#This Row],[energy carrier EUCalc]],$AE$11:$BI$24,COLUMN()-COLUMN($AD$29),FALSE)*eurostat_totals[[#This Row],[2020 1]]</f>
        <v>1192.5120054496986</v>
      </c>
      <c r="BB32" s="81">
        <f ca="1">VLOOKUP(eurostat_totals[[#This Row],[energy carrier EUCalc]],$AE$11:$BI$24,COLUMN()-COLUMN($AD$29),FALSE)*eurostat_totals[[#This Row],[2020 1]]</f>
        <v>1523.7653402968369</v>
      </c>
      <c r="BC32" s="81">
        <f>VLOOKUP(eurostat_totals[[#This Row],[energy carrier EUCalc]],$AE$11:$BI$24,COLUMN()-COLUMN($AD$29),FALSE)*eurostat_totals[[#This Row],[2020 1]]</f>
        <v>1192.5120054496986</v>
      </c>
      <c r="BD32" s="81">
        <f>VLOOKUP(eurostat_totals[[#This Row],[energy carrier EUCalc]],$AE$11:$BI$24,COLUMN()-COLUMN($AD$29),FALSE)*eurostat_totals[[#This Row],[2020 1]]</f>
        <v>1192.5120054496986</v>
      </c>
      <c r="BE32" s="81">
        <f>VLOOKUP(eurostat_totals[[#This Row],[energy carrier EUCalc]],$AE$11:$BI$24,COLUMN()-COLUMN($AD$29),FALSE)*eurostat_totals[[#This Row],[2020 1]]</f>
        <v>1192.5120054496986</v>
      </c>
      <c r="BF32" s="81">
        <f>VLOOKUP(eurostat_totals[[#This Row],[energy carrier EUCalc]],$AE$11:$BI$24,COLUMN()-COLUMN($AD$29),FALSE)*eurostat_totals[[#This Row],[2020 1]]</f>
        <v>1192.5120054496986</v>
      </c>
      <c r="BG32" s="81">
        <f>VLOOKUP(eurostat_totals[[#This Row],[energy carrier EUCalc]],$AE$11:$BI$24,COLUMN()-COLUMN($AD$29),FALSE)*eurostat_totals[[#This Row],[2020 1]]</f>
        <v>1192.5120054496986</v>
      </c>
      <c r="BH32" s="81">
        <f>VLOOKUP(eurostat_totals[[#This Row],[energy carrier EUCalc]],$AE$11:$BI$24,COLUMN()-COLUMN($AD$29),FALSE)*eurostat_totals[[#This Row],[2020 1]]</f>
        <v>1192.5120054496986</v>
      </c>
      <c r="BI32" s="81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81" t="str">
        <f t="shared" si="117"/>
        <v>electricityCroatia</v>
      </c>
      <c r="B33" s="6" t="s">
        <v>35</v>
      </c>
      <c r="C33" t="s">
        <v>22</v>
      </c>
      <c r="D33" s="84">
        <v>241.84988126302397</v>
      </c>
      <c r="E33" s="84">
        <v>241.63317949585186</v>
      </c>
      <c r="F33" s="84">
        <v>219.26250171731803</v>
      </c>
      <c r="G33" s="84">
        <v>224.57106506603691</v>
      </c>
      <c r="H33" s="84">
        <v>227.9834879519999</v>
      </c>
      <c r="I33" s="84">
        <v>250.29936034174315</v>
      </c>
      <c r="J33" s="84">
        <v>265.30343793042078</v>
      </c>
      <c r="K33" s="84">
        <v>281.06597170420076</v>
      </c>
      <c r="L33" s="84">
        <v>285.29039627006159</v>
      </c>
      <c r="M33" s="84">
        <v>311.01932149276547</v>
      </c>
      <c r="N33" s="84">
        <v>310.3150407494561</v>
      </c>
      <c r="O33" s="84">
        <v>265.07144259919659</v>
      </c>
      <c r="P33" s="84">
        <v>338.59650198039583</v>
      </c>
      <c r="Q33" s="84">
        <v>130.02727966013961</v>
      </c>
      <c r="R33" s="84">
        <v>231.91894872206802</v>
      </c>
      <c r="S33" s="84">
        <v>293.84983497347588</v>
      </c>
      <c r="T33" s="84">
        <v>340.75186790355929</v>
      </c>
      <c r="U33" s="84">
        <v>208.07115948146597</v>
      </c>
      <c r="V33" s="84">
        <v>373.88229991194652</v>
      </c>
      <c r="W33" s="84">
        <v>301.57970347798533</v>
      </c>
      <c r="X33" s="84">
        <v>353.20042091371909</v>
      </c>
      <c r="Y33" s="84">
        <v>329.53305283093198</v>
      </c>
      <c r="Z33" s="84">
        <v>366.67475340524578</v>
      </c>
      <c r="AA33" s="84">
        <v>340.16237990773442</v>
      </c>
      <c r="AB33" s="84">
        <v>315.82938372437633</v>
      </c>
      <c r="AC33" s="84">
        <v>412.35984886826265</v>
      </c>
      <c r="AD33" s="84">
        <v>407.43960922059659</v>
      </c>
      <c r="AE33" s="84">
        <v>416.59498206805318</v>
      </c>
      <c r="AF33" s="84">
        <f t="shared" si="114"/>
        <v>426.57902780061465</v>
      </c>
      <c r="AG33" s="84">
        <f t="shared" si="115"/>
        <v>443.86235737919071</v>
      </c>
      <c r="AH33" s="84">
        <f t="shared" si="116"/>
        <v>469.46895211015357</v>
      </c>
      <c r="AI33" s="84">
        <f>VLOOKUP(eurostat_totals[[#This Row],[energy carrier EUCalc]],$AE$11:$BI$24,COLUMN()-COLUMN($AD$29),FALSE)*eurostat_totals[[#This Row],[2020 1]]</f>
        <v>469.46895211015357</v>
      </c>
      <c r="AJ33" s="84">
        <f>VLOOKUP(eurostat_totals[[#This Row],[energy carrier EUCalc]],$AE$11:$BI$24,COLUMN()-COLUMN($AD$29),FALSE)*eurostat_totals[[#This Row],[2020 1]]</f>
        <v>469.46895211015357</v>
      </c>
      <c r="AK33" s="84">
        <f>VLOOKUP(eurostat_totals[[#This Row],[energy carrier EUCalc]],$AE$11:$BI$24,COLUMN()-COLUMN($AD$29),FALSE)*eurostat_totals[[#This Row],[2020 1]]</f>
        <v>469.46895211015357</v>
      </c>
      <c r="AL33" s="84">
        <f>VLOOKUP(eurostat_totals[[#This Row],[energy carrier EUCalc]],$AE$11:$BI$24,COLUMN()-COLUMN($AD$29),FALSE)*eurostat_totals[[#This Row],[2020 1]]</f>
        <v>469.46895211015357</v>
      </c>
      <c r="AM33" s="84">
        <f>VLOOKUP(eurostat_totals[[#This Row],[energy carrier EUCalc]],$AE$11:$BI$24,COLUMN()-COLUMN($AD$29),FALSE)*eurostat_totals[[#This Row],[2020 1]]</f>
        <v>469.46895211015357</v>
      </c>
      <c r="AN33" s="84">
        <f>VLOOKUP(eurostat_totals[[#This Row],[energy carrier EUCalc]],$AE$11:$BI$24,COLUMN()-COLUMN($AD$29),FALSE)*eurostat_totals[[#This Row],[2020 1]]</f>
        <v>469.46895211015357</v>
      </c>
      <c r="AO33" s="84">
        <f>VLOOKUP(eurostat_totals[[#This Row],[energy carrier EUCalc]],$AE$11:$BI$24,COLUMN()-COLUMN($AD$29),FALSE)*eurostat_totals[[#This Row],[2020 1]]</f>
        <v>469.46895211015357</v>
      </c>
      <c r="AP33" s="84">
        <f>VLOOKUP(eurostat_totals[[#This Row],[energy carrier EUCalc]],$AE$11:$BI$24,COLUMN()-COLUMN($AD$29),FALSE)*eurostat_totals[[#This Row],[2020 1]]</f>
        <v>469.46895211015357</v>
      </c>
      <c r="AQ33" s="84">
        <f>VLOOKUP(eurostat_totals[[#This Row],[energy carrier EUCalc]],$AE$11:$BI$24,COLUMN()-COLUMN($AD$29),FALSE)*eurostat_totals[[#This Row],[2020 1]]</f>
        <v>469.46895211015357</v>
      </c>
      <c r="AR33" s="81">
        <f>VLOOKUP(eurostat_totals[[#This Row],[energy carrier EUCalc]],$AE$11:$BI$24,COLUMN()-COLUMN($AD$29),FALSE)*eurostat_totals[[#This Row],[2020 1]]</f>
        <v>469.46895211015357</v>
      </c>
      <c r="AS33" s="81">
        <f>VLOOKUP(eurostat_totals[[#This Row],[energy carrier EUCalc]],$AE$11:$BI$24,COLUMN()-COLUMN($AD$29),FALSE)*eurostat_totals[[#This Row],[2020 1]]</f>
        <v>469.46895211015357</v>
      </c>
      <c r="AT33" s="81">
        <f>VLOOKUP(eurostat_totals[[#This Row],[energy carrier EUCalc]],$AE$11:$BI$24,COLUMN()-COLUMN($AD$29),FALSE)*eurostat_totals[[#This Row],[2020 1]]</f>
        <v>469.46895211015357</v>
      </c>
      <c r="AU33" s="81">
        <f ca="1">VLOOKUP(eurostat_totals[[#This Row],[energy carrier EUCalc]],$AE$11:$BI$24,COLUMN()-COLUMN($AD$29),FALSE)*eurostat_totals[[#This Row],[2020 1]]</f>
        <v>612.91779858825601</v>
      </c>
      <c r="AV33" s="81">
        <f>VLOOKUP(eurostat_totals[[#This Row],[energy carrier EUCalc]],$AE$11:$BI$24,COLUMN()-COLUMN($AD$29),FALSE)*eurostat_totals[[#This Row],[2020 1]]</f>
        <v>469.46895211015357</v>
      </c>
      <c r="AW33" s="81">
        <f>VLOOKUP(eurostat_totals[[#This Row],[energy carrier EUCalc]],$AE$11:$BI$24,COLUMN()-COLUMN($AD$29),FALSE)*eurostat_totals[[#This Row],[2020 1]]</f>
        <v>469.46895211015357</v>
      </c>
      <c r="AX33" s="81">
        <f>VLOOKUP(eurostat_totals[[#This Row],[energy carrier EUCalc]],$AE$11:$BI$24,COLUMN()-COLUMN($AD$29),FALSE)*eurostat_totals[[#This Row],[2020 1]]</f>
        <v>469.46895211015357</v>
      </c>
      <c r="AY33" s="81">
        <f>VLOOKUP(eurostat_totals[[#This Row],[energy carrier EUCalc]],$AE$11:$BI$24,COLUMN()-COLUMN($AD$29),FALSE)*eurostat_totals[[#This Row],[2020 1]]</f>
        <v>469.46895211015357</v>
      </c>
      <c r="AZ33" s="81">
        <f>VLOOKUP(eurostat_totals[[#This Row],[energy carrier EUCalc]],$AE$11:$BI$24,COLUMN()-COLUMN($AD$29),FALSE)*eurostat_totals[[#This Row],[2020 1]]</f>
        <v>469.46895211015357</v>
      </c>
      <c r="BA33" s="81">
        <f>VLOOKUP(eurostat_totals[[#This Row],[energy carrier EUCalc]],$AE$11:$BI$24,COLUMN()-COLUMN($AD$29),FALSE)*eurostat_totals[[#This Row],[2020 1]]</f>
        <v>469.46895211015357</v>
      </c>
      <c r="BB33" s="81">
        <f ca="1">VLOOKUP(eurostat_totals[[#This Row],[energy carrier EUCalc]],$AE$11:$BI$24,COLUMN()-COLUMN($AD$29),FALSE)*eurostat_totals[[#This Row],[2020 1]]</f>
        <v>599.87699436297396</v>
      </c>
      <c r="BC33" s="81">
        <f>VLOOKUP(eurostat_totals[[#This Row],[energy carrier EUCalc]],$AE$11:$BI$24,COLUMN()-COLUMN($AD$29),FALSE)*eurostat_totals[[#This Row],[2020 1]]</f>
        <v>469.46895211015357</v>
      </c>
      <c r="BD33" s="81">
        <f>VLOOKUP(eurostat_totals[[#This Row],[energy carrier EUCalc]],$AE$11:$BI$24,COLUMN()-COLUMN($AD$29),FALSE)*eurostat_totals[[#This Row],[2020 1]]</f>
        <v>469.46895211015357</v>
      </c>
      <c r="BE33" s="81">
        <f>VLOOKUP(eurostat_totals[[#This Row],[energy carrier EUCalc]],$AE$11:$BI$24,COLUMN()-COLUMN($AD$29),FALSE)*eurostat_totals[[#This Row],[2020 1]]</f>
        <v>469.46895211015357</v>
      </c>
      <c r="BF33" s="81">
        <f>VLOOKUP(eurostat_totals[[#This Row],[energy carrier EUCalc]],$AE$11:$BI$24,COLUMN()-COLUMN($AD$29),FALSE)*eurostat_totals[[#This Row],[2020 1]]</f>
        <v>469.46895211015357</v>
      </c>
      <c r="BG33" s="81">
        <f>VLOOKUP(eurostat_totals[[#This Row],[energy carrier EUCalc]],$AE$11:$BI$24,COLUMN()-COLUMN($AD$29),FALSE)*eurostat_totals[[#This Row],[2020 1]]</f>
        <v>469.46895211015357</v>
      </c>
      <c r="BH33" s="81">
        <f>VLOOKUP(eurostat_totals[[#This Row],[energy carrier EUCalc]],$AE$11:$BI$24,COLUMN()-COLUMN($AD$29),FALSE)*eurostat_totals[[#This Row],[2020 1]]</f>
        <v>469.46895211015357</v>
      </c>
      <c r="BI33" s="81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81" t="str">
        <f t="shared" si="117"/>
        <v>electricityCyprus</v>
      </c>
      <c r="B34" s="6" t="s">
        <v>35</v>
      </c>
      <c r="C34" t="s">
        <v>28</v>
      </c>
      <c r="D34" s="84">
        <v>64.240612123311593</v>
      </c>
      <c r="E34" s="84">
        <v>67.53193055727202</v>
      </c>
      <c r="F34" s="84">
        <v>83.985194801458434</v>
      </c>
      <c r="G34" s="84">
        <v>93.141982133149156</v>
      </c>
      <c r="H34" s="84">
        <v>96.576401368586133</v>
      </c>
      <c r="I34" s="84">
        <v>108.59354076699979</v>
      </c>
      <c r="J34" s="84">
        <v>117.89342890016707</v>
      </c>
      <c r="K34" s="84">
        <v>119.32443691493246</v>
      </c>
      <c r="L34" s="84">
        <v>129.33982905548243</v>
      </c>
      <c r="M34" s="84">
        <v>136.20700356354851</v>
      </c>
      <c r="N34" s="84">
        <v>150.94472215282431</v>
      </c>
      <c r="O34" s="84">
        <v>132.93190287872392</v>
      </c>
      <c r="P34" s="84">
        <v>167.64491562158062</v>
      </c>
      <c r="Q34" s="84">
        <v>225.80905375197992</v>
      </c>
      <c r="R34" s="84">
        <v>218.31726719455961</v>
      </c>
      <c r="S34" s="84">
        <v>189.4734158833206</v>
      </c>
      <c r="T34" s="84">
        <v>251.27384136318213</v>
      </c>
      <c r="U34" s="84">
        <v>391.20322018356353</v>
      </c>
      <c r="V34" s="84">
        <v>349.46687669941741</v>
      </c>
      <c r="W34" s="84">
        <v>314.65304383814657</v>
      </c>
      <c r="X34" s="84">
        <v>296.41291112329907</v>
      </c>
      <c r="Y34" s="84">
        <v>280.30662831447449</v>
      </c>
      <c r="Z34" s="84">
        <v>251.88833694601826</v>
      </c>
      <c r="AA34" s="84">
        <v>191.44271488786515</v>
      </c>
      <c r="AB34" s="84">
        <v>182.32625933728079</v>
      </c>
      <c r="AC34" s="84">
        <v>228.78823592193496</v>
      </c>
      <c r="AD34" s="84">
        <v>239.35766335772612</v>
      </c>
      <c r="AE34" s="84">
        <v>251.36023349667536</v>
      </c>
      <c r="AF34" s="84">
        <f t="shared" si="114"/>
        <v>251.25461280680679</v>
      </c>
      <c r="AG34" s="84">
        <f t="shared" si="115"/>
        <v>263.21699239059512</v>
      </c>
      <c r="AH34" s="84">
        <f t="shared" si="116"/>
        <v>279.39513900125797</v>
      </c>
      <c r="AI34" s="84">
        <f>VLOOKUP(eurostat_totals[[#This Row],[energy carrier EUCalc]],$AE$11:$BI$24,COLUMN()-COLUMN($AD$29),FALSE)*eurostat_totals[[#This Row],[2020 1]]</f>
        <v>279.39513900125797</v>
      </c>
      <c r="AJ34" s="84">
        <f>VLOOKUP(eurostat_totals[[#This Row],[energy carrier EUCalc]],$AE$11:$BI$24,COLUMN()-COLUMN($AD$29),FALSE)*eurostat_totals[[#This Row],[2020 1]]</f>
        <v>279.39513900125797</v>
      </c>
      <c r="AK34" s="84">
        <f>VLOOKUP(eurostat_totals[[#This Row],[energy carrier EUCalc]],$AE$11:$BI$24,COLUMN()-COLUMN($AD$29),FALSE)*eurostat_totals[[#This Row],[2020 1]]</f>
        <v>279.39513900125797</v>
      </c>
      <c r="AL34" s="84">
        <f>VLOOKUP(eurostat_totals[[#This Row],[energy carrier EUCalc]],$AE$11:$BI$24,COLUMN()-COLUMN($AD$29),FALSE)*eurostat_totals[[#This Row],[2020 1]]</f>
        <v>279.39513900125797</v>
      </c>
      <c r="AM34" s="84">
        <f>VLOOKUP(eurostat_totals[[#This Row],[energy carrier EUCalc]],$AE$11:$BI$24,COLUMN()-COLUMN($AD$29),FALSE)*eurostat_totals[[#This Row],[2020 1]]</f>
        <v>279.39513900125797</v>
      </c>
      <c r="AN34" s="84">
        <f>VLOOKUP(eurostat_totals[[#This Row],[energy carrier EUCalc]],$AE$11:$BI$24,COLUMN()-COLUMN($AD$29),FALSE)*eurostat_totals[[#This Row],[2020 1]]</f>
        <v>279.39513900125797</v>
      </c>
      <c r="AO34" s="84">
        <f>VLOOKUP(eurostat_totals[[#This Row],[energy carrier EUCalc]],$AE$11:$BI$24,COLUMN()-COLUMN($AD$29),FALSE)*eurostat_totals[[#This Row],[2020 1]]</f>
        <v>279.39513900125797</v>
      </c>
      <c r="AP34" s="84">
        <f>VLOOKUP(eurostat_totals[[#This Row],[energy carrier EUCalc]],$AE$11:$BI$24,COLUMN()-COLUMN($AD$29),FALSE)*eurostat_totals[[#This Row],[2020 1]]</f>
        <v>279.39513900125797</v>
      </c>
      <c r="AQ34" s="84">
        <f>VLOOKUP(eurostat_totals[[#This Row],[energy carrier EUCalc]],$AE$11:$BI$24,COLUMN()-COLUMN($AD$29),FALSE)*eurostat_totals[[#This Row],[2020 1]]</f>
        <v>279.39513900125797</v>
      </c>
      <c r="AR34" s="81">
        <f>VLOOKUP(eurostat_totals[[#This Row],[energy carrier EUCalc]],$AE$11:$BI$24,COLUMN()-COLUMN($AD$29),FALSE)*eurostat_totals[[#This Row],[2020 1]]</f>
        <v>279.39513900125797</v>
      </c>
      <c r="AS34" s="81">
        <f>VLOOKUP(eurostat_totals[[#This Row],[energy carrier EUCalc]],$AE$11:$BI$24,COLUMN()-COLUMN($AD$29),FALSE)*eurostat_totals[[#This Row],[2020 1]]</f>
        <v>279.39513900125797</v>
      </c>
      <c r="AT34" s="81">
        <f>VLOOKUP(eurostat_totals[[#This Row],[energy carrier EUCalc]],$AE$11:$BI$24,COLUMN()-COLUMN($AD$29),FALSE)*eurostat_totals[[#This Row],[2020 1]]</f>
        <v>279.39513900125797</v>
      </c>
      <c r="AU34" s="81">
        <f ca="1">VLOOKUP(eurostat_totals[[#This Row],[energy carrier EUCalc]],$AE$11:$BI$24,COLUMN()-COLUMN($AD$29),FALSE)*eurostat_totals[[#This Row],[2020 1]]</f>
        <v>364.76587591830901</v>
      </c>
      <c r="AV34" s="81">
        <f>VLOOKUP(eurostat_totals[[#This Row],[energy carrier EUCalc]],$AE$11:$BI$24,COLUMN()-COLUMN($AD$29),FALSE)*eurostat_totals[[#This Row],[2020 1]]</f>
        <v>279.39513900125797</v>
      </c>
      <c r="AW34" s="81">
        <f>VLOOKUP(eurostat_totals[[#This Row],[energy carrier EUCalc]],$AE$11:$BI$24,COLUMN()-COLUMN($AD$29),FALSE)*eurostat_totals[[#This Row],[2020 1]]</f>
        <v>279.39513900125797</v>
      </c>
      <c r="AX34" s="81">
        <f>VLOOKUP(eurostat_totals[[#This Row],[energy carrier EUCalc]],$AE$11:$BI$24,COLUMN()-COLUMN($AD$29),FALSE)*eurostat_totals[[#This Row],[2020 1]]</f>
        <v>279.39513900125797</v>
      </c>
      <c r="AY34" s="81">
        <f>VLOOKUP(eurostat_totals[[#This Row],[energy carrier EUCalc]],$AE$11:$BI$24,COLUMN()-COLUMN($AD$29),FALSE)*eurostat_totals[[#This Row],[2020 1]]</f>
        <v>279.39513900125797</v>
      </c>
      <c r="AZ34" s="81">
        <f>VLOOKUP(eurostat_totals[[#This Row],[energy carrier EUCalc]],$AE$11:$BI$24,COLUMN()-COLUMN($AD$29),FALSE)*eurostat_totals[[#This Row],[2020 1]]</f>
        <v>279.39513900125797</v>
      </c>
      <c r="BA34" s="81">
        <f>VLOOKUP(eurostat_totals[[#This Row],[energy carrier EUCalc]],$AE$11:$BI$24,COLUMN()-COLUMN($AD$29),FALSE)*eurostat_totals[[#This Row],[2020 1]]</f>
        <v>279.39513900125797</v>
      </c>
      <c r="BB34" s="81">
        <f ca="1">VLOOKUP(eurostat_totals[[#This Row],[energy carrier EUCalc]],$AE$11:$BI$24,COLUMN()-COLUMN($AD$29),FALSE)*eurostat_totals[[#This Row],[2020 1]]</f>
        <v>357.00489983494072</v>
      </c>
      <c r="BC34" s="81">
        <f>VLOOKUP(eurostat_totals[[#This Row],[energy carrier EUCalc]],$AE$11:$BI$24,COLUMN()-COLUMN($AD$29),FALSE)*eurostat_totals[[#This Row],[2020 1]]</f>
        <v>279.39513900125797</v>
      </c>
      <c r="BD34" s="81">
        <f>VLOOKUP(eurostat_totals[[#This Row],[energy carrier EUCalc]],$AE$11:$BI$24,COLUMN()-COLUMN($AD$29),FALSE)*eurostat_totals[[#This Row],[2020 1]]</f>
        <v>279.39513900125797</v>
      </c>
      <c r="BE34" s="81">
        <f>VLOOKUP(eurostat_totals[[#This Row],[energy carrier EUCalc]],$AE$11:$BI$24,COLUMN()-COLUMN($AD$29),FALSE)*eurostat_totals[[#This Row],[2020 1]]</f>
        <v>279.39513900125797</v>
      </c>
      <c r="BF34" s="81">
        <f>VLOOKUP(eurostat_totals[[#This Row],[energy carrier EUCalc]],$AE$11:$BI$24,COLUMN()-COLUMN($AD$29),FALSE)*eurostat_totals[[#This Row],[2020 1]]</f>
        <v>279.39513900125797</v>
      </c>
      <c r="BG34" s="81">
        <f>VLOOKUP(eurostat_totals[[#This Row],[energy carrier EUCalc]],$AE$11:$BI$24,COLUMN()-COLUMN($AD$29),FALSE)*eurostat_totals[[#This Row],[2020 1]]</f>
        <v>279.39513900125797</v>
      </c>
      <c r="BH34" s="81">
        <f>VLOOKUP(eurostat_totals[[#This Row],[energy carrier EUCalc]],$AE$11:$BI$24,COLUMN()-COLUMN($AD$29),FALSE)*eurostat_totals[[#This Row],[2020 1]]</f>
        <v>279.39513900125797</v>
      </c>
      <c r="BI34" s="81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81" t="str">
        <f t="shared" si="117"/>
        <v>electricityCzech Republic</v>
      </c>
      <c r="B35" s="6" t="s">
        <v>35</v>
      </c>
      <c r="C35" t="s">
        <v>13</v>
      </c>
      <c r="D35" s="84">
        <v>3204.7587764374839</v>
      </c>
      <c r="E35" s="84">
        <v>3288.0160645652873</v>
      </c>
      <c r="F35" s="84">
        <v>3444.5417802849056</v>
      </c>
      <c r="G35" s="84">
        <v>3796.2240356814696</v>
      </c>
      <c r="H35" s="84">
        <v>4390.6832418794365</v>
      </c>
      <c r="I35" s="84">
        <v>4944.5130773823612</v>
      </c>
      <c r="J35" s="84">
        <v>5332.1614277526314</v>
      </c>
      <c r="K35" s="84">
        <v>5162.9821225134028</v>
      </c>
      <c r="L35" s="84">
        <v>4830.9483702184543</v>
      </c>
      <c r="M35" s="84">
        <v>4678.4236211268617</v>
      </c>
      <c r="N35" s="84">
        <v>4603.1566467973307</v>
      </c>
      <c r="O35" s="84">
        <v>5110.0665703113264</v>
      </c>
      <c r="P35" s="84">
        <v>4536.0224263952587</v>
      </c>
      <c r="Q35" s="84">
        <v>4878.8020741298651</v>
      </c>
      <c r="R35" s="84">
        <v>4718.6014493627763</v>
      </c>
      <c r="S35" s="84">
        <v>4585.3314231607683</v>
      </c>
      <c r="T35" s="84">
        <v>4792.2854084047067</v>
      </c>
      <c r="U35" s="84">
        <v>4073.6097127426365</v>
      </c>
      <c r="V35" s="84">
        <v>3785.1944327031597</v>
      </c>
      <c r="W35" s="84">
        <v>3398.6815615998189</v>
      </c>
      <c r="X35" s="84">
        <v>3716.0463724923452</v>
      </c>
      <c r="Y35" s="84">
        <v>2852.8480501114068</v>
      </c>
      <c r="Z35" s="84">
        <v>3024.5455390509746</v>
      </c>
      <c r="AA35" s="84">
        <v>3100.68521333134</v>
      </c>
      <c r="AB35" s="84">
        <v>2581.3372418968897</v>
      </c>
      <c r="AC35" s="84">
        <v>2924.6062557192345</v>
      </c>
      <c r="AD35" s="84">
        <v>3037.061185580535</v>
      </c>
      <c r="AE35" s="84">
        <v>3093.246080821647</v>
      </c>
      <c r="AF35" s="84">
        <f t="shared" si="114"/>
        <v>3106.9861891757814</v>
      </c>
      <c r="AG35" s="84">
        <f t="shared" si="115"/>
        <v>3108.2463843446699</v>
      </c>
      <c r="AH35" s="84">
        <f t="shared" si="116"/>
        <v>3213.6282128342259</v>
      </c>
      <c r="AI35" s="84">
        <f>VLOOKUP(eurostat_totals[[#This Row],[energy carrier EUCalc]],$AE$11:$BI$24,COLUMN()-COLUMN($AD$29),FALSE)*eurostat_totals[[#This Row],[2020 1]]</f>
        <v>3213.6282128342259</v>
      </c>
      <c r="AJ35" s="84">
        <f>VLOOKUP(eurostat_totals[[#This Row],[energy carrier EUCalc]],$AE$11:$BI$24,COLUMN()-COLUMN($AD$29),FALSE)*eurostat_totals[[#This Row],[2020 1]]</f>
        <v>3213.6282128342259</v>
      </c>
      <c r="AK35" s="84">
        <f>VLOOKUP(eurostat_totals[[#This Row],[energy carrier EUCalc]],$AE$11:$BI$24,COLUMN()-COLUMN($AD$29),FALSE)*eurostat_totals[[#This Row],[2020 1]]</f>
        <v>3213.6282128342259</v>
      </c>
      <c r="AL35" s="84">
        <f>VLOOKUP(eurostat_totals[[#This Row],[energy carrier EUCalc]],$AE$11:$BI$24,COLUMN()-COLUMN($AD$29),FALSE)*eurostat_totals[[#This Row],[2020 1]]</f>
        <v>3213.6282128342259</v>
      </c>
      <c r="AM35" s="84">
        <f>VLOOKUP(eurostat_totals[[#This Row],[energy carrier EUCalc]],$AE$11:$BI$24,COLUMN()-COLUMN($AD$29),FALSE)*eurostat_totals[[#This Row],[2020 1]]</f>
        <v>3213.6282128342259</v>
      </c>
      <c r="AN35" s="84">
        <f>VLOOKUP(eurostat_totals[[#This Row],[energy carrier EUCalc]],$AE$11:$BI$24,COLUMN()-COLUMN($AD$29),FALSE)*eurostat_totals[[#This Row],[2020 1]]</f>
        <v>3213.6282128342259</v>
      </c>
      <c r="AO35" s="84">
        <f>VLOOKUP(eurostat_totals[[#This Row],[energy carrier EUCalc]],$AE$11:$BI$24,COLUMN()-COLUMN($AD$29),FALSE)*eurostat_totals[[#This Row],[2020 1]]</f>
        <v>3213.6282128342259</v>
      </c>
      <c r="AP35" s="84">
        <f>VLOOKUP(eurostat_totals[[#This Row],[energy carrier EUCalc]],$AE$11:$BI$24,COLUMN()-COLUMN($AD$29),FALSE)*eurostat_totals[[#This Row],[2020 1]]</f>
        <v>3213.6282128342259</v>
      </c>
      <c r="AQ35" s="84">
        <f>VLOOKUP(eurostat_totals[[#This Row],[energy carrier EUCalc]],$AE$11:$BI$24,COLUMN()-COLUMN($AD$29),FALSE)*eurostat_totals[[#This Row],[2020 1]]</f>
        <v>3213.6282128342259</v>
      </c>
      <c r="AR35" s="81">
        <f>VLOOKUP(eurostat_totals[[#This Row],[energy carrier EUCalc]],$AE$11:$BI$24,COLUMN()-COLUMN($AD$29),FALSE)*eurostat_totals[[#This Row],[2020 1]]</f>
        <v>3213.6282128342259</v>
      </c>
      <c r="AS35" s="81">
        <f>VLOOKUP(eurostat_totals[[#This Row],[energy carrier EUCalc]],$AE$11:$BI$24,COLUMN()-COLUMN($AD$29),FALSE)*eurostat_totals[[#This Row],[2020 1]]</f>
        <v>3213.6282128342259</v>
      </c>
      <c r="AT35" s="81">
        <f>VLOOKUP(eurostat_totals[[#This Row],[energy carrier EUCalc]],$AE$11:$BI$24,COLUMN()-COLUMN($AD$29),FALSE)*eurostat_totals[[#This Row],[2020 1]]</f>
        <v>3213.6282128342259</v>
      </c>
      <c r="AU35" s="81">
        <f ca="1">VLOOKUP(eurostat_totals[[#This Row],[energy carrier EUCalc]],$AE$11:$BI$24,COLUMN()-COLUMN($AD$29),FALSE)*eurostat_totals[[#This Row],[2020 1]]</f>
        <v>4195.5701667557951</v>
      </c>
      <c r="AV35" s="81">
        <f>VLOOKUP(eurostat_totals[[#This Row],[energy carrier EUCalc]],$AE$11:$BI$24,COLUMN()-COLUMN($AD$29),FALSE)*eurostat_totals[[#This Row],[2020 1]]</f>
        <v>3213.6282128342259</v>
      </c>
      <c r="AW35" s="81">
        <f>VLOOKUP(eurostat_totals[[#This Row],[energy carrier EUCalc]],$AE$11:$BI$24,COLUMN()-COLUMN($AD$29),FALSE)*eurostat_totals[[#This Row],[2020 1]]</f>
        <v>3213.6282128342259</v>
      </c>
      <c r="AX35" s="81">
        <f>VLOOKUP(eurostat_totals[[#This Row],[energy carrier EUCalc]],$AE$11:$BI$24,COLUMN()-COLUMN($AD$29),FALSE)*eurostat_totals[[#This Row],[2020 1]]</f>
        <v>3213.6282128342259</v>
      </c>
      <c r="AY35" s="81">
        <f>VLOOKUP(eurostat_totals[[#This Row],[energy carrier EUCalc]],$AE$11:$BI$24,COLUMN()-COLUMN($AD$29),FALSE)*eurostat_totals[[#This Row],[2020 1]]</f>
        <v>3213.6282128342259</v>
      </c>
      <c r="AZ35" s="81">
        <f>VLOOKUP(eurostat_totals[[#This Row],[energy carrier EUCalc]],$AE$11:$BI$24,COLUMN()-COLUMN($AD$29),FALSE)*eurostat_totals[[#This Row],[2020 1]]</f>
        <v>3213.6282128342259</v>
      </c>
      <c r="BA35" s="81">
        <f>VLOOKUP(eurostat_totals[[#This Row],[energy carrier EUCalc]],$AE$11:$BI$24,COLUMN()-COLUMN($AD$29),FALSE)*eurostat_totals[[#This Row],[2020 1]]</f>
        <v>3213.6282128342259</v>
      </c>
      <c r="BB35" s="81">
        <f ca="1">VLOOKUP(eurostat_totals[[#This Row],[energy carrier EUCalc]],$AE$11:$BI$24,COLUMN()-COLUMN($AD$29),FALSE)*eurostat_totals[[#This Row],[2020 1]]</f>
        <v>4106.3027163992883</v>
      </c>
      <c r="BC35" s="81">
        <f>VLOOKUP(eurostat_totals[[#This Row],[energy carrier EUCalc]],$AE$11:$BI$24,COLUMN()-COLUMN($AD$29),FALSE)*eurostat_totals[[#This Row],[2020 1]]</f>
        <v>3213.6282128342259</v>
      </c>
      <c r="BD35" s="81">
        <f>VLOOKUP(eurostat_totals[[#This Row],[energy carrier EUCalc]],$AE$11:$BI$24,COLUMN()-COLUMN($AD$29),FALSE)*eurostat_totals[[#This Row],[2020 1]]</f>
        <v>3213.6282128342259</v>
      </c>
      <c r="BE35" s="81">
        <f>VLOOKUP(eurostat_totals[[#This Row],[energy carrier EUCalc]],$AE$11:$BI$24,COLUMN()-COLUMN($AD$29),FALSE)*eurostat_totals[[#This Row],[2020 1]]</f>
        <v>3213.6282128342259</v>
      </c>
      <c r="BF35" s="81">
        <f>VLOOKUP(eurostat_totals[[#This Row],[energy carrier EUCalc]],$AE$11:$BI$24,COLUMN()-COLUMN($AD$29),FALSE)*eurostat_totals[[#This Row],[2020 1]]</f>
        <v>3213.6282128342259</v>
      </c>
      <c r="BG35" s="81">
        <f>VLOOKUP(eurostat_totals[[#This Row],[energy carrier EUCalc]],$AE$11:$BI$24,COLUMN()-COLUMN($AD$29),FALSE)*eurostat_totals[[#This Row],[2020 1]]</f>
        <v>3213.6282128342259</v>
      </c>
      <c r="BH35" s="81">
        <f>VLOOKUP(eurostat_totals[[#This Row],[energy carrier EUCalc]],$AE$11:$BI$24,COLUMN()-COLUMN($AD$29),FALSE)*eurostat_totals[[#This Row],[2020 1]]</f>
        <v>3213.6282128342259</v>
      </c>
      <c r="BI35" s="81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81" t="str">
        <f t="shared" si="117"/>
        <v>electricityDenmark</v>
      </c>
      <c r="B36" s="6" t="s">
        <v>35</v>
      </c>
      <c r="C36" t="s">
        <v>17</v>
      </c>
      <c r="D36" s="84">
        <v>1641.4740398678812</v>
      </c>
      <c r="E36" s="84">
        <v>1720.4078036068465</v>
      </c>
      <c r="F36" s="84">
        <v>1732.9695308076828</v>
      </c>
      <c r="G36" s="84">
        <v>1753.8484914985588</v>
      </c>
      <c r="H36" s="84">
        <v>1770.145373164896</v>
      </c>
      <c r="I36" s="84">
        <v>1747.5686149897012</v>
      </c>
      <c r="J36" s="84">
        <v>1798.6624483520843</v>
      </c>
      <c r="K36" s="84">
        <v>1751.3017952720807</v>
      </c>
      <c r="L36" s="84">
        <v>1742.1356630398818</v>
      </c>
      <c r="M36" s="84">
        <v>1745.7010377569507</v>
      </c>
      <c r="N36" s="84">
        <v>1733.9882092982737</v>
      </c>
      <c r="O36" s="84">
        <v>1658.2237360007632</v>
      </c>
      <c r="P36" s="84">
        <v>1513.4617928807354</v>
      </c>
      <c r="Q36" s="84">
        <v>1501.0811286942119</v>
      </c>
      <c r="R36" s="84">
        <v>1455.7546547093245</v>
      </c>
      <c r="S36" s="84">
        <v>1438.8196764221516</v>
      </c>
      <c r="T36" s="84">
        <v>1446.6508621725106</v>
      </c>
      <c r="U36" s="84">
        <v>1241.4625729959778</v>
      </c>
      <c r="V36" s="84">
        <v>1077.6706818070079</v>
      </c>
      <c r="W36" s="84">
        <v>890.48457509773118</v>
      </c>
      <c r="X36" s="84">
        <v>1023.3912519808217</v>
      </c>
      <c r="Y36" s="84">
        <v>942.44909547964369</v>
      </c>
      <c r="Z36" s="84">
        <v>938.06639251962179</v>
      </c>
      <c r="AA36" s="84">
        <v>1127.8809092162073</v>
      </c>
      <c r="AB36" s="84">
        <v>1068.2323337000983</v>
      </c>
      <c r="AC36" s="84">
        <v>1249.9183747404711</v>
      </c>
      <c r="AD36" s="84">
        <v>1264.5968289952532</v>
      </c>
      <c r="AE36" s="84">
        <v>1211.508133896652</v>
      </c>
      <c r="AF36" s="84">
        <f t="shared" si="114"/>
        <v>1266.196482172058</v>
      </c>
      <c r="AG36" s="84">
        <f t="shared" si="115"/>
        <v>1293.8595967632282</v>
      </c>
      <c r="AH36" s="84">
        <f t="shared" si="116"/>
        <v>1338.9850493758543</v>
      </c>
      <c r="AI36" s="84">
        <f>VLOOKUP(eurostat_totals[[#This Row],[energy carrier EUCalc]],$AE$11:$BI$24,COLUMN()-COLUMN($AD$29),FALSE)*eurostat_totals[[#This Row],[2020 1]]</f>
        <v>1338.9850493758543</v>
      </c>
      <c r="AJ36" s="84">
        <f>VLOOKUP(eurostat_totals[[#This Row],[energy carrier EUCalc]],$AE$11:$BI$24,COLUMN()-COLUMN($AD$29),FALSE)*eurostat_totals[[#This Row],[2020 1]]</f>
        <v>1338.9850493758543</v>
      </c>
      <c r="AK36" s="84">
        <f>VLOOKUP(eurostat_totals[[#This Row],[energy carrier EUCalc]],$AE$11:$BI$24,COLUMN()-COLUMN($AD$29),FALSE)*eurostat_totals[[#This Row],[2020 1]]</f>
        <v>1338.9850493758543</v>
      </c>
      <c r="AL36" s="84">
        <f>VLOOKUP(eurostat_totals[[#This Row],[energy carrier EUCalc]],$AE$11:$BI$24,COLUMN()-COLUMN($AD$29),FALSE)*eurostat_totals[[#This Row],[2020 1]]</f>
        <v>1338.9850493758543</v>
      </c>
      <c r="AM36" s="84">
        <f>VLOOKUP(eurostat_totals[[#This Row],[energy carrier EUCalc]],$AE$11:$BI$24,COLUMN()-COLUMN($AD$29),FALSE)*eurostat_totals[[#This Row],[2020 1]]</f>
        <v>1338.9850493758543</v>
      </c>
      <c r="AN36" s="84">
        <f>VLOOKUP(eurostat_totals[[#This Row],[energy carrier EUCalc]],$AE$11:$BI$24,COLUMN()-COLUMN($AD$29),FALSE)*eurostat_totals[[#This Row],[2020 1]]</f>
        <v>1338.9850493758543</v>
      </c>
      <c r="AO36" s="84">
        <f>VLOOKUP(eurostat_totals[[#This Row],[energy carrier EUCalc]],$AE$11:$BI$24,COLUMN()-COLUMN($AD$29),FALSE)*eurostat_totals[[#This Row],[2020 1]]</f>
        <v>1338.9850493758543</v>
      </c>
      <c r="AP36" s="84">
        <f>VLOOKUP(eurostat_totals[[#This Row],[energy carrier EUCalc]],$AE$11:$BI$24,COLUMN()-COLUMN($AD$29),FALSE)*eurostat_totals[[#This Row],[2020 1]]</f>
        <v>1338.9850493758543</v>
      </c>
      <c r="AQ36" s="84">
        <f>VLOOKUP(eurostat_totals[[#This Row],[energy carrier EUCalc]],$AE$11:$BI$24,COLUMN()-COLUMN($AD$29),FALSE)*eurostat_totals[[#This Row],[2020 1]]</f>
        <v>1338.9850493758543</v>
      </c>
      <c r="AR36" s="81">
        <f>VLOOKUP(eurostat_totals[[#This Row],[energy carrier EUCalc]],$AE$11:$BI$24,COLUMN()-COLUMN($AD$29),FALSE)*eurostat_totals[[#This Row],[2020 1]]</f>
        <v>1338.9850493758543</v>
      </c>
      <c r="AS36" s="81">
        <f>VLOOKUP(eurostat_totals[[#This Row],[energy carrier EUCalc]],$AE$11:$BI$24,COLUMN()-COLUMN($AD$29),FALSE)*eurostat_totals[[#This Row],[2020 1]]</f>
        <v>1338.9850493758543</v>
      </c>
      <c r="AT36" s="81">
        <f>VLOOKUP(eurostat_totals[[#This Row],[energy carrier EUCalc]],$AE$11:$BI$24,COLUMN()-COLUMN($AD$29),FALSE)*eurostat_totals[[#This Row],[2020 1]]</f>
        <v>1338.9850493758543</v>
      </c>
      <c r="AU36" s="81">
        <f ca="1">VLOOKUP(eurostat_totals[[#This Row],[energy carrier EUCalc]],$AE$11:$BI$24,COLUMN()-COLUMN($AD$29),FALSE)*eurostat_totals[[#This Row],[2020 1]]</f>
        <v>1748.1193700184765</v>
      </c>
      <c r="AV36" s="81">
        <f>VLOOKUP(eurostat_totals[[#This Row],[energy carrier EUCalc]],$AE$11:$BI$24,COLUMN()-COLUMN($AD$29),FALSE)*eurostat_totals[[#This Row],[2020 1]]</f>
        <v>1338.9850493758543</v>
      </c>
      <c r="AW36" s="81">
        <f>VLOOKUP(eurostat_totals[[#This Row],[energy carrier EUCalc]],$AE$11:$BI$24,COLUMN()-COLUMN($AD$29),FALSE)*eurostat_totals[[#This Row],[2020 1]]</f>
        <v>1338.9850493758543</v>
      </c>
      <c r="AX36" s="81">
        <f>VLOOKUP(eurostat_totals[[#This Row],[energy carrier EUCalc]],$AE$11:$BI$24,COLUMN()-COLUMN($AD$29),FALSE)*eurostat_totals[[#This Row],[2020 1]]</f>
        <v>1338.9850493758543</v>
      </c>
      <c r="AY36" s="81">
        <f>VLOOKUP(eurostat_totals[[#This Row],[energy carrier EUCalc]],$AE$11:$BI$24,COLUMN()-COLUMN($AD$29),FALSE)*eurostat_totals[[#This Row],[2020 1]]</f>
        <v>1338.9850493758543</v>
      </c>
      <c r="AZ36" s="81">
        <f>VLOOKUP(eurostat_totals[[#This Row],[energy carrier EUCalc]],$AE$11:$BI$24,COLUMN()-COLUMN($AD$29),FALSE)*eurostat_totals[[#This Row],[2020 1]]</f>
        <v>1338.9850493758543</v>
      </c>
      <c r="BA36" s="81">
        <f>VLOOKUP(eurostat_totals[[#This Row],[energy carrier EUCalc]],$AE$11:$BI$24,COLUMN()-COLUMN($AD$29),FALSE)*eurostat_totals[[#This Row],[2020 1]]</f>
        <v>1338.9850493758543</v>
      </c>
      <c r="BB36" s="81">
        <f ca="1">VLOOKUP(eurostat_totals[[#This Row],[energy carrier EUCalc]],$AE$11:$BI$24,COLUMN()-COLUMN($AD$29),FALSE)*eurostat_totals[[#This Row],[2020 1]]</f>
        <v>1710.925340869147</v>
      </c>
      <c r="BC36" s="81">
        <f>VLOOKUP(eurostat_totals[[#This Row],[energy carrier EUCalc]],$AE$11:$BI$24,COLUMN()-COLUMN($AD$29),FALSE)*eurostat_totals[[#This Row],[2020 1]]</f>
        <v>1338.9850493758543</v>
      </c>
      <c r="BD36" s="81">
        <f>VLOOKUP(eurostat_totals[[#This Row],[energy carrier EUCalc]],$AE$11:$BI$24,COLUMN()-COLUMN($AD$29),FALSE)*eurostat_totals[[#This Row],[2020 1]]</f>
        <v>1338.9850493758543</v>
      </c>
      <c r="BE36" s="81">
        <f>VLOOKUP(eurostat_totals[[#This Row],[energy carrier EUCalc]],$AE$11:$BI$24,COLUMN()-COLUMN($AD$29),FALSE)*eurostat_totals[[#This Row],[2020 1]]</f>
        <v>1338.9850493758543</v>
      </c>
      <c r="BF36" s="81">
        <f>VLOOKUP(eurostat_totals[[#This Row],[energy carrier EUCalc]],$AE$11:$BI$24,COLUMN()-COLUMN($AD$29),FALSE)*eurostat_totals[[#This Row],[2020 1]]</f>
        <v>1338.9850493758543</v>
      </c>
      <c r="BG36" s="81">
        <f>VLOOKUP(eurostat_totals[[#This Row],[energy carrier EUCalc]],$AE$11:$BI$24,COLUMN()-COLUMN($AD$29),FALSE)*eurostat_totals[[#This Row],[2020 1]]</f>
        <v>1338.9850493758543</v>
      </c>
      <c r="BH36" s="81">
        <f>VLOOKUP(eurostat_totals[[#This Row],[energy carrier EUCalc]],$AE$11:$BI$24,COLUMN()-COLUMN($AD$29),FALSE)*eurostat_totals[[#This Row],[2020 1]]</f>
        <v>1338.9850493758543</v>
      </c>
      <c r="BI36" s="81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81" t="str">
        <f t="shared" si="117"/>
        <v>electricityEstonia</v>
      </c>
      <c r="B37" s="6" t="s">
        <v>35</v>
      </c>
      <c r="C37" t="s">
        <v>25</v>
      </c>
      <c r="D37" s="84">
        <v>59.840859255871401</v>
      </c>
      <c r="E37" s="84">
        <v>62.762122028183853</v>
      </c>
      <c r="F37" s="84">
        <v>83.546693364666481</v>
      </c>
      <c r="G37" s="84">
        <v>74.376866901442341</v>
      </c>
      <c r="H37" s="84">
        <v>86.263357148869432</v>
      </c>
      <c r="I37" s="84">
        <v>72.474649282262149</v>
      </c>
      <c r="J37" s="84">
        <v>83.81843873883507</v>
      </c>
      <c r="K37" s="84">
        <v>81.848284776112735</v>
      </c>
      <c r="L37" s="84">
        <v>91.62953833121621</v>
      </c>
      <c r="M37" s="84">
        <v>92.58064714080632</v>
      </c>
      <c r="N37" s="84">
        <v>99.576510610681666</v>
      </c>
      <c r="O37" s="84">
        <v>137.13118549626344</v>
      </c>
      <c r="P37" s="84">
        <v>110.24920436701619</v>
      </c>
      <c r="Q37" s="84">
        <v>106.76546636529481</v>
      </c>
      <c r="R37" s="84">
        <v>103.81149121396126</v>
      </c>
      <c r="S37" s="84">
        <v>103.60736707050921</v>
      </c>
      <c r="T37" s="84">
        <v>110.32711989922885</v>
      </c>
      <c r="U37" s="84">
        <v>127.63564238943945</v>
      </c>
      <c r="V37" s="84">
        <v>131.69525121548369</v>
      </c>
      <c r="W37" s="84">
        <v>139.03632713717133</v>
      </c>
      <c r="X37" s="84">
        <v>207.59817138129523</v>
      </c>
      <c r="Y37" s="84">
        <v>147.98115965178329</v>
      </c>
      <c r="Z37" s="84">
        <v>158.35203074495917</v>
      </c>
      <c r="AA37" s="84">
        <v>149.42971322071659</v>
      </c>
      <c r="AB37" s="84">
        <v>115.73300136996336</v>
      </c>
      <c r="AC37" s="84">
        <v>126.92889530418975</v>
      </c>
      <c r="AD37" s="84">
        <v>140.5178329045811</v>
      </c>
      <c r="AE37" s="84">
        <v>142.50145729058153</v>
      </c>
      <c r="AF37" s="84">
        <f t="shared" si="114"/>
        <v>139.33134259970601</v>
      </c>
      <c r="AG37" s="84">
        <f t="shared" si="115"/>
        <v>137.31166847550389</v>
      </c>
      <c r="AH37" s="84">
        <f t="shared" si="116"/>
        <v>141.62740189661201</v>
      </c>
      <c r="AI37" s="84">
        <f>VLOOKUP(eurostat_totals[[#This Row],[energy carrier EUCalc]],$AE$11:$BI$24,COLUMN()-COLUMN($AD$29),FALSE)*eurostat_totals[[#This Row],[2020 1]]</f>
        <v>141.62740189661201</v>
      </c>
      <c r="AJ37" s="84">
        <f>VLOOKUP(eurostat_totals[[#This Row],[energy carrier EUCalc]],$AE$11:$BI$24,COLUMN()-COLUMN($AD$29),FALSE)*eurostat_totals[[#This Row],[2020 1]]</f>
        <v>141.62740189661201</v>
      </c>
      <c r="AK37" s="84">
        <f>VLOOKUP(eurostat_totals[[#This Row],[energy carrier EUCalc]],$AE$11:$BI$24,COLUMN()-COLUMN($AD$29),FALSE)*eurostat_totals[[#This Row],[2020 1]]</f>
        <v>141.62740189661201</v>
      </c>
      <c r="AL37" s="84">
        <f>VLOOKUP(eurostat_totals[[#This Row],[energy carrier EUCalc]],$AE$11:$BI$24,COLUMN()-COLUMN($AD$29),FALSE)*eurostat_totals[[#This Row],[2020 1]]</f>
        <v>141.62740189661201</v>
      </c>
      <c r="AM37" s="84">
        <f>VLOOKUP(eurostat_totals[[#This Row],[energy carrier EUCalc]],$AE$11:$BI$24,COLUMN()-COLUMN($AD$29),FALSE)*eurostat_totals[[#This Row],[2020 1]]</f>
        <v>141.62740189661201</v>
      </c>
      <c r="AN37" s="84">
        <f>VLOOKUP(eurostat_totals[[#This Row],[energy carrier EUCalc]],$AE$11:$BI$24,COLUMN()-COLUMN($AD$29),FALSE)*eurostat_totals[[#This Row],[2020 1]]</f>
        <v>141.62740189661201</v>
      </c>
      <c r="AO37" s="84">
        <f>VLOOKUP(eurostat_totals[[#This Row],[energy carrier EUCalc]],$AE$11:$BI$24,COLUMN()-COLUMN($AD$29),FALSE)*eurostat_totals[[#This Row],[2020 1]]</f>
        <v>141.62740189661201</v>
      </c>
      <c r="AP37" s="84">
        <f>VLOOKUP(eurostat_totals[[#This Row],[energy carrier EUCalc]],$AE$11:$BI$24,COLUMN()-COLUMN($AD$29),FALSE)*eurostat_totals[[#This Row],[2020 1]]</f>
        <v>141.62740189661201</v>
      </c>
      <c r="AQ37" s="84">
        <f>VLOOKUP(eurostat_totals[[#This Row],[energy carrier EUCalc]],$AE$11:$BI$24,COLUMN()-COLUMN($AD$29),FALSE)*eurostat_totals[[#This Row],[2020 1]]</f>
        <v>141.62740189661201</v>
      </c>
      <c r="AR37" s="81">
        <f>VLOOKUP(eurostat_totals[[#This Row],[energy carrier EUCalc]],$AE$11:$BI$24,COLUMN()-COLUMN($AD$29),FALSE)*eurostat_totals[[#This Row],[2020 1]]</f>
        <v>141.62740189661201</v>
      </c>
      <c r="AS37" s="81">
        <f>VLOOKUP(eurostat_totals[[#This Row],[energy carrier EUCalc]],$AE$11:$BI$24,COLUMN()-COLUMN($AD$29),FALSE)*eurostat_totals[[#This Row],[2020 1]]</f>
        <v>141.62740189661201</v>
      </c>
      <c r="AT37" s="81">
        <f>VLOOKUP(eurostat_totals[[#This Row],[energy carrier EUCalc]],$AE$11:$BI$24,COLUMN()-COLUMN($AD$29),FALSE)*eurostat_totals[[#This Row],[2020 1]]</f>
        <v>141.62740189661201</v>
      </c>
      <c r="AU37" s="81">
        <f ca="1">VLOOKUP(eurostat_totals[[#This Row],[energy carrier EUCalc]],$AE$11:$BI$24,COLUMN()-COLUMN($AD$29),FALSE)*eurostat_totals[[#This Row],[2020 1]]</f>
        <v>184.90244136502125</v>
      </c>
      <c r="AV37" s="81">
        <f>VLOOKUP(eurostat_totals[[#This Row],[energy carrier EUCalc]],$AE$11:$BI$24,COLUMN()-COLUMN($AD$29),FALSE)*eurostat_totals[[#This Row],[2020 1]]</f>
        <v>141.62740189661201</v>
      </c>
      <c r="AW37" s="81">
        <f>VLOOKUP(eurostat_totals[[#This Row],[energy carrier EUCalc]],$AE$11:$BI$24,COLUMN()-COLUMN($AD$29),FALSE)*eurostat_totals[[#This Row],[2020 1]]</f>
        <v>141.62740189661201</v>
      </c>
      <c r="AX37" s="81">
        <f>VLOOKUP(eurostat_totals[[#This Row],[energy carrier EUCalc]],$AE$11:$BI$24,COLUMN()-COLUMN($AD$29),FALSE)*eurostat_totals[[#This Row],[2020 1]]</f>
        <v>141.62740189661201</v>
      </c>
      <c r="AY37" s="81">
        <f>VLOOKUP(eurostat_totals[[#This Row],[energy carrier EUCalc]],$AE$11:$BI$24,COLUMN()-COLUMN($AD$29),FALSE)*eurostat_totals[[#This Row],[2020 1]]</f>
        <v>141.62740189661201</v>
      </c>
      <c r="AZ37" s="81">
        <f>VLOOKUP(eurostat_totals[[#This Row],[energy carrier EUCalc]],$AE$11:$BI$24,COLUMN()-COLUMN($AD$29),FALSE)*eurostat_totals[[#This Row],[2020 1]]</f>
        <v>141.62740189661201</v>
      </c>
      <c r="BA37" s="81">
        <f>VLOOKUP(eurostat_totals[[#This Row],[energy carrier EUCalc]],$AE$11:$BI$24,COLUMN()-COLUMN($AD$29),FALSE)*eurostat_totals[[#This Row],[2020 1]]</f>
        <v>141.62740189661201</v>
      </c>
      <c r="BB37" s="81">
        <f ca="1">VLOOKUP(eurostat_totals[[#This Row],[energy carrier EUCalc]],$AE$11:$BI$24,COLUMN()-COLUMN($AD$29),FALSE)*eurostat_totals[[#This Row],[2020 1]]</f>
        <v>180.9683468678931</v>
      </c>
      <c r="BC37" s="81">
        <f>VLOOKUP(eurostat_totals[[#This Row],[energy carrier EUCalc]],$AE$11:$BI$24,COLUMN()-COLUMN($AD$29),FALSE)*eurostat_totals[[#This Row],[2020 1]]</f>
        <v>141.62740189661201</v>
      </c>
      <c r="BD37" s="81">
        <f>VLOOKUP(eurostat_totals[[#This Row],[energy carrier EUCalc]],$AE$11:$BI$24,COLUMN()-COLUMN($AD$29),FALSE)*eurostat_totals[[#This Row],[2020 1]]</f>
        <v>141.62740189661201</v>
      </c>
      <c r="BE37" s="81">
        <f>VLOOKUP(eurostat_totals[[#This Row],[energy carrier EUCalc]],$AE$11:$BI$24,COLUMN()-COLUMN($AD$29),FALSE)*eurostat_totals[[#This Row],[2020 1]]</f>
        <v>141.62740189661201</v>
      </c>
      <c r="BF37" s="81">
        <f>VLOOKUP(eurostat_totals[[#This Row],[energy carrier EUCalc]],$AE$11:$BI$24,COLUMN()-COLUMN($AD$29),FALSE)*eurostat_totals[[#This Row],[2020 1]]</f>
        <v>141.62740189661201</v>
      </c>
      <c r="BG37" s="81">
        <f>VLOOKUP(eurostat_totals[[#This Row],[energy carrier EUCalc]],$AE$11:$BI$24,COLUMN()-COLUMN($AD$29),FALSE)*eurostat_totals[[#This Row],[2020 1]]</f>
        <v>141.62740189661201</v>
      </c>
      <c r="BH37" s="81">
        <f>VLOOKUP(eurostat_totals[[#This Row],[energy carrier EUCalc]],$AE$11:$BI$24,COLUMN()-COLUMN($AD$29),FALSE)*eurostat_totals[[#This Row],[2020 1]]</f>
        <v>141.62740189661201</v>
      </c>
      <c r="BI37" s="81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81" t="str">
        <f t="shared" si="117"/>
        <v>electricityFinland</v>
      </c>
      <c r="B38" s="6" t="s">
        <v>35</v>
      </c>
      <c r="C38" t="s">
        <v>11</v>
      </c>
      <c r="D38" s="84">
        <v>6667.7400612474576</v>
      </c>
      <c r="E38" s="84">
        <v>7143.1922386619317</v>
      </c>
      <c r="F38" s="84">
        <v>7242.3036472014983</v>
      </c>
      <c r="G38" s="84">
        <v>7450.5709293402997</v>
      </c>
      <c r="H38" s="84">
        <v>7756.5738841908233</v>
      </c>
      <c r="I38" s="84">
        <v>7424.9896793522748</v>
      </c>
      <c r="J38" s="84">
        <v>7871.6682622515636</v>
      </c>
      <c r="K38" s="84">
        <v>7957.0754297261165</v>
      </c>
      <c r="L38" s="84">
        <v>8285.9187863516636</v>
      </c>
      <c r="M38" s="84">
        <v>8426.589102679085</v>
      </c>
      <c r="N38" s="84">
        <v>7965.7547824006251</v>
      </c>
      <c r="O38" s="84">
        <v>8915.5741599604571</v>
      </c>
      <c r="P38" s="84">
        <v>9017.2503563084774</v>
      </c>
      <c r="Q38" s="84">
        <v>9542.0311366380083</v>
      </c>
      <c r="R38" s="84">
        <v>9028.9829330729517</v>
      </c>
      <c r="S38" s="84">
        <v>9166.9469525645873</v>
      </c>
      <c r="T38" s="84">
        <v>9224.0849882680886</v>
      </c>
      <c r="U38" s="84">
        <v>9011.5148718128567</v>
      </c>
      <c r="V38" s="84">
        <v>8430.2900414128944</v>
      </c>
      <c r="W38" s="84">
        <v>8870.5279085798938</v>
      </c>
      <c r="X38" s="84">
        <v>9929.7903939493135</v>
      </c>
      <c r="Y38" s="84">
        <v>8302.9744452193499</v>
      </c>
      <c r="Z38" s="84">
        <v>8964.4738825972672</v>
      </c>
      <c r="AA38" s="84">
        <v>8192.3654297446828</v>
      </c>
      <c r="AB38" s="84">
        <v>8088.7269698995578</v>
      </c>
      <c r="AC38" s="84">
        <v>7862.3161413551643</v>
      </c>
      <c r="AD38" s="84">
        <v>8462.6023337506595</v>
      </c>
      <c r="AE38" s="84">
        <v>8462.2263844028239</v>
      </c>
      <c r="AF38" s="84">
        <f t="shared" si="114"/>
        <v>8361.7768847639345</v>
      </c>
      <c r="AG38" s="84">
        <f t="shared" si="115"/>
        <v>8395.6591757677852</v>
      </c>
      <c r="AH38" s="84">
        <f t="shared" si="116"/>
        <v>8457.0456169414301</v>
      </c>
      <c r="AI38" s="84">
        <f>VLOOKUP(eurostat_totals[[#This Row],[energy carrier EUCalc]],$AE$11:$BI$24,COLUMN()-COLUMN($AD$29),FALSE)*eurostat_totals[[#This Row],[2020 1]]</f>
        <v>8457.0456169414301</v>
      </c>
      <c r="AJ38" s="84">
        <f>VLOOKUP(eurostat_totals[[#This Row],[energy carrier EUCalc]],$AE$11:$BI$24,COLUMN()-COLUMN($AD$29),FALSE)*eurostat_totals[[#This Row],[2020 1]]</f>
        <v>8457.0456169414301</v>
      </c>
      <c r="AK38" s="84">
        <f>VLOOKUP(eurostat_totals[[#This Row],[energy carrier EUCalc]],$AE$11:$BI$24,COLUMN()-COLUMN($AD$29),FALSE)*eurostat_totals[[#This Row],[2020 1]]</f>
        <v>8457.0456169414301</v>
      </c>
      <c r="AL38" s="84">
        <f>VLOOKUP(eurostat_totals[[#This Row],[energy carrier EUCalc]],$AE$11:$BI$24,COLUMN()-COLUMN($AD$29),FALSE)*eurostat_totals[[#This Row],[2020 1]]</f>
        <v>8457.0456169414301</v>
      </c>
      <c r="AM38" s="84">
        <f>VLOOKUP(eurostat_totals[[#This Row],[energy carrier EUCalc]],$AE$11:$BI$24,COLUMN()-COLUMN($AD$29),FALSE)*eurostat_totals[[#This Row],[2020 1]]</f>
        <v>8457.0456169414301</v>
      </c>
      <c r="AN38" s="84">
        <f>VLOOKUP(eurostat_totals[[#This Row],[energy carrier EUCalc]],$AE$11:$BI$24,COLUMN()-COLUMN($AD$29),FALSE)*eurostat_totals[[#This Row],[2020 1]]</f>
        <v>8457.0456169414301</v>
      </c>
      <c r="AO38" s="84">
        <f>VLOOKUP(eurostat_totals[[#This Row],[energy carrier EUCalc]],$AE$11:$BI$24,COLUMN()-COLUMN($AD$29),FALSE)*eurostat_totals[[#This Row],[2020 1]]</f>
        <v>8457.0456169414301</v>
      </c>
      <c r="AP38" s="84">
        <f>VLOOKUP(eurostat_totals[[#This Row],[energy carrier EUCalc]],$AE$11:$BI$24,COLUMN()-COLUMN($AD$29),FALSE)*eurostat_totals[[#This Row],[2020 1]]</f>
        <v>8457.0456169414301</v>
      </c>
      <c r="AQ38" s="84">
        <f>VLOOKUP(eurostat_totals[[#This Row],[energy carrier EUCalc]],$AE$11:$BI$24,COLUMN()-COLUMN($AD$29),FALSE)*eurostat_totals[[#This Row],[2020 1]]</f>
        <v>8457.0456169414301</v>
      </c>
      <c r="AR38" s="81">
        <f>VLOOKUP(eurostat_totals[[#This Row],[energy carrier EUCalc]],$AE$11:$BI$24,COLUMN()-COLUMN($AD$29),FALSE)*eurostat_totals[[#This Row],[2020 1]]</f>
        <v>8457.0456169414301</v>
      </c>
      <c r="AS38" s="81">
        <f>VLOOKUP(eurostat_totals[[#This Row],[energy carrier EUCalc]],$AE$11:$BI$24,COLUMN()-COLUMN($AD$29),FALSE)*eurostat_totals[[#This Row],[2020 1]]</f>
        <v>8457.0456169414301</v>
      </c>
      <c r="AT38" s="81">
        <f>VLOOKUP(eurostat_totals[[#This Row],[energy carrier EUCalc]],$AE$11:$BI$24,COLUMN()-COLUMN($AD$29),FALSE)*eurostat_totals[[#This Row],[2020 1]]</f>
        <v>8457.0456169414301</v>
      </c>
      <c r="AU38" s="81">
        <f ca="1">VLOOKUP(eurostat_totals[[#This Row],[energy carrier EUCalc]],$AE$11:$BI$24,COLUMN()-COLUMN($AD$29),FALSE)*eurostat_totals[[#This Row],[2020 1]]</f>
        <v>11041.142888784645</v>
      </c>
      <c r="AV38" s="81">
        <f>VLOOKUP(eurostat_totals[[#This Row],[energy carrier EUCalc]],$AE$11:$BI$24,COLUMN()-COLUMN($AD$29),FALSE)*eurostat_totals[[#This Row],[2020 1]]</f>
        <v>8457.0456169414301</v>
      </c>
      <c r="AW38" s="81">
        <f>VLOOKUP(eurostat_totals[[#This Row],[energy carrier EUCalc]],$AE$11:$BI$24,COLUMN()-COLUMN($AD$29),FALSE)*eurostat_totals[[#This Row],[2020 1]]</f>
        <v>8457.0456169414301</v>
      </c>
      <c r="AX38" s="81">
        <f>VLOOKUP(eurostat_totals[[#This Row],[energy carrier EUCalc]],$AE$11:$BI$24,COLUMN()-COLUMN($AD$29),FALSE)*eurostat_totals[[#This Row],[2020 1]]</f>
        <v>8457.0456169414301</v>
      </c>
      <c r="AY38" s="81">
        <f>VLOOKUP(eurostat_totals[[#This Row],[energy carrier EUCalc]],$AE$11:$BI$24,COLUMN()-COLUMN($AD$29),FALSE)*eurostat_totals[[#This Row],[2020 1]]</f>
        <v>8457.0456169414301</v>
      </c>
      <c r="AZ38" s="81">
        <f>VLOOKUP(eurostat_totals[[#This Row],[energy carrier EUCalc]],$AE$11:$BI$24,COLUMN()-COLUMN($AD$29),FALSE)*eurostat_totals[[#This Row],[2020 1]]</f>
        <v>8457.0456169414301</v>
      </c>
      <c r="BA38" s="81">
        <f>VLOOKUP(eurostat_totals[[#This Row],[energy carrier EUCalc]],$AE$11:$BI$24,COLUMN()-COLUMN($AD$29),FALSE)*eurostat_totals[[#This Row],[2020 1]]</f>
        <v>8457.0456169414301</v>
      </c>
      <c r="BB38" s="81">
        <f ca="1">VLOOKUP(eurostat_totals[[#This Row],[energy carrier EUCalc]],$AE$11:$BI$24,COLUMN()-COLUMN($AD$29),FALSE)*eurostat_totals[[#This Row],[2020 1]]</f>
        <v>10806.224954980715</v>
      </c>
      <c r="BC38" s="81">
        <f>VLOOKUP(eurostat_totals[[#This Row],[energy carrier EUCalc]],$AE$11:$BI$24,COLUMN()-COLUMN($AD$29),FALSE)*eurostat_totals[[#This Row],[2020 1]]</f>
        <v>8457.0456169414301</v>
      </c>
      <c r="BD38" s="81">
        <f>VLOOKUP(eurostat_totals[[#This Row],[energy carrier EUCalc]],$AE$11:$BI$24,COLUMN()-COLUMN($AD$29),FALSE)*eurostat_totals[[#This Row],[2020 1]]</f>
        <v>8457.0456169414301</v>
      </c>
      <c r="BE38" s="81">
        <f>VLOOKUP(eurostat_totals[[#This Row],[energy carrier EUCalc]],$AE$11:$BI$24,COLUMN()-COLUMN($AD$29),FALSE)*eurostat_totals[[#This Row],[2020 1]]</f>
        <v>8457.0456169414301</v>
      </c>
      <c r="BF38" s="81">
        <f>VLOOKUP(eurostat_totals[[#This Row],[energy carrier EUCalc]],$AE$11:$BI$24,COLUMN()-COLUMN($AD$29),FALSE)*eurostat_totals[[#This Row],[2020 1]]</f>
        <v>8457.0456169414301</v>
      </c>
      <c r="BG38" s="81">
        <f>VLOOKUP(eurostat_totals[[#This Row],[energy carrier EUCalc]],$AE$11:$BI$24,COLUMN()-COLUMN($AD$29),FALSE)*eurostat_totals[[#This Row],[2020 1]]</f>
        <v>8457.0456169414301</v>
      </c>
      <c r="BH38" s="81">
        <f>VLOOKUP(eurostat_totals[[#This Row],[energy carrier EUCalc]],$AE$11:$BI$24,COLUMN()-COLUMN($AD$29),FALSE)*eurostat_totals[[#This Row],[2020 1]]</f>
        <v>8457.0456169414301</v>
      </c>
      <c r="BI38" s="81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81" t="str">
        <f t="shared" si="117"/>
        <v>electricityFrance</v>
      </c>
      <c r="B39" s="6" t="s">
        <v>35</v>
      </c>
      <c r="C39" t="s">
        <v>3</v>
      </c>
      <c r="D39" s="84">
        <v>26638.946859209609</v>
      </c>
      <c r="E39" s="84">
        <v>29362.823539771594</v>
      </c>
      <c r="F39" s="84">
        <v>30125.91540782811</v>
      </c>
      <c r="G39" s="84">
        <v>30641.88230196093</v>
      </c>
      <c r="H39" s="84">
        <v>30573.435397799141</v>
      </c>
      <c r="I39" s="84">
        <v>29919.471744294831</v>
      </c>
      <c r="J39" s="84">
        <v>33126.604028780224</v>
      </c>
      <c r="K39" s="84">
        <v>32734.886967914474</v>
      </c>
      <c r="L39" s="84">
        <v>33851.760774707662</v>
      </c>
      <c r="M39" s="84">
        <v>34892.489398720565</v>
      </c>
      <c r="N39" s="84">
        <v>35383.718219784547</v>
      </c>
      <c r="O39" s="84">
        <v>38909.094308252388</v>
      </c>
      <c r="P39" s="84">
        <v>37527.161991374262</v>
      </c>
      <c r="Q39" s="84">
        <v>41638.982428943906</v>
      </c>
      <c r="R39" s="84">
        <v>43325.29285001089</v>
      </c>
      <c r="S39" s="84">
        <v>38493.78349210148</v>
      </c>
      <c r="T39" s="84">
        <v>39183.299998349517</v>
      </c>
      <c r="U39" s="84">
        <v>34595.463997578692</v>
      </c>
      <c r="V39" s="84">
        <v>40334.830164396197</v>
      </c>
      <c r="W39" s="84">
        <v>36200.338850399385</v>
      </c>
      <c r="X39" s="84">
        <v>42193.876073122352</v>
      </c>
      <c r="Y39" s="84">
        <v>28525.319070537607</v>
      </c>
      <c r="Z39" s="84">
        <v>37811.662956556276</v>
      </c>
      <c r="AA39" s="84">
        <v>43487.136400407944</v>
      </c>
      <c r="AB39" s="84">
        <v>27986.321585085603</v>
      </c>
      <c r="AC39" s="84">
        <v>32926.500082474464</v>
      </c>
      <c r="AD39" s="84">
        <v>34141.057810298109</v>
      </c>
      <c r="AE39" s="84">
        <v>33726.350430802006</v>
      </c>
      <c r="AF39" s="84">
        <f t="shared" si="114"/>
        <v>32909.287925651151</v>
      </c>
      <c r="AG39" s="84">
        <f t="shared" si="115"/>
        <v>30793.718230699793</v>
      </c>
      <c r="AH39" s="84">
        <f t="shared" si="116"/>
        <v>31355.197559822631</v>
      </c>
      <c r="AI39" s="84">
        <f>VLOOKUP(eurostat_totals[[#This Row],[energy carrier EUCalc]],$AE$11:$BI$24,COLUMN()-COLUMN($AD$29),FALSE)*eurostat_totals[[#This Row],[2020 1]]</f>
        <v>31355.197559822631</v>
      </c>
      <c r="AJ39" s="84">
        <f>VLOOKUP(eurostat_totals[[#This Row],[energy carrier EUCalc]],$AE$11:$BI$24,COLUMN()-COLUMN($AD$29),FALSE)*eurostat_totals[[#This Row],[2020 1]]</f>
        <v>31355.197559822631</v>
      </c>
      <c r="AK39" s="84">
        <f>VLOOKUP(eurostat_totals[[#This Row],[energy carrier EUCalc]],$AE$11:$BI$24,COLUMN()-COLUMN($AD$29),FALSE)*eurostat_totals[[#This Row],[2020 1]]</f>
        <v>31355.197559822631</v>
      </c>
      <c r="AL39" s="84">
        <f>VLOOKUP(eurostat_totals[[#This Row],[energy carrier EUCalc]],$AE$11:$BI$24,COLUMN()-COLUMN($AD$29),FALSE)*eurostat_totals[[#This Row],[2020 1]]</f>
        <v>31355.197559822631</v>
      </c>
      <c r="AM39" s="84">
        <f>VLOOKUP(eurostat_totals[[#This Row],[energy carrier EUCalc]],$AE$11:$BI$24,COLUMN()-COLUMN($AD$29),FALSE)*eurostat_totals[[#This Row],[2020 1]]</f>
        <v>31355.197559822631</v>
      </c>
      <c r="AN39" s="84">
        <f>VLOOKUP(eurostat_totals[[#This Row],[energy carrier EUCalc]],$AE$11:$BI$24,COLUMN()-COLUMN($AD$29),FALSE)*eurostat_totals[[#This Row],[2020 1]]</f>
        <v>31355.197559822631</v>
      </c>
      <c r="AO39" s="84">
        <f>VLOOKUP(eurostat_totals[[#This Row],[energy carrier EUCalc]],$AE$11:$BI$24,COLUMN()-COLUMN($AD$29),FALSE)*eurostat_totals[[#This Row],[2020 1]]</f>
        <v>31355.197559822631</v>
      </c>
      <c r="AP39" s="84">
        <f>VLOOKUP(eurostat_totals[[#This Row],[energy carrier EUCalc]],$AE$11:$BI$24,COLUMN()-COLUMN($AD$29),FALSE)*eurostat_totals[[#This Row],[2020 1]]</f>
        <v>31355.197559822631</v>
      </c>
      <c r="AQ39" s="84">
        <f>VLOOKUP(eurostat_totals[[#This Row],[energy carrier EUCalc]],$AE$11:$BI$24,COLUMN()-COLUMN($AD$29),FALSE)*eurostat_totals[[#This Row],[2020 1]]</f>
        <v>31355.197559822631</v>
      </c>
      <c r="AR39" s="81">
        <f>VLOOKUP(eurostat_totals[[#This Row],[energy carrier EUCalc]],$AE$11:$BI$24,COLUMN()-COLUMN($AD$29),FALSE)*eurostat_totals[[#This Row],[2020 1]]</f>
        <v>31355.197559822631</v>
      </c>
      <c r="AS39" s="81">
        <f>VLOOKUP(eurostat_totals[[#This Row],[energy carrier EUCalc]],$AE$11:$BI$24,COLUMN()-COLUMN($AD$29),FALSE)*eurostat_totals[[#This Row],[2020 1]]</f>
        <v>31355.197559822631</v>
      </c>
      <c r="AT39" s="81">
        <f>VLOOKUP(eurostat_totals[[#This Row],[energy carrier EUCalc]],$AE$11:$BI$24,COLUMN()-COLUMN($AD$29),FALSE)*eurostat_totals[[#This Row],[2020 1]]</f>
        <v>31355.197559822631</v>
      </c>
      <c r="AU39" s="81">
        <f ca="1">VLOOKUP(eurostat_totals[[#This Row],[energy carrier EUCalc]],$AE$11:$BI$24,COLUMN()-COLUMN($AD$29),FALSE)*eurostat_totals[[#This Row],[2020 1]]</f>
        <v>40935.952369768434</v>
      </c>
      <c r="AV39" s="81">
        <f>VLOOKUP(eurostat_totals[[#This Row],[energy carrier EUCalc]],$AE$11:$BI$24,COLUMN()-COLUMN($AD$29),FALSE)*eurostat_totals[[#This Row],[2020 1]]</f>
        <v>31355.197559822631</v>
      </c>
      <c r="AW39" s="81">
        <f>VLOOKUP(eurostat_totals[[#This Row],[energy carrier EUCalc]],$AE$11:$BI$24,COLUMN()-COLUMN($AD$29),FALSE)*eurostat_totals[[#This Row],[2020 1]]</f>
        <v>31355.197559822631</v>
      </c>
      <c r="AX39" s="81">
        <f>VLOOKUP(eurostat_totals[[#This Row],[energy carrier EUCalc]],$AE$11:$BI$24,COLUMN()-COLUMN($AD$29),FALSE)*eurostat_totals[[#This Row],[2020 1]]</f>
        <v>31355.197559822631</v>
      </c>
      <c r="AY39" s="81">
        <f>VLOOKUP(eurostat_totals[[#This Row],[energy carrier EUCalc]],$AE$11:$BI$24,COLUMN()-COLUMN($AD$29),FALSE)*eurostat_totals[[#This Row],[2020 1]]</f>
        <v>31355.197559822631</v>
      </c>
      <c r="AZ39" s="81">
        <f>VLOOKUP(eurostat_totals[[#This Row],[energy carrier EUCalc]],$AE$11:$BI$24,COLUMN()-COLUMN($AD$29),FALSE)*eurostat_totals[[#This Row],[2020 1]]</f>
        <v>31355.197559822631</v>
      </c>
      <c r="BA39" s="81">
        <f>VLOOKUP(eurostat_totals[[#This Row],[energy carrier EUCalc]],$AE$11:$BI$24,COLUMN()-COLUMN($AD$29),FALSE)*eurostat_totals[[#This Row],[2020 1]]</f>
        <v>31355.197559822631</v>
      </c>
      <c r="BB39" s="81">
        <f ca="1">VLOOKUP(eurostat_totals[[#This Row],[energy carrier EUCalc]],$AE$11:$BI$24,COLUMN()-COLUMN($AD$29),FALSE)*eurostat_totals[[#This Row],[2020 1]]</f>
        <v>40064.974659773361</v>
      </c>
      <c r="BC39" s="81">
        <f>VLOOKUP(eurostat_totals[[#This Row],[energy carrier EUCalc]],$AE$11:$BI$24,COLUMN()-COLUMN($AD$29),FALSE)*eurostat_totals[[#This Row],[2020 1]]</f>
        <v>31355.197559822631</v>
      </c>
      <c r="BD39" s="81">
        <f>VLOOKUP(eurostat_totals[[#This Row],[energy carrier EUCalc]],$AE$11:$BI$24,COLUMN()-COLUMN($AD$29),FALSE)*eurostat_totals[[#This Row],[2020 1]]</f>
        <v>31355.197559822631</v>
      </c>
      <c r="BE39" s="81">
        <f>VLOOKUP(eurostat_totals[[#This Row],[energy carrier EUCalc]],$AE$11:$BI$24,COLUMN()-COLUMN($AD$29),FALSE)*eurostat_totals[[#This Row],[2020 1]]</f>
        <v>31355.197559822631</v>
      </c>
      <c r="BF39" s="81">
        <f>VLOOKUP(eurostat_totals[[#This Row],[energy carrier EUCalc]],$AE$11:$BI$24,COLUMN()-COLUMN($AD$29),FALSE)*eurostat_totals[[#This Row],[2020 1]]</f>
        <v>31355.197559822631</v>
      </c>
      <c r="BG39" s="81">
        <f>VLOOKUP(eurostat_totals[[#This Row],[energy carrier EUCalc]],$AE$11:$BI$24,COLUMN()-COLUMN($AD$29),FALSE)*eurostat_totals[[#This Row],[2020 1]]</f>
        <v>31355.197559822631</v>
      </c>
      <c r="BH39" s="81">
        <f>VLOOKUP(eurostat_totals[[#This Row],[energy carrier EUCalc]],$AE$11:$BI$24,COLUMN()-COLUMN($AD$29),FALSE)*eurostat_totals[[#This Row],[2020 1]]</f>
        <v>31355.197559822631</v>
      </c>
      <c r="BI39" s="81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81" t="str">
        <f t="shared" si="117"/>
        <v>electricityGermany</v>
      </c>
      <c r="B40" s="6" t="s">
        <v>35</v>
      </c>
      <c r="C40" t="s">
        <v>2</v>
      </c>
      <c r="D40" s="84">
        <v>30465.531540440814</v>
      </c>
      <c r="E40" s="84">
        <v>27153.430996051651</v>
      </c>
      <c r="F40" s="84">
        <v>27297.696361911836</v>
      </c>
      <c r="G40" s="84">
        <v>28029.02538998907</v>
      </c>
      <c r="H40" s="84">
        <v>27682.257508660565</v>
      </c>
      <c r="I40" s="84">
        <v>28269.765827943913</v>
      </c>
      <c r="J40" s="84">
        <v>29820.228143400131</v>
      </c>
      <c r="K40" s="84">
        <v>29078.005017198488</v>
      </c>
      <c r="L40" s="84">
        <v>29003.318141352658</v>
      </c>
      <c r="M40" s="84">
        <v>29182.259002737941</v>
      </c>
      <c r="N40" s="84">
        <v>29008.651440932786</v>
      </c>
      <c r="O40" s="84">
        <v>31445.627259384386</v>
      </c>
      <c r="P40" s="84">
        <v>32097.234864936509</v>
      </c>
      <c r="Q40" s="84">
        <v>32621.12573959701</v>
      </c>
      <c r="R40" s="84">
        <v>34051.127741264914</v>
      </c>
      <c r="S40" s="84">
        <v>33408.869345592597</v>
      </c>
      <c r="T40" s="84">
        <v>32280.37038258672</v>
      </c>
      <c r="U40" s="84">
        <v>29053.906712743563</v>
      </c>
      <c r="V40" s="84">
        <v>28355.241604531679</v>
      </c>
      <c r="W40" s="84">
        <v>27455.113932227221</v>
      </c>
      <c r="X40" s="84">
        <v>30647.158647390606</v>
      </c>
      <c r="Y40" s="84">
        <v>27043.796121124138</v>
      </c>
      <c r="Z40" s="84">
        <v>28610.875519712412</v>
      </c>
      <c r="AA40" s="84">
        <v>30701.790298067397</v>
      </c>
      <c r="AB40" s="84">
        <v>25074.592449721698</v>
      </c>
      <c r="AC40" s="84">
        <v>26170.678908767775</v>
      </c>
      <c r="AD40" s="84">
        <v>25946.997831814588</v>
      </c>
      <c r="AE40" s="84">
        <v>26069.006336948616</v>
      </c>
      <c r="AF40" s="84">
        <f t="shared" si="114"/>
        <v>25560.632500395855</v>
      </c>
      <c r="AG40" s="84">
        <f t="shared" si="115"/>
        <v>24532.400940861546</v>
      </c>
      <c r="AH40" s="84">
        <f t="shared" si="116"/>
        <v>24423.962639089514</v>
      </c>
      <c r="AI40" s="84">
        <f>VLOOKUP(eurostat_totals[[#This Row],[energy carrier EUCalc]],$AE$11:$BI$24,COLUMN()-COLUMN($AD$29),FALSE)*eurostat_totals[[#This Row],[2020 1]]</f>
        <v>24423.962639089514</v>
      </c>
      <c r="AJ40" s="84">
        <f>VLOOKUP(eurostat_totals[[#This Row],[energy carrier EUCalc]],$AE$11:$BI$24,COLUMN()-COLUMN($AD$29),FALSE)*eurostat_totals[[#This Row],[2020 1]]</f>
        <v>24423.962639089514</v>
      </c>
      <c r="AK40" s="84">
        <f>VLOOKUP(eurostat_totals[[#This Row],[energy carrier EUCalc]],$AE$11:$BI$24,COLUMN()-COLUMN($AD$29),FALSE)*eurostat_totals[[#This Row],[2020 1]]</f>
        <v>24423.962639089514</v>
      </c>
      <c r="AL40" s="84">
        <f>VLOOKUP(eurostat_totals[[#This Row],[energy carrier EUCalc]],$AE$11:$BI$24,COLUMN()-COLUMN($AD$29),FALSE)*eurostat_totals[[#This Row],[2020 1]]</f>
        <v>24423.962639089514</v>
      </c>
      <c r="AM40" s="84">
        <f>VLOOKUP(eurostat_totals[[#This Row],[energy carrier EUCalc]],$AE$11:$BI$24,COLUMN()-COLUMN($AD$29),FALSE)*eurostat_totals[[#This Row],[2020 1]]</f>
        <v>24423.962639089514</v>
      </c>
      <c r="AN40" s="84">
        <f>VLOOKUP(eurostat_totals[[#This Row],[energy carrier EUCalc]],$AE$11:$BI$24,COLUMN()-COLUMN($AD$29),FALSE)*eurostat_totals[[#This Row],[2020 1]]</f>
        <v>24423.962639089514</v>
      </c>
      <c r="AO40" s="84">
        <f>VLOOKUP(eurostat_totals[[#This Row],[energy carrier EUCalc]],$AE$11:$BI$24,COLUMN()-COLUMN($AD$29),FALSE)*eurostat_totals[[#This Row],[2020 1]]</f>
        <v>24423.962639089514</v>
      </c>
      <c r="AP40" s="84">
        <f>VLOOKUP(eurostat_totals[[#This Row],[energy carrier EUCalc]],$AE$11:$BI$24,COLUMN()-COLUMN($AD$29),FALSE)*eurostat_totals[[#This Row],[2020 1]]</f>
        <v>24423.962639089514</v>
      </c>
      <c r="AQ40" s="84">
        <f>VLOOKUP(eurostat_totals[[#This Row],[energy carrier EUCalc]],$AE$11:$BI$24,COLUMN()-COLUMN($AD$29),FALSE)*eurostat_totals[[#This Row],[2020 1]]</f>
        <v>24423.962639089514</v>
      </c>
      <c r="AR40" s="81">
        <f>VLOOKUP(eurostat_totals[[#This Row],[energy carrier EUCalc]],$AE$11:$BI$24,COLUMN()-COLUMN($AD$29),FALSE)*eurostat_totals[[#This Row],[2020 1]]</f>
        <v>24423.962639089514</v>
      </c>
      <c r="AS40" s="81">
        <f>VLOOKUP(eurostat_totals[[#This Row],[energy carrier EUCalc]],$AE$11:$BI$24,COLUMN()-COLUMN($AD$29),FALSE)*eurostat_totals[[#This Row],[2020 1]]</f>
        <v>24423.962639089514</v>
      </c>
      <c r="AT40" s="81">
        <f>VLOOKUP(eurostat_totals[[#This Row],[energy carrier EUCalc]],$AE$11:$BI$24,COLUMN()-COLUMN($AD$29),FALSE)*eurostat_totals[[#This Row],[2020 1]]</f>
        <v>24423.962639089514</v>
      </c>
      <c r="AU40" s="81">
        <f ca="1">VLOOKUP(eurostat_totals[[#This Row],[energy carrier EUCalc]],$AE$11:$BI$24,COLUMN()-COLUMN($AD$29),FALSE)*eurostat_totals[[#This Row],[2020 1]]</f>
        <v>31886.840112144644</v>
      </c>
      <c r="AV40" s="81">
        <f>VLOOKUP(eurostat_totals[[#This Row],[energy carrier EUCalc]],$AE$11:$BI$24,COLUMN()-COLUMN($AD$29),FALSE)*eurostat_totals[[#This Row],[2020 1]]</f>
        <v>24423.962639089514</v>
      </c>
      <c r="AW40" s="81">
        <f>VLOOKUP(eurostat_totals[[#This Row],[energy carrier EUCalc]],$AE$11:$BI$24,COLUMN()-COLUMN($AD$29),FALSE)*eurostat_totals[[#This Row],[2020 1]]</f>
        <v>24423.962639089514</v>
      </c>
      <c r="AX40" s="81">
        <f>VLOOKUP(eurostat_totals[[#This Row],[energy carrier EUCalc]],$AE$11:$BI$24,COLUMN()-COLUMN($AD$29),FALSE)*eurostat_totals[[#This Row],[2020 1]]</f>
        <v>24423.962639089514</v>
      </c>
      <c r="AY40" s="81">
        <f>VLOOKUP(eurostat_totals[[#This Row],[energy carrier EUCalc]],$AE$11:$BI$24,COLUMN()-COLUMN($AD$29),FALSE)*eurostat_totals[[#This Row],[2020 1]]</f>
        <v>24423.962639089514</v>
      </c>
      <c r="AZ40" s="81">
        <f>VLOOKUP(eurostat_totals[[#This Row],[energy carrier EUCalc]],$AE$11:$BI$24,COLUMN()-COLUMN($AD$29),FALSE)*eurostat_totals[[#This Row],[2020 1]]</f>
        <v>24423.962639089514</v>
      </c>
      <c r="BA40" s="81">
        <f>VLOOKUP(eurostat_totals[[#This Row],[energy carrier EUCalc]],$AE$11:$BI$24,COLUMN()-COLUMN($AD$29),FALSE)*eurostat_totals[[#This Row],[2020 1]]</f>
        <v>24423.962639089514</v>
      </c>
      <c r="BB40" s="81">
        <f ca="1">VLOOKUP(eurostat_totals[[#This Row],[energy carrier EUCalc]],$AE$11:$BI$24,COLUMN()-COLUMN($AD$29),FALSE)*eurostat_totals[[#This Row],[2020 1]]</f>
        <v>31208.396705503266</v>
      </c>
      <c r="BC40" s="81">
        <f>VLOOKUP(eurostat_totals[[#This Row],[energy carrier EUCalc]],$AE$11:$BI$24,COLUMN()-COLUMN($AD$29),FALSE)*eurostat_totals[[#This Row],[2020 1]]</f>
        <v>24423.962639089514</v>
      </c>
      <c r="BD40" s="81">
        <f>VLOOKUP(eurostat_totals[[#This Row],[energy carrier EUCalc]],$AE$11:$BI$24,COLUMN()-COLUMN($AD$29),FALSE)*eurostat_totals[[#This Row],[2020 1]]</f>
        <v>24423.962639089514</v>
      </c>
      <c r="BE40" s="81">
        <f>VLOOKUP(eurostat_totals[[#This Row],[energy carrier EUCalc]],$AE$11:$BI$24,COLUMN()-COLUMN($AD$29),FALSE)*eurostat_totals[[#This Row],[2020 1]]</f>
        <v>24423.962639089514</v>
      </c>
      <c r="BF40" s="81">
        <f>VLOOKUP(eurostat_totals[[#This Row],[energy carrier EUCalc]],$AE$11:$BI$24,COLUMN()-COLUMN($AD$29),FALSE)*eurostat_totals[[#This Row],[2020 1]]</f>
        <v>24423.962639089514</v>
      </c>
      <c r="BG40" s="81">
        <f>VLOOKUP(eurostat_totals[[#This Row],[energy carrier EUCalc]],$AE$11:$BI$24,COLUMN()-COLUMN($AD$29),FALSE)*eurostat_totals[[#This Row],[2020 1]]</f>
        <v>24423.962639089514</v>
      </c>
      <c r="BH40" s="81">
        <f>VLOOKUP(eurostat_totals[[#This Row],[energy carrier EUCalc]],$AE$11:$BI$24,COLUMN()-COLUMN($AD$29),FALSE)*eurostat_totals[[#This Row],[2020 1]]</f>
        <v>24423.962639089514</v>
      </c>
      <c r="BI40" s="81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81" t="str">
        <f t="shared" si="117"/>
        <v>electricityGreece</v>
      </c>
      <c r="B41" s="6" t="s">
        <v>35</v>
      </c>
      <c r="C41" t="s">
        <v>16</v>
      </c>
      <c r="D41" s="84">
        <v>345.07662782430356</v>
      </c>
      <c r="E41" s="84">
        <v>380.8238215070142</v>
      </c>
      <c r="F41" s="84">
        <v>403.56536127776968</v>
      </c>
      <c r="G41" s="84">
        <v>398.58353152655337</v>
      </c>
      <c r="H41" s="84">
        <v>415.73466575262012</v>
      </c>
      <c r="I41" s="84">
        <v>437.63941380735088</v>
      </c>
      <c r="J41" s="84">
        <v>465.97091684387533</v>
      </c>
      <c r="K41" s="84">
        <v>472.43615009168064</v>
      </c>
      <c r="L41" s="84">
        <v>486.24055973256856</v>
      </c>
      <c r="M41" s="84">
        <v>512.78481365468735</v>
      </c>
      <c r="N41" s="84">
        <v>540.27996725410696</v>
      </c>
      <c r="O41" s="84">
        <v>563.30388823681267</v>
      </c>
      <c r="P41" s="84">
        <v>816.4568901365127</v>
      </c>
      <c r="Q41" s="84">
        <v>1074.1384825506238</v>
      </c>
      <c r="R41" s="84">
        <v>1038.8376883921169</v>
      </c>
      <c r="S41" s="84">
        <v>953.10677426811299</v>
      </c>
      <c r="T41" s="84">
        <v>1216.0737401191918</v>
      </c>
      <c r="U41" s="84">
        <v>1391.8319625705963</v>
      </c>
      <c r="V41" s="84">
        <v>1344.7793063584647</v>
      </c>
      <c r="W41" s="84">
        <v>1280.2815303309226</v>
      </c>
      <c r="X41" s="84">
        <v>1243.99712897359</v>
      </c>
      <c r="Y41" s="84">
        <v>1294.470330603293</v>
      </c>
      <c r="Z41" s="84">
        <v>1728.2640554208274</v>
      </c>
      <c r="AA41" s="84">
        <v>960.08876668559776</v>
      </c>
      <c r="AB41" s="84">
        <v>944.00709576673046</v>
      </c>
      <c r="AC41" s="84">
        <v>1503.0949230114995</v>
      </c>
      <c r="AD41" s="84">
        <v>1713.8436036400813</v>
      </c>
      <c r="AE41" s="84">
        <v>1682.204788014963</v>
      </c>
      <c r="AF41" s="84">
        <f t="shared" si="114"/>
        <v>1672.99293453379</v>
      </c>
      <c r="AG41" s="84">
        <f t="shared" si="115"/>
        <v>1815.5737681034284</v>
      </c>
      <c r="AH41" s="84">
        <f t="shared" si="116"/>
        <v>1989.8871025707681</v>
      </c>
      <c r="AI41" s="84">
        <f>VLOOKUP(eurostat_totals[[#This Row],[energy carrier EUCalc]],$AE$11:$BI$24,COLUMN()-COLUMN($AD$29),FALSE)*eurostat_totals[[#This Row],[2020 1]]</f>
        <v>1989.8871025707681</v>
      </c>
      <c r="AJ41" s="84">
        <f>VLOOKUP(eurostat_totals[[#This Row],[energy carrier EUCalc]],$AE$11:$BI$24,COLUMN()-COLUMN($AD$29),FALSE)*eurostat_totals[[#This Row],[2020 1]]</f>
        <v>1989.8871025707681</v>
      </c>
      <c r="AK41" s="84">
        <f>VLOOKUP(eurostat_totals[[#This Row],[energy carrier EUCalc]],$AE$11:$BI$24,COLUMN()-COLUMN($AD$29),FALSE)*eurostat_totals[[#This Row],[2020 1]]</f>
        <v>1989.8871025707681</v>
      </c>
      <c r="AL41" s="84">
        <f>VLOOKUP(eurostat_totals[[#This Row],[energy carrier EUCalc]],$AE$11:$BI$24,COLUMN()-COLUMN($AD$29),FALSE)*eurostat_totals[[#This Row],[2020 1]]</f>
        <v>1989.8871025707681</v>
      </c>
      <c r="AM41" s="84">
        <f>VLOOKUP(eurostat_totals[[#This Row],[energy carrier EUCalc]],$AE$11:$BI$24,COLUMN()-COLUMN($AD$29),FALSE)*eurostat_totals[[#This Row],[2020 1]]</f>
        <v>1989.8871025707681</v>
      </c>
      <c r="AN41" s="84">
        <f>VLOOKUP(eurostat_totals[[#This Row],[energy carrier EUCalc]],$AE$11:$BI$24,COLUMN()-COLUMN($AD$29),FALSE)*eurostat_totals[[#This Row],[2020 1]]</f>
        <v>1989.8871025707681</v>
      </c>
      <c r="AO41" s="84">
        <f>VLOOKUP(eurostat_totals[[#This Row],[energy carrier EUCalc]],$AE$11:$BI$24,COLUMN()-COLUMN($AD$29),FALSE)*eurostat_totals[[#This Row],[2020 1]]</f>
        <v>1989.8871025707681</v>
      </c>
      <c r="AP41" s="84">
        <f>VLOOKUP(eurostat_totals[[#This Row],[energy carrier EUCalc]],$AE$11:$BI$24,COLUMN()-COLUMN($AD$29),FALSE)*eurostat_totals[[#This Row],[2020 1]]</f>
        <v>1989.8871025707681</v>
      </c>
      <c r="AQ41" s="84">
        <f>VLOOKUP(eurostat_totals[[#This Row],[energy carrier EUCalc]],$AE$11:$BI$24,COLUMN()-COLUMN($AD$29),FALSE)*eurostat_totals[[#This Row],[2020 1]]</f>
        <v>1989.8871025707681</v>
      </c>
      <c r="AR41" s="81">
        <f>VLOOKUP(eurostat_totals[[#This Row],[energy carrier EUCalc]],$AE$11:$BI$24,COLUMN()-COLUMN($AD$29),FALSE)*eurostat_totals[[#This Row],[2020 1]]</f>
        <v>1989.8871025707681</v>
      </c>
      <c r="AS41" s="81">
        <f>VLOOKUP(eurostat_totals[[#This Row],[energy carrier EUCalc]],$AE$11:$BI$24,COLUMN()-COLUMN($AD$29),FALSE)*eurostat_totals[[#This Row],[2020 1]]</f>
        <v>1989.8871025707681</v>
      </c>
      <c r="AT41" s="81">
        <f>VLOOKUP(eurostat_totals[[#This Row],[energy carrier EUCalc]],$AE$11:$BI$24,COLUMN()-COLUMN($AD$29),FALSE)*eurostat_totals[[#This Row],[2020 1]]</f>
        <v>1989.8871025707681</v>
      </c>
      <c r="AU41" s="81">
        <f ca="1">VLOOKUP(eurostat_totals[[#This Row],[energy carrier EUCalc]],$AE$11:$BI$24,COLUMN()-COLUMN($AD$29),FALSE)*eurostat_totals[[#This Row],[2020 1]]</f>
        <v>2597.9081616896137</v>
      </c>
      <c r="AV41" s="81">
        <f>VLOOKUP(eurostat_totals[[#This Row],[energy carrier EUCalc]],$AE$11:$BI$24,COLUMN()-COLUMN($AD$29),FALSE)*eurostat_totals[[#This Row],[2020 1]]</f>
        <v>1989.8871025707681</v>
      </c>
      <c r="AW41" s="81">
        <f>VLOOKUP(eurostat_totals[[#This Row],[energy carrier EUCalc]],$AE$11:$BI$24,COLUMN()-COLUMN($AD$29),FALSE)*eurostat_totals[[#This Row],[2020 1]]</f>
        <v>1989.8871025707681</v>
      </c>
      <c r="AX41" s="81">
        <f>VLOOKUP(eurostat_totals[[#This Row],[energy carrier EUCalc]],$AE$11:$BI$24,COLUMN()-COLUMN($AD$29),FALSE)*eurostat_totals[[#This Row],[2020 1]]</f>
        <v>1989.8871025707681</v>
      </c>
      <c r="AY41" s="81">
        <f>VLOOKUP(eurostat_totals[[#This Row],[energy carrier EUCalc]],$AE$11:$BI$24,COLUMN()-COLUMN($AD$29),FALSE)*eurostat_totals[[#This Row],[2020 1]]</f>
        <v>1989.8871025707681</v>
      </c>
      <c r="AZ41" s="81">
        <f>VLOOKUP(eurostat_totals[[#This Row],[energy carrier EUCalc]],$AE$11:$BI$24,COLUMN()-COLUMN($AD$29),FALSE)*eurostat_totals[[#This Row],[2020 1]]</f>
        <v>1989.8871025707681</v>
      </c>
      <c r="BA41" s="81">
        <f>VLOOKUP(eurostat_totals[[#This Row],[energy carrier EUCalc]],$AE$11:$BI$24,COLUMN()-COLUMN($AD$29),FALSE)*eurostat_totals[[#This Row],[2020 1]]</f>
        <v>1989.8871025707681</v>
      </c>
      <c r="BB41" s="81">
        <f ca="1">VLOOKUP(eurostat_totals[[#This Row],[energy carrier EUCalc]],$AE$11:$BI$24,COLUMN()-COLUMN($AD$29),FALSE)*eurostat_totals[[#This Row],[2020 1]]</f>
        <v>2542.633519951537</v>
      </c>
      <c r="BC41" s="81">
        <f>VLOOKUP(eurostat_totals[[#This Row],[energy carrier EUCalc]],$AE$11:$BI$24,COLUMN()-COLUMN($AD$29),FALSE)*eurostat_totals[[#This Row],[2020 1]]</f>
        <v>1989.8871025707681</v>
      </c>
      <c r="BD41" s="81">
        <f>VLOOKUP(eurostat_totals[[#This Row],[energy carrier EUCalc]],$AE$11:$BI$24,COLUMN()-COLUMN($AD$29),FALSE)*eurostat_totals[[#This Row],[2020 1]]</f>
        <v>1989.8871025707681</v>
      </c>
      <c r="BE41" s="81">
        <f>VLOOKUP(eurostat_totals[[#This Row],[energy carrier EUCalc]],$AE$11:$BI$24,COLUMN()-COLUMN($AD$29),FALSE)*eurostat_totals[[#This Row],[2020 1]]</f>
        <v>1989.8871025707681</v>
      </c>
      <c r="BF41" s="81">
        <f>VLOOKUP(eurostat_totals[[#This Row],[energy carrier EUCalc]],$AE$11:$BI$24,COLUMN()-COLUMN($AD$29),FALSE)*eurostat_totals[[#This Row],[2020 1]]</f>
        <v>1989.8871025707681</v>
      </c>
      <c r="BG41" s="81">
        <f>VLOOKUP(eurostat_totals[[#This Row],[energy carrier EUCalc]],$AE$11:$BI$24,COLUMN()-COLUMN($AD$29),FALSE)*eurostat_totals[[#This Row],[2020 1]]</f>
        <v>1989.8871025707681</v>
      </c>
      <c r="BH41" s="81">
        <f>VLOOKUP(eurostat_totals[[#This Row],[energy carrier EUCalc]],$AE$11:$BI$24,COLUMN()-COLUMN($AD$29),FALSE)*eurostat_totals[[#This Row],[2020 1]]</f>
        <v>1989.8871025707681</v>
      </c>
      <c r="BI41" s="81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81" t="str">
        <f t="shared" si="117"/>
        <v>electricityHungary</v>
      </c>
      <c r="B42" s="6" t="s">
        <v>35</v>
      </c>
      <c r="C42" t="s">
        <v>15</v>
      </c>
      <c r="D42" s="84">
        <v>3793.6847236566618</v>
      </c>
      <c r="E42" s="84">
        <v>4032.7250039805235</v>
      </c>
      <c r="F42" s="84">
        <v>4340.7093314103477</v>
      </c>
      <c r="G42" s="84">
        <v>4013.7352619160283</v>
      </c>
      <c r="H42" s="84">
        <v>4063.689566957496</v>
      </c>
      <c r="I42" s="84">
        <v>4040.5705763024912</v>
      </c>
      <c r="J42" s="84">
        <v>4150.3845815508002</v>
      </c>
      <c r="K42" s="84">
        <v>4037.6801022891341</v>
      </c>
      <c r="L42" s="84">
        <v>4118.5989703075747</v>
      </c>
      <c r="M42" s="84">
        <v>4059.5603183669864</v>
      </c>
      <c r="N42" s="84">
        <v>4042.6303991458967</v>
      </c>
      <c r="O42" s="84">
        <v>4133.4402944807271</v>
      </c>
      <c r="P42" s="84">
        <v>4392.8776826942913</v>
      </c>
      <c r="Q42" s="84">
        <v>4945.901366417319</v>
      </c>
      <c r="R42" s="84">
        <v>4574.0584950224902</v>
      </c>
      <c r="S42" s="84">
        <v>4642.8421781774096</v>
      </c>
      <c r="T42" s="84">
        <v>4900.0150828673723</v>
      </c>
      <c r="U42" s="84">
        <v>4092.3689775366115</v>
      </c>
      <c r="V42" s="84">
        <v>4180.0215634755232</v>
      </c>
      <c r="W42" s="84">
        <v>3853.3222145361246</v>
      </c>
      <c r="X42" s="84">
        <v>2637.101447894343</v>
      </c>
      <c r="Y42" s="84">
        <v>1760.3766802914936</v>
      </c>
      <c r="Z42" s="84">
        <v>786.20386478679131</v>
      </c>
      <c r="AA42" s="84">
        <v>710.93861830237495</v>
      </c>
      <c r="AB42" s="84">
        <v>680.52990080912173</v>
      </c>
      <c r="AC42" s="84">
        <v>1021.7464347889436</v>
      </c>
      <c r="AD42" s="84">
        <v>1032.5867572263978</v>
      </c>
      <c r="AE42" s="84">
        <v>1060.3957801783051</v>
      </c>
      <c r="AF42" s="84">
        <f t="shared" si="114"/>
        <v>1115.2341632566079</v>
      </c>
      <c r="AG42" s="84">
        <f t="shared" si="115"/>
        <v>1196.0932722474545</v>
      </c>
      <c r="AH42" s="84">
        <f t="shared" si="116"/>
        <v>1299.205946535121</v>
      </c>
      <c r="AI42" s="84">
        <f>VLOOKUP(eurostat_totals[[#This Row],[energy carrier EUCalc]],$AE$11:$BI$24,COLUMN()-COLUMN($AD$29),FALSE)*eurostat_totals[[#This Row],[2020 1]]</f>
        <v>1299.205946535121</v>
      </c>
      <c r="AJ42" s="84">
        <f>VLOOKUP(eurostat_totals[[#This Row],[energy carrier EUCalc]],$AE$11:$BI$24,COLUMN()-COLUMN($AD$29),FALSE)*eurostat_totals[[#This Row],[2020 1]]</f>
        <v>1299.205946535121</v>
      </c>
      <c r="AK42" s="84">
        <f>VLOOKUP(eurostat_totals[[#This Row],[energy carrier EUCalc]],$AE$11:$BI$24,COLUMN()-COLUMN($AD$29),FALSE)*eurostat_totals[[#This Row],[2020 1]]</f>
        <v>1299.205946535121</v>
      </c>
      <c r="AL42" s="84">
        <f>VLOOKUP(eurostat_totals[[#This Row],[energy carrier EUCalc]],$AE$11:$BI$24,COLUMN()-COLUMN($AD$29),FALSE)*eurostat_totals[[#This Row],[2020 1]]</f>
        <v>1299.205946535121</v>
      </c>
      <c r="AM42" s="84">
        <f>VLOOKUP(eurostat_totals[[#This Row],[energy carrier EUCalc]],$AE$11:$BI$24,COLUMN()-COLUMN($AD$29),FALSE)*eurostat_totals[[#This Row],[2020 1]]</f>
        <v>1299.205946535121</v>
      </c>
      <c r="AN42" s="84">
        <f>VLOOKUP(eurostat_totals[[#This Row],[energy carrier EUCalc]],$AE$11:$BI$24,COLUMN()-COLUMN($AD$29),FALSE)*eurostat_totals[[#This Row],[2020 1]]</f>
        <v>1299.205946535121</v>
      </c>
      <c r="AO42" s="84">
        <f>VLOOKUP(eurostat_totals[[#This Row],[energy carrier EUCalc]],$AE$11:$BI$24,COLUMN()-COLUMN($AD$29),FALSE)*eurostat_totals[[#This Row],[2020 1]]</f>
        <v>1299.205946535121</v>
      </c>
      <c r="AP42" s="84">
        <f>VLOOKUP(eurostat_totals[[#This Row],[energy carrier EUCalc]],$AE$11:$BI$24,COLUMN()-COLUMN($AD$29),FALSE)*eurostat_totals[[#This Row],[2020 1]]</f>
        <v>1299.205946535121</v>
      </c>
      <c r="AQ42" s="84">
        <f>VLOOKUP(eurostat_totals[[#This Row],[energy carrier EUCalc]],$AE$11:$BI$24,COLUMN()-COLUMN($AD$29),FALSE)*eurostat_totals[[#This Row],[2020 1]]</f>
        <v>1299.205946535121</v>
      </c>
      <c r="AR42" s="81">
        <f>VLOOKUP(eurostat_totals[[#This Row],[energy carrier EUCalc]],$AE$11:$BI$24,COLUMN()-COLUMN($AD$29),FALSE)*eurostat_totals[[#This Row],[2020 1]]</f>
        <v>1299.205946535121</v>
      </c>
      <c r="AS42" s="81">
        <f>VLOOKUP(eurostat_totals[[#This Row],[energy carrier EUCalc]],$AE$11:$BI$24,COLUMN()-COLUMN($AD$29),FALSE)*eurostat_totals[[#This Row],[2020 1]]</f>
        <v>1299.205946535121</v>
      </c>
      <c r="AT42" s="81">
        <f>VLOOKUP(eurostat_totals[[#This Row],[energy carrier EUCalc]],$AE$11:$BI$24,COLUMN()-COLUMN($AD$29),FALSE)*eurostat_totals[[#This Row],[2020 1]]</f>
        <v>1299.205946535121</v>
      </c>
      <c r="AU42" s="81">
        <f ca="1">VLOOKUP(eurostat_totals[[#This Row],[energy carrier EUCalc]],$AE$11:$BI$24,COLUMN()-COLUMN($AD$29),FALSE)*eurostat_totals[[#This Row],[2020 1]]</f>
        <v>1696.1855413097414</v>
      </c>
      <c r="AV42" s="81">
        <f>VLOOKUP(eurostat_totals[[#This Row],[energy carrier EUCalc]],$AE$11:$BI$24,COLUMN()-COLUMN($AD$29),FALSE)*eurostat_totals[[#This Row],[2020 1]]</f>
        <v>1299.205946535121</v>
      </c>
      <c r="AW42" s="81">
        <f>VLOOKUP(eurostat_totals[[#This Row],[energy carrier EUCalc]],$AE$11:$BI$24,COLUMN()-COLUMN($AD$29),FALSE)*eurostat_totals[[#This Row],[2020 1]]</f>
        <v>1299.205946535121</v>
      </c>
      <c r="AX42" s="81">
        <f>VLOOKUP(eurostat_totals[[#This Row],[energy carrier EUCalc]],$AE$11:$BI$24,COLUMN()-COLUMN($AD$29),FALSE)*eurostat_totals[[#This Row],[2020 1]]</f>
        <v>1299.205946535121</v>
      </c>
      <c r="AY42" s="81">
        <f>VLOOKUP(eurostat_totals[[#This Row],[energy carrier EUCalc]],$AE$11:$BI$24,COLUMN()-COLUMN($AD$29),FALSE)*eurostat_totals[[#This Row],[2020 1]]</f>
        <v>1299.205946535121</v>
      </c>
      <c r="AZ42" s="81">
        <f>VLOOKUP(eurostat_totals[[#This Row],[energy carrier EUCalc]],$AE$11:$BI$24,COLUMN()-COLUMN($AD$29),FALSE)*eurostat_totals[[#This Row],[2020 1]]</f>
        <v>1299.205946535121</v>
      </c>
      <c r="BA42" s="81">
        <f>VLOOKUP(eurostat_totals[[#This Row],[energy carrier EUCalc]],$AE$11:$BI$24,COLUMN()-COLUMN($AD$29),FALSE)*eurostat_totals[[#This Row],[2020 1]]</f>
        <v>1299.205946535121</v>
      </c>
      <c r="BB42" s="81">
        <f ca="1">VLOOKUP(eurostat_totals[[#This Row],[energy carrier EUCalc]],$AE$11:$BI$24,COLUMN()-COLUMN($AD$29),FALSE)*eurostat_totals[[#This Row],[2020 1]]</f>
        <v>1660.0964872393213</v>
      </c>
      <c r="BC42" s="81">
        <f>VLOOKUP(eurostat_totals[[#This Row],[energy carrier EUCalc]],$AE$11:$BI$24,COLUMN()-COLUMN($AD$29),FALSE)*eurostat_totals[[#This Row],[2020 1]]</f>
        <v>1299.205946535121</v>
      </c>
      <c r="BD42" s="81">
        <f>VLOOKUP(eurostat_totals[[#This Row],[energy carrier EUCalc]],$AE$11:$BI$24,COLUMN()-COLUMN($AD$29),FALSE)*eurostat_totals[[#This Row],[2020 1]]</f>
        <v>1299.205946535121</v>
      </c>
      <c r="BE42" s="81">
        <f>VLOOKUP(eurostat_totals[[#This Row],[energy carrier EUCalc]],$AE$11:$BI$24,COLUMN()-COLUMN($AD$29),FALSE)*eurostat_totals[[#This Row],[2020 1]]</f>
        <v>1299.205946535121</v>
      </c>
      <c r="BF42" s="81">
        <f>VLOOKUP(eurostat_totals[[#This Row],[energy carrier EUCalc]],$AE$11:$BI$24,COLUMN()-COLUMN($AD$29),FALSE)*eurostat_totals[[#This Row],[2020 1]]</f>
        <v>1299.205946535121</v>
      </c>
      <c r="BG42" s="81">
        <f>VLOOKUP(eurostat_totals[[#This Row],[energy carrier EUCalc]],$AE$11:$BI$24,COLUMN()-COLUMN($AD$29),FALSE)*eurostat_totals[[#This Row],[2020 1]]</f>
        <v>1299.205946535121</v>
      </c>
      <c r="BH42" s="81">
        <f>VLOOKUP(eurostat_totals[[#This Row],[energy carrier EUCalc]],$AE$11:$BI$24,COLUMN()-COLUMN($AD$29),FALSE)*eurostat_totals[[#This Row],[2020 1]]</f>
        <v>1299.205946535121</v>
      </c>
      <c r="BI42" s="81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81" t="str">
        <f t="shared" si="117"/>
        <v>electricityIceland</v>
      </c>
      <c r="B43" s="6" t="s">
        <v>35</v>
      </c>
      <c r="C43" t="s">
        <v>70</v>
      </c>
      <c r="D43" s="84">
        <v>574.99883000000011</v>
      </c>
      <c r="E43" s="84">
        <v>517.00002000000006</v>
      </c>
      <c r="F43" s="84">
        <v>542.00452000000007</v>
      </c>
      <c r="G43" s="84">
        <v>558.99594999999999</v>
      </c>
      <c r="H43" s="84">
        <v>555.99541000000011</v>
      </c>
      <c r="I43" s="84">
        <v>558.99594999999999</v>
      </c>
      <c r="J43" s="84">
        <v>562.99666999999999</v>
      </c>
      <c r="K43" s="84">
        <v>577.99937</v>
      </c>
      <c r="L43" s="84">
        <v>562.99666999999999</v>
      </c>
      <c r="M43" s="84">
        <v>580.99991</v>
      </c>
      <c r="N43" s="84">
        <v>606.00441000000001</v>
      </c>
      <c r="O43" s="84">
        <v>608.00477000000012</v>
      </c>
      <c r="P43" s="84">
        <v>636.99836000000005</v>
      </c>
      <c r="Q43" s="84">
        <v>612.00549000000001</v>
      </c>
      <c r="R43" s="84">
        <v>672.00466000000006</v>
      </c>
      <c r="S43" s="84">
        <v>689.9962700000001</v>
      </c>
      <c r="T43" s="84">
        <v>797.00390000000004</v>
      </c>
      <c r="U43" s="84">
        <v>826.99766999999997</v>
      </c>
      <c r="V43" s="84">
        <v>860.00361000000009</v>
      </c>
      <c r="W43" s="84">
        <v>881.99594000000002</v>
      </c>
      <c r="X43" s="84">
        <v>929.00440000000003</v>
      </c>
      <c r="Y43" s="84">
        <v>859.00343000000009</v>
      </c>
      <c r="Z43" s="84">
        <v>852.00217000000009</v>
      </c>
      <c r="AA43" s="84">
        <v>836.99946999999997</v>
      </c>
      <c r="AB43" s="84">
        <v>842.00037000000009</v>
      </c>
      <c r="AC43" s="84">
        <v>824.99731000000008</v>
      </c>
      <c r="AD43" s="84">
        <v>844.00073000000009</v>
      </c>
      <c r="AE43" s="84">
        <v>823.14814000000013</v>
      </c>
      <c r="AF43" s="84">
        <f t="shared" si="114"/>
        <v>817.37733400000013</v>
      </c>
      <c r="AG43" s="84">
        <f t="shared" si="115"/>
        <v>813.45290680000016</v>
      </c>
      <c r="AH43" s="84">
        <f t="shared" si="116"/>
        <v>807.74341416000016</v>
      </c>
      <c r="AI43" s="84">
        <f>VLOOKUP(eurostat_totals[[#This Row],[energy carrier EUCalc]],$AE$11:$BI$24,COLUMN()-COLUMN($AD$29),FALSE)*eurostat_totals[[#This Row],[2020 1]]</f>
        <v>807.74341416000016</v>
      </c>
      <c r="AJ43" s="84">
        <f>VLOOKUP(eurostat_totals[[#This Row],[energy carrier EUCalc]],$AE$11:$BI$24,COLUMN()-COLUMN($AD$29),FALSE)*eurostat_totals[[#This Row],[2020 1]]</f>
        <v>807.74341416000016</v>
      </c>
      <c r="AK43" s="84">
        <f>VLOOKUP(eurostat_totals[[#This Row],[energy carrier EUCalc]],$AE$11:$BI$24,COLUMN()-COLUMN($AD$29),FALSE)*eurostat_totals[[#This Row],[2020 1]]</f>
        <v>807.74341416000016</v>
      </c>
      <c r="AL43" s="84">
        <f>VLOOKUP(eurostat_totals[[#This Row],[energy carrier EUCalc]],$AE$11:$BI$24,COLUMN()-COLUMN($AD$29),FALSE)*eurostat_totals[[#This Row],[2020 1]]</f>
        <v>807.74341416000016</v>
      </c>
      <c r="AM43" s="84">
        <f>VLOOKUP(eurostat_totals[[#This Row],[energy carrier EUCalc]],$AE$11:$BI$24,COLUMN()-COLUMN($AD$29),FALSE)*eurostat_totals[[#This Row],[2020 1]]</f>
        <v>807.74341416000016</v>
      </c>
      <c r="AN43" s="84">
        <f>VLOOKUP(eurostat_totals[[#This Row],[energy carrier EUCalc]],$AE$11:$BI$24,COLUMN()-COLUMN($AD$29),FALSE)*eurostat_totals[[#This Row],[2020 1]]</f>
        <v>807.74341416000016</v>
      </c>
      <c r="AO43" s="84">
        <f>VLOOKUP(eurostat_totals[[#This Row],[energy carrier EUCalc]],$AE$11:$BI$24,COLUMN()-COLUMN($AD$29),FALSE)*eurostat_totals[[#This Row],[2020 1]]</f>
        <v>807.74341416000016</v>
      </c>
      <c r="AP43" s="84">
        <f>VLOOKUP(eurostat_totals[[#This Row],[energy carrier EUCalc]],$AE$11:$BI$24,COLUMN()-COLUMN($AD$29),FALSE)*eurostat_totals[[#This Row],[2020 1]]</f>
        <v>807.74341416000016</v>
      </c>
      <c r="AQ43" s="84">
        <f>VLOOKUP(eurostat_totals[[#This Row],[energy carrier EUCalc]],$AE$11:$BI$24,COLUMN()-COLUMN($AD$29),FALSE)*eurostat_totals[[#This Row],[2020 1]]</f>
        <v>807.74341416000016</v>
      </c>
      <c r="AR43" s="81">
        <f>VLOOKUP(eurostat_totals[[#This Row],[energy carrier EUCalc]],$AE$11:$BI$24,COLUMN()-COLUMN($AD$29),FALSE)*eurostat_totals[[#This Row],[2020 1]]</f>
        <v>807.74341416000016</v>
      </c>
      <c r="AS43" s="81">
        <f>VLOOKUP(eurostat_totals[[#This Row],[energy carrier EUCalc]],$AE$11:$BI$24,COLUMN()-COLUMN($AD$29),FALSE)*eurostat_totals[[#This Row],[2020 1]]</f>
        <v>807.74341416000016</v>
      </c>
      <c r="AT43" s="81">
        <f>VLOOKUP(eurostat_totals[[#This Row],[energy carrier EUCalc]],$AE$11:$BI$24,COLUMN()-COLUMN($AD$29),FALSE)*eurostat_totals[[#This Row],[2020 1]]</f>
        <v>807.74341416000016</v>
      </c>
      <c r="AU43" s="81">
        <f ca="1">VLOOKUP(eurostat_totals[[#This Row],[energy carrier EUCalc]],$AE$11:$BI$24,COLUMN()-COLUMN($AD$29),FALSE)*eurostat_totals[[#This Row],[2020 1]]</f>
        <v>1054.5539018200002</v>
      </c>
      <c r="AV43" s="81">
        <f>VLOOKUP(eurostat_totals[[#This Row],[energy carrier EUCalc]],$AE$11:$BI$24,COLUMN()-COLUMN($AD$29),FALSE)*eurostat_totals[[#This Row],[2020 1]]</f>
        <v>807.74341416000016</v>
      </c>
      <c r="AW43" s="81">
        <f>VLOOKUP(eurostat_totals[[#This Row],[energy carrier EUCalc]],$AE$11:$BI$24,COLUMN()-COLUMN($AD$29),FALSE)*eurostat_totals[[#This Row],[2020 1]]</f>
        <v>807.74341416000016</v>
      </c>
      <c r="AX43" s="81">
        <f>VLOOKUP(eurostat_totals[[#This Row],[energy carrier EUCalc]],$AE$11:$BI$24,COLUMN()-COLUMN($AD$29),FALSE)*eurostat_totals[[#This Row],[2020 1]]</f>
        <v>807.74341416000016</v>
      </c>
      <c r="AY43" s="81">
        <f>VLOOKUP(eurostat_totals[[#This Row],[energy carrier EUCalc]],$AE$11:$BI$24,COLUMN()-COLUMN($AD$29),FALSE)*eurostat_totals[[#This Row],[2020 1]]</f>
        <v>807.74341416000016</v>
      </c>
      <c r="AZ43" s="81">
        <f>VLOOKUP(eurostat_totals[[#This Row],[energy carrier EUCalc]],$AE$11:$BI$24,COLUMN()-COLUMN($AD$29),FALSE)*eurostat_totals[[#This Row],[2020 1]]</f>
        <v>807.74341416000016</v>
      </c>
      <c r="BA43" s="81">
        <f>VLOOKUP(eurostat_totals[[#This Row],[energy carrier EUCalc]],$AE$11:$BI$24,COLUMN()-COLUMN($AD$29),FALSE)*eurostat_totals[[#This Row],[2020 1]]</f>
        <v>807.74341416000016</v>
      </c>
      <c r="BB43" s="81">
        <f ca="1">VLOOKUP(eurostat_totals[[#This Row],[energy carrier EUCalc]],$AE$11:$BI$24,COLUMN()-COLUMN($AD$29),FALSE)*eurostat_totals[[#This Row],[2020 1]]</f>
        <v>1032.11658476</v>
      </c>
      <c r="BC43" s="81">
        <f>VLOOKUP(eurostat_totals[[#This Row],[energy carrier EUCalc]],$AE$11:$BI$24,COLUMN()-COLUMN($AD$29),FALSE)*eurostat_totals[[#This Row],[2020 1]]</f>
        <v>807.74341416000016</v>
      </c>
      <c r="BD43" s="81">
        <f>VLOOKUP(eurostat_totals[[#This Row],[energy carrier EUCalc]],$AE$11:$BI$24,COLUMN()-COLUMN($AD$29),FALSE)*eurostat_totals[[#This Row],[2020 1]]</f>
        <v>807.74341416000016</v>
      </c>
      <c r="BE43" s="81">
        <f>VLOOKUP(eurostat_totals[[#This Row],[energy carrier EUCalc]],$AE$11:$BI$24,COLUMN()-COLUMN($AD$29),FALSE)*eurostat_totals[[#This Row],[2020 1]]</f>
        <v>807.74341416000016</v>
      </c>
      <c r="BF43" s="81">
        <f>VLOOKUP(eurostat_totals[[#This Row],[energy carrier EUCalc]],$AE$11:$BI$24,COLUMN()-COLUMN($AD$29),FALSE)*eurostat_totals[[#This Row],[2020 1]]</f>
        <v>807.74341416000016</v>
      </c>
      <c r="BG43" s="81">
        <f>VLOOKUP(eurostat_totals[[#This Row],[energy carrier EUCalc]],$AE$11:$BI$24,COLUMN()-COLUMN($AD$29),FALSE)*eurostat_totals[[#This Row],[2020 1]]</f>
        <v>807.74341416000016</v>
      </c>
      <c r="BH43" s="81">
        <f>VLOOKUP(eurostat_totals[[#This Row],[energy carrier EUCalc]],$AE$11:$BI$24,COLUMN()-COLUMN($AD$29),FALSE)*eurostat_totals[[#This Row],[2020 1]]</f>
        <v>807.74341416000016</v>
      </c>
      <c r="BI43" s="81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81" t="str">
        <f t="shared" si="117"/>
        <v>electricityIreland</v>
      </c>
      <c r="B44" s="6" t="s">
        <v>35</v>
      </c>
      <c r="C44" t="s">
        <v>18</v>
      </c>
      <c r="D44" s="84">
        <v>873.59189642550871</v>
      </c>
      <c r="E44" s="84">
        <v>917.67278406397031</v>
      </c>
      <c r="F44" s="84">
        <v>971.45485197120479</v>
      </c>
      <c r="G44" s="84">
        <v>988.32582994557094</v>
      </c>
      <c r="H44" s="84">
        <v>1018.6975149235595</v>
      </c>
      <c r="I44" s="84">
        <v>1046.1159202445058</v>
      </c>
      <c r="J44" s="84">
        <v>1100.7417823394665</v>
      </c>
      <c r="K44" s="84">
        <v>1123.099875424135</v>
      </c>
      <c r="L44" s="84">
        <v>1162.3289464831698</v>
      </c>
      <c r="M44" s="84">
        <v>1267.3616997344595</v>
      </c>
      <c r="N44" s="84">
        <v>1344.5541505709396</v>
      </c>
      <c r="O44" s="84">
        <v>1555.0489520836529</v>
      </c>
      <c r="P44" s="84">
        <v>1309.7334237444734</v>
      </c>
      <c r="Q44" s="84">
        <v>1487.238023786641</v>
      </c>
      <c r="R44" s="84">
        <v>1711.4301786848066</v>
      </c>
      <c r="S44" s="84">
        <v>1678.020230461027</v>
      </c>
      <c r="T44" s="84">
        <v>2001.4362979904599</v>
      </c>
      <c r="U44" s="84">
        <v>1699.1470196625219</v>
      </c>
      <c r="V44" s="84">
        <v>1856.5974839241264</v>
      </c>
      <c r="W44" s="84">
        <v>1343.4134453770887</v>
      </c>
      <c r="X44" s="84">
        <v>1658.5380979256138</v>
      </c>
      <c r="Y44" s="84">
        <v>1292.3045406261676</v>
      </c>
      <c r="Z44" s="84">
        <v>1249.1601827284082</v>
      </c>
      <c r="AA44" s="84">
        <v>1441.8756903493895</v>
      </c>
      <c r="AB44" s="84">
        <v>1366.3213270842664</v>
      </c>
      <c r="AC44" s="84">
        <v>1588.578850743577</v>
      </c>
      <c r="AD44" s="84">
        <v>1586.9636003341864</v>
      </c>
      <c r="AE44" s="84">
        <v>1604.3539160625719</v>
      </c>
      <c r="AF44" s="84">
        <f t="shared" si="114"/>
        <v>1675.3926627294047</v>
      </c>
      <c r="AG44" s="84">
        <f t="shared" si="115"/>
        <v>1722.0960572054078</v>
      </c>
      <c r="AH44" s="84">
        <f t="shared" si="116"/>
        <v>1793.2510032296361</v>
      </c>
      <c r="AI44" s="84">
        <f>VLOOKUP(eurostat_totals[[#This Row],[energy carrier EUCalc]],$AE$11:$BI$24,COLUMN()-COLUMN($AD$29),FALSE)*eurostat_totals[[#This Row],[2020 1]]</f>
        <v>1793.2510032296361</v>
      </c>
      <c r="AJ44" s="84">
        <f>VLOOKUP(eurostat_totals[[#This Row],[energy carrier EUCalc]],$AE$11:$BI$24,COLUMN()-COLUMN($AD$29),FALSE)*eurostat_totals[[#This Row],[2020 1]]</f>
        <v>1793.2510032296361</v>
      </c>
      <c r="AK44" s="84">
        <f>VLOOKUP(eurostat_totals[[#This Row],[energy carrier EUCalc]],$AE$11:$BI$24,COLUMN()-COLUMN($AD$29),FALSE)*eurostat_totals[[#This Row],[2020 1]]</f>
        <v>1793.2510032296361</v>
      </c>
      <c r="AL44" s="84">
        <f>VLOOKUP(eurostat_totals[[#This Row],[energy carrier EUCalc]],$AE$11:$BI$24,COLUMN()-COLUMN($AD$29),FALSE)*eurostat_totals[[#This Row],[2020 1]]</f>
        <v>1793.2510032296361</v>
      </c>
      <c r="AM44" s="84">
        <f>VLOOKUP(eurostat_totals[[#This Row],[energy carrier EUCalc]],$AE$11:$BI$24,COLUMN()-COLUMN($AD$29),FALSE)*eurostat_totals[[#This Row],[2020 1]]</f>
        <v>1793.2510032296361</v>
      </c>
      <c r="AN44" s="84">
        <f>VLOOKUP(eurostat_totals[[#This Row],[energy carrier EUCalc]],$AE$11:$BI$24,COLUMN()-COLUMN($AD$29),FALSE)*eurostat_totals[[#This Row],[2020 1]]</f>
        <v>1793.2510032296361</v>
      </c>
      <c r="AO44" s="84">
        <f>VLOOKUP(eurostat_totals[[#This Row],[energy carrier EUCalc]],$AE$11:$BI$24,COLUMN()-COLUMN($AD$29),FALSE)*eurostat_totals[[#This Row],[2020 1]]</f>
        <v>1793.2510032296361</v>
      </c>
      <c r="AP44" s="84">
        <f>VLOOKUP(eurostat_totals[[#This Row],[energy carrier EUCalc]],$AE$11:$BI$24,COLUMN()-COLUMN($AD$29),FALSE)*eurostat_totals[[#This Row],[2020 1]]</f>
        <v>1793.2510032296361</v>
      </c>
      <c r="AQ44" s="84">
        <f>VLOOKUP(eurostat_totals[[#This Row],[energy carrier EUCalc]],$AE$11:$BI$24,COLUMN()-COLUMN($AD$29),FALSE)*eurostat_totals[[#This Row],[2020 1]]</f>
        <v>1793.2510032296361</v>
      </c>
      <c r="AR44" s="81">
        <f>VLOOKUP(eurostat_totals[[#This Row],[energy carrier EUCalc]],$AE$11:$BI$24,COLUMN()-COLUMN($AD$29),FALSE)*eurostat_totals[[#This Row],[2020 1]]</f>
        <v>1793.2510032296361</v>
      </c>
      <c r="AS44" s="81">
        <f>VLOOKUP(eurostat_totals[[#This Row],[energy carrier EUCalc]],$AE$11:$BI$24,COLUMN()-COLUMN($AD$29),FALSE)*eurostat_totals[[#This Row],[2020 1]]</f>
        <v>1793.2510032296361</v>
      </c>
      <c r="AT44" s="81">
        <f>VLOOKUP(eurostat_totals[[#This Row],[energy carrier EUCalc]],$AE$11:$BI$24,COLUMN()-COLUMN($AD$29),FALSE)*eurostat_totals[[#This Row],[2020 1]]</f>
        <v>1793.2510032296361</v>
      </c>
      <c r="AU44" s="81">
        <f ca="1">VLOOKUP(eurostat_totals[[#This Row],[energy carrier EUCalc]],$AE$11:$BI$24,COLUMN()-COLUMN($AD$29),FALSE)*eurostat_totals[[#This Row],[2020 1]]</f>
        <v>2341.1888097720248</v>
      </c>
      <c r="AV44" s="81">
        <f>VLOOKUP(eurostat_totals[[#This Row],[energy carrier EUCalc]],$AE$11:$BI$24,COLUMN()-COLUMN($AD$29),FALSE)*eurostat_totals[[#This Row],[2020 1]]</f>
        <v>1793.2510032296361</v>
      </c>
      <c r="AW44" s="81">
        <f>VLOOKUP(eurostat_totals[[#This Row],[energy carrier EUCalc]],$AE$11:$BI$24,COLUMN()-COLUMN($AD$29),FALSE)*eurostat_totals[[#This Row],[2020 1]]</f>
        <v>1793.2510032296361</v>
      </c>
      <c r="AX44" s="81">
        <f>VLOOKUP(eurostat_totals[[#This Row],[energy carrier EUCalc]],$AE$11:$BI$24,COLUMN()-COLUMN($AD$29),FALSE)*eurostat_totals[[#This Row],[2020 1]]</f>
        <v>1793.2510032296361</v>
      </c>
      <c r="AY44" s="81">
        <f>VLOOKUP(eurostat_totals[[#This Row],[energy carrier EUCalc]],$AE$11:$BI$24,COLUMN()-COLUMN($AD$29),FALSE)*eurostat_totals[[#This Row],[2020 1]]</f>
        <v>1793.2510032296361</v>
      </c>
      <c r="AZ44" s="81">
        <f>VLOOKUP(eurostat_totals[[#This Row],[energy carrier EUCalc]],$AE$11:$BI$24,COLUMN()-COLUMN($AD$29),FALSE)*eurostat_totals[[#This Row],[2020 1]]</f>
        <v>1793.2510032296361</v>
      </c>
      <c r="BA44" s="81">
        <f>VLOOKUP(eurostat_totals[[#This Row],[energy carrier EUCalc]],$AE$11:$BI$24,COLUMN()-COLUMN($AD$29),FALSE)*eurostat_totals[[#This Row],[2020 1]]</f>
        <v>1793.2510032296361</v>
      </c>
      <c r="BB44" s="81">
        <f ca="1">VLOOKUP(eurostat_totals[[#This Row],[energy carrier EUCalc]],$AE$11:$BI$24,COLUMN()-COLUMN($AD$29),FALSE)*eurostat_totals[[#This Row],[2020 1]]</f>
        <v>2291.3762819045351</v>
      </c>
      <c r="BC44" s="81">
        <f>VLOOKUP(eurostat_totals[[#This Row],[energy carrier EUCalc]],$AE$11:$BI$24,COLUMN()-COLUMN($AD$29),FALSE)*eurostat_totals[[#This Row],[2020 1]]</f>
        <v>1793.2510032296361</v>
      </c>
      <c r="BD44" s="81">
        <f>VLOOKUP(eurostat_totals[[#This Row],[energy carrier EUCalc]],$AE$11:$BI$24,COLUMN()-COLUMN($AD$29),FALSE)*eurostat_totals[[#This Row],[2020 1]]</f>
        <v>1793.2510032296361</v>
      </c>
      <c r="BE44" s="81">
        <f>VLOOKUP(eurostat_totals[[#This Row],[energy carrier EUCalc]],$AE$11:$BI$24,COLUMN()-COLUMN($AD$29),FALSE)*eurostat_totals[[#This Row],[2020 1]]</f>
        <v>1793.2510032296361</v>
      </c>
      <c r="BF44" s="81">
        <f>VLOOKUP(eurostat_totals[[#This Row],[energy carrier EUCalc]],$AE$11:$BI$24,COLUMN()-COLUMN($AD$29),FALSE)*eurostat_totals[[#This Row],[2020 1]]</f>
        <v>1793.2510032296361</v>
      </c>
      <c r="BG44" s="81">
        <f>VLOOKUP(eurostat_totals[[#This Row],[energy carrier EUCalc]],$AE$11:$BI$24,COLUMN()-COLUMN($AD$29),FALSE)*eurostat_totals[[#This Row],[2020 1]]</f>
        <v>1793.2510032296361</v>
      </c>
      <c r="BH44" s="81">
        <f>VLOOKUP(eurostat_totals[[#This Row],[energy carrier EUCalc]],$AE$11:$BI$24,COLUMN()-COLUMN($AD$29),FALSE)*eurostat_totals[[#This Row],[2020 1]]</f>
        <v>1793.2510032296361</v>
      </c>
      <c r="BI44" s="81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81" t="str">
        <f t="shared" si="117"/>
        <v>electricityItaly</v>
      </c>
      <c r="B45" s="6" t="s">
        <v>35</v>
      </c>
      <c r="C45" t="s">
        <v>5</v>
      </c>
      <c r="D45" s="84">
        <v>5304.3947927732097</v>
      </c>
      <c r="E45" s="84">
        <v>5500.4553916116884</v>
      </c>
      <c r="F45" s="84">
        <v>5607.085804777239</v>
      </c>
      <c r="G45" s="84">
        <v>5674.7869858779713</v>
      </c>
      <c r="H45" s="84">
        <v>5736.3507439460345</v>
      </c>
      <c r="I45" s="84">
        <v>5758.4822024875875</v>
      </c>
      <c r="J45" s="84">
        <v>5834.2301231267666</v>
      </c>
      <c r="K45" s="84">
        <v>5883.3213179178056</v>
      </c>
      <c r="L45" s="84">
        <v>5962.7919377735207</v>
      </c>
      <c r="M45" s="84">
        <v>6107.8496854665227</v>
      </c>
      <c r="N45" s="84">
        <v>6147.5849953943807</v>
      </c>
      <c r="O45" s="84">
        <v>6423.005437442519</v>
      </c>
      <c r="P45" s="84">
        <v>6113.4958964760299</v>
      </c>
      <c r="Q45" s="84">
        <v>7072.4866081949503</v>
      </c>
      <c r="R45" s="84">
        <v>7795.2391239327972</v>
      </c>
      <c r="S45" s="84">
        <v>7155.386651981863</v>
      </c>
      <c r="T45" s="84">
        <v>5256.2488846662181</v>
      </c>
      <c r="U45" s="84">
        <v>3512.652245082003</v>
      </c>
      <c r="V45" s="84">
        <v>3544.6020801237905</v>
      </c>
      <c r="W45" s="84">
        <v>3411.833140957659</v>
      </c>
      <c r="X45" s="84">
        <v>3915.7135704573006</v>
      </c>
      <c r="Y45" s="84">
        <v>4359.1255856177795</v>
      </c>
      <c r="Z45" s="84">
        <v>3156.8052018685794</v>
      </c>
      <c r="AA45" s="84">
        <v>3390.1805919508361</v>
      </c>
      <c r="AB45" s="84">
        <v>2281.3109901874936</v>
      </c>
      <c r="AC45" s="84">
        <v>4437.3930951577522</v>
      </c>
      <c r="AD45" s="84">
        <v>4311.1505092196194</v>
      </c>
      <c r="AE45" s="84">
        <v>4390.7101059151037</v>
      </c>
      <c r="AF45" s="84">
        <f t="shared" si="114"/>
        <v>4637.4910867244089</v>
      </c>
      <c r="AG45" s="84">
        <f t="shared" si="115"/>
        <v>4886.9531856791236</v>
      </c>
      <c r="AH45" s="84">
        <f t="shared" si="116"/>
        <v>5408.0816247774492</v>
      </c>
      <c r="AI45" s="84">
        <f>VLOOKUP(eurostat_totals[[#This Row],[energy carrier EUCalc]],$AE$11:$BI$24,COLUMN()-COLUMN($AD$29),FALSE)*eurostat_totals[[#This Row],[2020 1]]</f>
        <v>5408.0816247774492</v>
      </c>
      <c r="AJ45" s="84">
        <f>VLOOKUP(eurostat_totals[[#This Row],[energy carrier EUCalc]],$AE$11:$BI$24,COLUMN()-COLUMN($AD$29),FALSE)*eurostat_totals[[#This Row],[2020 1]]</f>
        <v>5408.0816247774492</v>
      </c>
      <c r="AK45" s="84">
        <f>VLOOKUP(eurostat_totals[[#This Row],[energy carrier EUCalc]],$AE$11:$BI$24,COLUMN()-COLUMN($AD$29),FALSE)*eurostat_totals[[#This Row],[2020 1]]</f>
        <v>5408.0816247774492</v>
      </c>
      <c r="AL45" s="84">
        <f>VLOOKUP(eurostat_totals[[#This Row],[energy carrier EUCalc]],$AE$11:$BI$24,COLUMN()-COLUMN($AD$29),FALSE)*eurostat_totals[[#This Row],[2020 1]]</f>
        <v>5408.0816247774492</v>
      </c>
      <c r="AM45" s="84">
        <f>VLOOKUP(eurostat_totals[[#This Row],[energy carrier EUCalc]],$AE$11:$BI$24,COLUMN()-COLUMN($AD$29),FALSE)*eurostat_totals[[#This Row],[2020 1]]</f>
        <v>5408.0816247774492</v>
      </c>
      <c r="AN45" s="84">
        <f>VLOOKUP(eurostat_totals[[#This Row],[energy carrier EUCalc]],$AE$11:$BI$24,COLUMN()-COLUMN($AD$29),FALSE)*eurostat_totals[[#This Row],[2020 1]]</f>
        <v>5408.0816247774492</v>
      </c>
      <c r="AO45" s="84">
        <f>VLOOKUP(eurostat_totals[[#This Row],[energy carrier EUCalc]],$AE$11:$BI$24,COLUMN()-COLUMN($AD$29),FALSE)*eurostat_totals[[#This Row],[2020 1]]</f>
        <v>5408.0816247774492</v>
      </c>
      <c r="AP45" s="84">
        <f>VLOOKUP(eurostat_totals[[#This Row],[energy carrier EUCalc]],$AE$11:$BI$24,COLUMN()-COLUMN($AD$29),FALSE)*eurostat_totals[[#This Row],[2020 1]]</f>
        <v>5408.0816247774492</v>
      </c>
      <c r="AQ45" s="84">
        <f>VLOOKUP(eurostat_totals[[#This Row],[energy carrier EUCalc]],$AE$11:$BI$24,COLUMN()-COLUMN($AD$29),FALSE)*eurostat_totals[[#This Row],[2020 1]]</f>
        <v>5408.0816247774492</v>
      </c>
      <c r="AR45" s="81">
        <f>VLOOKUP(eurostat_totals[[#This Row],[energy carrier EUCalc]],$AE$11:$BI$24,COLUMN()-COLUMN($AD$29),FALSE)*eurostat_totals[[#This Row],[2020 1]]</f>
        <v>5408.0816247774492</v>
      </c>
      <c r="AS45" s="81">
        <f>VLOOKUP(eurostat_totals[[#This Row],[energy carrier EUCalc]],$AE$11:$BI$24,COLUMN()-COLUMN($AD$29),FALSE)*eurostat_totals[[#This Row],[2020 1]]</f>
        <v>5408.0816247774492</v>
      </c>
      <c r="AT45" s="81">
        <f>VLOOKUP(eurostat_totals[[#This Row],[energy carrier EUCalc]],$AE$11:$BI$24,COLUMN()-COLUMN($AD$29),FALSE)*eurostat_totals[[#This Row],[2020 1]]</f>
        <v>5408.0816247774492</v>
      </c>
      <c r="AU45" s="81">
        <f ca="1">VLOOKUP(eurostat_totals[[#This Row],[energy carrier EUCalc]],$AE$11:$BI$24,COLUMN()-COLUMN($AD$29),FALSE)*eurostat_totals[[#This Row],[2020 1]]</f>
        <v>7060.5510101261143</v>
      </c>
      <c r="AV45" s="81">
        <f>VLOOKUP(eurostat_totals[[#This Row],[energy carrier EUCalc]],$AE$11:$BI$24,COLUMN()-COLUMN($AD$29),FALSE)*eurostat_totals[[#This Row],[2020 1]]</f>
        <v>5408.0816247774492</v>
      </c>
      <c r="AW45" s="81">
        <f>VLOOKUP(eurostat_totals[[#This Row],[energy carrier EUCalc]],$AE$11:$BI$24,COLUMN()-COLUMN($AD$29),FALSE)*eurostat_totals[[#This Row],[2020 1]]</f>
        <v>5408.0816247774492</v>
      </c>
      <c r="AX45" s="81">
        <f>VLOOKUP(eurostat_totals[[#This Row],[energy carrier EUCalc]],$AE$11:$BI$24,COLUMN()-COLUMN($AD$29),FALSE)*eurostat_totals[[#This Row],[2020 1]]</f>
        <v>5408.0816247774492</v>
      </c>
      <c r="AY45" s="81">
        <f>VLOOKUP(eurostat_totals[[#This Row],[energy carrier EUCalc]],$AE$11:$BI$24,COLUMN()-COLUMN($AD$29),FALSE)*eurostat_totals[[#This Row],[2020 1]]</f>
        <v>5408.0816247774492</v>
      </c>
      <c r="AZ45" s="81">
        <f>VLOOKUP(eurostat_totals[[#This Row],[energy carrier EUCalc]],$AE$11:$BI$24,COLUMN()-COLUMN($AD$29),FALSE)*eurostat_totals[[#This Row],[2020 1]]</f>
        <v>5408.0816247774492</v>
      </c>
      <c r="BA45" s="81">
        <f>VLOOKUP(eurostat_totals[[#This Row],[energy carrier EUCalc]],$AE$11:$BI$24,COLUMN()-COLUMN($AD$29),FALSE)*eurostat_totals[[#This Row],[2020 1]]</f>
        <v>5408.0816247774492</v>
      </c>
      <c r="BB45" s="81">
        <f ca="1">VLOOKUP(eurostat_totals[[#This Row],[energy carrier EUCalc]],$AE$11:$BI$24,COLUMN()-COLUMN($AD$29),FALSE)*eurostat_totals[[#This Row],[2020 1]]</f>
        <v>6910.3265205489624</v>
      </c>
      <c r="BC45" s="81">
        <f>VLOOKUP(eurostat_totals[[#This Row],[energy carrier EUCalc]],$AE$11:$BI$24,COLUMN()-COLUMN($AD$29),FALSE)*eurostat_totals[[#This Row],[2020 1]]</f>
        <v>5408.0816247774492</v>
      </c>
      <c r="BD45" s="81">
        <f>VLOOKUP(eurostat_totals[[#This Row],[energy carrier EUCalc]],$AE$11:$BI$24,COLUMN()-COLUMN($AD$29),FALSE)*eurostat_totals[[#This Row],[2020 1]]</f>
        <v>5408.0816247774492</v>
      </c>
      <c r="BE45" s="81">
        <f>VLOOKUP(eurostat_totals[[#This Row],[energy carrier EUCalc]],$AE$11:$BI$24,COLUMN()-COLUMN($AD$29),FALSE)*eurostat_totals[[#This Row],[2020 1]]</f>
        <v>5408.0816247774492</v>
      </c>
      <c r="BF45" s="81">
        <f>VLOOKUP(eurostat_totals[[#This Row],[energy carrier EUCalc]],$AE$11:$BI$24,COLUMN()-COLUMN($AD$29),FALSE)*eurostat_totals[[#This Row],[2020 1]]</f>
        <v>5408.0816247774492</v>
      </c>
      <c r="BG45" s="81">
        <f>VLOOKUP(eurostat_totals[[#This Row],[energy carrier EUCalc]],$AE$11:$BI$24,COLUMN()-COLUMN($AD$29),FALSE)*eurostat_totals[[#This Row],[2020 1]]</f>
        <v>5408.0816247774492</v>
      </c>
      <c r="BH45" s="81">
        <f>VLOOKUP(eurostat_totals[[#This Row],[energy carrier EUCalc]],$AE$11:$BI$24,COLUMN()-COLUMN($AD$29),FALSE)*eurostat_totals[[#This Row],[2020 1]]</f>
        <v>5408.0816247774492</v>
      </c>
      <c r="BI45" s="81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81" t="str">
        <f t="shared" si="117"/>
        <v>electricityLatvia</v>
      </c>
      <c r="B46" s="6" t="s">
        <v>35</v>
      </c>
      <c r="C46" t="s">
        <v>23</v>
      </c>
      <c r="D46" s="84">
        <v>29.603187948089609</v>
      </c>
      <c r="E46" s="84">
        <v>29.902496696153964</v>
      </c>
      <c r="F46" s="84">
        <v>27.255300899320019</v>
      </c>
      <c r="G46" s="84">
        <v>19.866015787223169</v>
      </c>
      <c r="H46" s="84">
        <v>21.868546588226195</v>
      </c>
      <c r="I46" s="84">
        <v>26.725754652744619</v>
      </c>
      <c r="J46" s="84">
        <v>25.160407380891055</v>
      </c>
      <c r="K46" s="84">
        <v>24.907146132528908</v>
      </c>
      <c r="L46" s="84">
        <v>25.574834878210932</v>
      </c>
      <c r="M46" s="84">
        <v>26.403422154829162</v>
      </c>
      <c r="N46" s="84">
        <v>27.370419648575545</v>
      </c>
      <c r="O46" s="84">
        <v>11.363497278220279</v>
      </c>
      <c r="P46" s="84">
        <v>16.671186843688783</v>
      </c>
      <c r="Q46" s="84">
        <v>81.165893774472607</v>
      </c>
      <c r="R46" s="84">
        <v>88.017892463077843</v>
      </c>
      <c r="S46" s="84">
        <v>191.30373037116007</v>
      </c>
      <c r="T46" s="84">
        <v>334.85708786274597</v>
      </c>
      <c r="U46" s="84">
        <v>298.5092997175862</v>
      </c>
      <c r="V46" s="84">
        <v>484.04045778521851</v>
      </c>
      <c r="W46" s="84">
        <v>306.18542985322858</v>
      </c>
      <c r="X46" s="84">
        <v>217.33311505035047</v>
      </c>
      <c r="Y46" s="84">
        <v>133.3566967591826</v>
      </c>
      <c r="Z46" s="84">
        <v>94.433199076822049</v>
      </c>
      <c r="AA46" s="84">
        <v>93.735937393263356</v>
      </c>
      <c r="AB46" s="84">
        <v>55.456954314184017</v>
      </c>
      <c r="AC46" s="84">
        <v>77.302123184209847</v>
      </c>
      <c r="AD46" s="84">
        <v>78.796064261172987</v>
      </c>
      <c r="AE46" s="84">
        <v>72.796278321224165</v>
      </c>
      <c r="AF46" s="84">
        <f t="shared" si="114"/>
        <v>68.468894170104591</v>
      </c>
      <c r="AG46" s="84">
        <f t="shared" si="115"/>
        <v>63.415485525472839</v>
      </c>
      <c r="AH46" s="84">
        <f t="shared" si="116"/>
        <v>65.007191767730603</v>
      </c>
      <c r="AI46" s="84">
        <f>VLOOKUP(eurostat_totals[[#This Row],[energy carrier EUCalc]],$AE$11:$BI$24,COLUMN()-COLUMN($AD$29),FALSE)*eurostat_totals[[#This Row],[2020 1]]</f>
        <v>65.007191767730603</v>
      </c>
      <c r="AJ46" s="84">
        <f>VLOOKUP(eurostat_totals[[#This Row],[energy carrier EUCalc]],$AE$11:$BI$24,COLUMN()-COLUMN($AD$29),FALSE)*eurostat_totals[[#This Row],[2020 1]]</f>
        <v>65.007191767730603</v>
      </c>
      <c r="AK46" s="84">
        <f>VLOOKUP(eurostat_totals[[#This Row],[energy carrier EUCalc]],$AE$11:$BI$24,COLUMN()-COLUMN($AD$29),FALSE)*eurostat_totals[[#This Row],[2020 1]]</f>
        <v>65.007191767730603</v>
      </c>
      <c r="AL46" s="84">
        <f>VLOOKUP(eurostat_totals[[#This Row],[energy carrier EUCalc]],$AE$11:$BI$24,COLUMN()-COLUMN($AD$29),FALSE)*eurostat_totals[[#This Row],[2020 1]]</f>
        <v>65.007191767730603</v>
      </c>
      <c r="AM46" s="84">
        <f>VLOOKUP(eurostat_totals[[#This Row],[energy carrier EUCalc]],$AE$11:$BI$24,COLUMN()-COLUMN($AD$29),FALSE)*eurostat_totals[[#This Row],[2020 1]]</f>
        <v>65.007191767730603</v>
      </c>
      <c r="AN46" s="84">
        <f>VLOOKUP(eurostat_totals[[#This Row],[energy carrier EUCalc]],$AE$11:$BI$24,COLUMN()-COLUMN($AD$29),FALSE)*eurostat_totals[[#This Row],[2020 1]]</f>
        <v>65.007191767730603</v>
      </c>
      <c r="AO46" s="84">
        <f>VLOOKUP(eurostat_totals[[#This Row],[energy carrier EUCalc]],$AE$11:$BI$24,COLUMN()-COLUMN($AD$29),FALSE)*eurostat_totals[[#This Row],[2020 1]]</f>
        <v>65.007191767730603</v>
      </c>
      <c r="AP46" s="84">
        <f>VLOOKUP(eurostat_totals[[#This Row],[energy carrier EUCalc]],$AE$11:$BI$24,COLUMN()-COLUMN($AD$29),FALSE)*eurostat_totals[[#This Row],[2020 1]]</f>
        <v>65.007191767730603</v>
      </c>
      <c r="AQ46" s="84">
        <f>VLOOKUP(eurostat_totals[[#This Row],[energy carrier EUCalc]],$AE$11:$BI$24,COLUMN()-COLUMN($AD$29),FALSE)*eurostat_totals[[#This Row],[2020 1]]</f>
        <v>65.007191767730603</v>
      </c>
      <c r="AR46" s="81">
        <f>VLOOKUP(eurostat_totals[[#This Row],[energy carrier EUCalc]],$AE$11:$BI$24,COLUMN()-COLUMN($AD$29),FALSE)*eurostat_totals[[#This Row],[2020 1]]</f>
        <v>65.007191767730603</v>
      </c>
      <c r="AS46" s="81">
        <f>VLOOKUP(eurostat_totals[[#This Row],[energy carrier EUCalc]],$AE$11:$BI$24,COLUMN()-COLUMN($AD$29),FALSE)*eurostat_totals[[#This Row],[2020 1]]</f>
        <v>65.007191767730603</v>
      </c>
      <c r="AT46" s="81">
        <f>VLOOKUP(eurostat_totals[[#This Row],[energy carrier EUCalc]],$AE$11:$BI$24,COLUMN()-COLUMN($AD$29),FALSE)*eurostat_totals[[#This Row],[2020 1]]</f>
        <v>65.007191767730603</v>
      </c>
      <c r="AU46" s="81">
        <f ca="1">VLOOKUP(eurostat_totals[[#This Row],[energy carrier EUCalc]],$AE$11:$BI$24,COLUMN()-COLUMN($AD$29),FALSE)*eurostat_totals[[#This Row],[2020 1]]</f>
        <v>84.870500363426061</v>
      </c>
      <c r="AV46" s="81">
        <f>VLOOKUP(eurostat_totals[[#This Row],[energy carrier EUCalc]],$AE$11:$BI$24,COLUMN()-COLUMN($AD$29),FALSE)*eurostat_totals[[#This Row],[2020 1]]</f>
        <v>65.007191767730603</v>
      </c>
      <c r="AW46" s="81">
        <f>VLOOKUP(eurostat_totals[[#This Row],[energy carrier EUCalc]],$AE$11:$BI$24,COLUMN()-COLUMN($AD$29),FALSE)*eurostat_totals[[#This Row],[2020 1]]</f>
        <v>65.007191767730603</v>
      </c>
      <c r="AX46" s="81">
        <f>VLOOKUP(eurostat_totals[[#This Row],[energy carrier EUCalc]],$AE$11:$BI$24,COLUMN()-COLUMN($AD$29),FALSE)*eurostat_totals[[#This Row],[2020 1]]</f>
        <v>65.007191767730603</v>
      </c>
      <c r="AY46" s="81">
        <f>VLOOKUP(eurostat_totals[[#This Row],[energy carrier EUCalc]],$AE$11:$BI$24,COLUMN()-COLUMN($AD$29),FALSE)*eurostat_totals[[#This Row],[2020 1]]</f>
        <v>65.007191767730603</v>
      </c>
      <c r="AZ46" s="81">
        <f>VLOOKUP(eurostat_totals[[#This Row],[energy carrier EUCalc]],$AE$11:$BI$24,COLUMN()-COLUMN($AD$29),FALSE)*eurostat_totals[[#This Row],[2020 1]]</f>
        <v>65.007191767730603</v>
      </c>
      <c r="BA46" s="81">
        <f>VLOOKUP(eurostat_totals[[#This Row],[energy carrier EUCalc]],$AE$11:$BI$24,COLUMN()-COLUMN($AD$29),FALSE)*eurostat_totals[[#This Row],[2020 1]]</f>
        <v>65.007191767730603</v>
      </c>
      <c r="BB46" s="81">
        <f ca="1">VLOOKUP(eurostat_totals[[#This Row],[energy carrier EUCalc]],$AE$11:$BI$24,COLUMN()-COLUMN($AD$29),FALSE)*eurostat_totals[[#This Row],[2020 1]]</f>
        <v>83.06474503654465</v>
      </c>
      <c r="BC46" s="81">
        <f>VLOOKUP(eurostat_totals[[#This Row],[energy carrier EUCalc]],$AE$11:$BI$24,COLUMN()-COLUMN($AD$29),FALSE)*eurostat_totals[[#This Row],[2020 1]]</f>
        <v>65.007191767730603</v>
      </c>
      <c r="BD46" s="81">
        <f>VLOOKUP(eurostat_totals[[#This Row],[energy carrier EUCalc]],$AE$11:$BI$24,COLUMN()-COLUMN($AD$29),FALSE)*eurostat_totals[[#This Row],[2020 1]]</f>
        <v>65.007191767730603</v>
      </c>
      <c r="BE46" s="81">
        <f>VLOOKUP(eurostat_totals[[#This Row],[energy carrier EUCalc]],$AE$11:$BI$24,COLUMN()-COLUMN($AD$29),FALSE)*eurostat_totals[[#This Row],[2020 1]]</f>
        <v>65.007191767730603</v>
      </c>
      <c r="BF46" s="81">
        <f>VLOOKUP(eurostat_totals[[#This Row],[energy carrier EUCalc]],$AE$11:$BI$24,COLUMN()-COLUMN($AD$29),FALSE)*eurostat_totals[[#This Row],[2020 1]]</f>
        <v>65.007191767730603</v>
      </c>
      <c r="BG46" s="81">
        <f>VLOOKUP(eurostat_totals[[#This Row],[energy carrier EUCalc]],$AE$11:$BI$24,COLUMN()-COLUMN($AD$29),FALSE)*eurostat_totals[[#This Row],[2020 1]]</f>
        <v>65.007191767730603</v>
      </c>
      <c r="BH46" s="81">
        <f>VLOOKUP(eurostat_totals[[#This Row],[energy carrier EUCalc]],$AE$11:$BI$24,COLUMN()-COLUMN($AD$29),FALSE)*eurostat_totals[[#This Row],[2020 1]]</f>
        <v>65.007191767730603</v>
      </c>
      <c r="BI46" s="81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81" t="str">
        <f t="shared" si="117"/>
        <v>electricityLithuania</v>
      </c>
      <c r="B47" s="6" t="s">
        <v>35</v>
      </c>
      <c r="C47" t="s">
        <v>24</v>
      </c>
      <c r="D47" s="84">
        <v>43.713109160117561</v>
      </c>
      <c r="E47" s="84">
        <v>45.548999154413643</v>
      </c>
      <c r="F47" s="84">
        <v>44.556470224604041</v>
      </c>
      <c r="G47" s="84">
        <v>38.627263972398389</v>
      </c>
      <c r="H47" s="84">
        <v>38.230252400474562</v>
      </c>
      <c r="I47" s="84">
        <v>38.304692070210272</v>
      </c>
      <c r="J47" s="84">
        <v>39.842823385563477</v>
      </c>
      <c r="K47" s="84">
        <v>42.670953783817481</v>
      </c>
      <c r="L47" s="84">
        <v>43.241657918458003</v>
      </c>
      <c r="M47" s="84">
        <v>46.789371790823964</v>
      </c>
      <c r="N47" s="84">
        <v>43.837175276343764</v>
      </c>
      <c r="O47" s="84">
        <v>47.984318098092075</v>
      </c>
      <c r="P47" s="84">
        <v>46.07242189993115</v>
      </c>
      <c r="Q47" s="84">
        <v>64.893540520179712</v>
      </c>
      <c r="R47" s="84">
        <v>105.97029899876502</v>
      </c>
      <c r="S47" s="84">
        <v>117.25084740040683</v>
      </c>
      <c r="T47" s="84">
        <v>184.99992722221572</v>
      </c>
      <c r="U47" s="84">
        <v>187.76784156485832</v>
      </c>
      <c r="V47" s="84">
        <v>249.50148630300762</v>
      </c>
      <c r="W47" s="84">
        <v>211.71615313184458</v>
      </c>
      <c r="X47" s="84">
        <v>120.94539638817763</v>
      </c>
      <c r="Y47" s="84">
        <v>146.9625163209073</v>
      </c>
      <c r="Z47" s="84">
        <v>162.57785841328575</v>
      </c>
      <c r="AA47" s="84">
        <v>143.0712809377157</v>
      </c>
      <c r="AB47" s="84">
        <v>196.45865409643875</v>
      </c>
      <c r="AC47" s="84">
        <v>215.851301454365</v>
      </c>
      <c r="AD47" s="84">
        <v>225.18300397484106</v>
      </c>
      <c r="AE47" s="84">
        <v>230.26315715725633</v>
      </c>
      <c r="AF47" s="84">
        <f t="shared" si="114"/>
        <v>243.80021690605045</v>
      </c>
      <c r="AG47" s="84">
        <f t="shared" si="115"/>
        <v>263.94600409971741</v>
      </c>
      <c r="AH47" s="84">
        <f t="shared" si="116"/>
        <v>277.44347410037312</v>
      </c>
      <c r="AI47" s="84">
        <f>VLOOKUP(eurostat_totals[[#This Row],[energy carrier EUCalc]],$AE$11:$BI$24,COLUMN()-COLUMN($AD$29),FALSE)*eurostat_totals[[#This Row],[2020 1]]</f>
        <v>277.44347410037312</v>
      </c>
      <c r="AJ47" s="84">
        <f>VLOOKUP(eurostat_totals[[#This Row],[energy carrier EUCalc]],$AE$11:$BI$24,COLUMN()-COLUMN($AD$29),FALSE)*eurostat_totals[[#This Row],[2020 1]]</f>
        <v>277.44347410037312</v>
      </c>
      <c r="AK47" s="84">
        <f>VLOOKUP(eurostat_totals[[#This Row],[energy carrier EUCalc]],$AE$11:$BI$24,COLUMN()-COLUMN($AD$29),FALSE)*eurostat_totals[[#This Row],[2020 1]]</f>
        <v>277.44347410037312</v>
      </c>
      <c r="AL47" s="84">
        <f>VLOOKUP(eurostat_totals[[#This Row],[energy carrier EUCalc]],$AE$11:$BI$24,COLUMN()-COLUMN($AD$29),FALSE)*eurostat_totals[[#This Row],[2020 1]]</f>
        <v>277.44347410037312</v>
      </c>
      <c r="AM47" s="84">
        <f>VLOOKUP(eurostat_totals[[#This Row],[energy carrier EUCalc]],$AE$11:$BI$24,COLUMN()-COLUMN($AD$29),FALSE)*eurostat_totals[[#This Row],[2020 1]]</f>
        <v>277.44347410037312</v>
      </c>
      <c r="AN47" s="84">
        <f>VLOOKUP(eurostat_totals[[#This Row],[energy carrier EUCalc]],$AE$11:$BI$24,COLUMN()-COLUMN($AD$29),FALSE)*eurostat_totals[[#This Row],[2020 1]]</f>
        <v>277.44347410037312</v>
      </c>
      <c r="AO47" s="84">
        <f>VLOOKUP(eurostat_totals[[#This Row],[energy carrier EUCalc]],$AE$11:$BI$24,COLUMN()-COLUMN($AD$29),FALSE)*eurostat_totals[[#This Row],[2020 1]]</f>
        <v>277.44347410037312</v>
      </c>
      <c r="AP47" s="84">
        <f>VLOOKUP(eurostat_totals[[#This Row],[energy carrier EUCalc]],$AE$11:$BI$24,COLUMN()-COLUMN($AD$29),FALSE)*eurostat_totals[[#This Row],[2020 1]]</f>
        <v>277.44347410037312</v>
      </c>
      <c r="AQ47" s="84">
        <f>VLOOKUP(eurostat_totals[[#This Row],[energy carrier EUCalc]],$AE$11:$BI$24,COLUMN()-COLUMN($AD$29),FALSE)*eurostat_totals[[#This Row],[2020 1]]</f>
        <v>277.44347410037312</v>
      </c>
      <c r="AR47" s="81">
        <f>VLOOKUP(eurostat_totals[[#This Row],[energy carrier EUCalc]],$AE$11:$BI$24,COLUMN()-COLUMN($AD$29),FALSE)*eurostat_totals[[#This Row],[2020 1]]</f>
        <v>277.44347410037312</v>
      </c>
      <c r="AS47" s="81">
        <f>VLOOKUP(eurostat_totals[[#This Row],[energy carrier EUCalc]],$AE$11:$BI$24,COLUMN()-COLUMN($AD$29),FALSE)*eurostat_totals[[#This Row],[2020 1]]</f>
        <v>277.44347410037312</v>
      </c>
      <c r="AT47" s="81">
        <f>VLOOKUP(eurostat_totals[[#This Row],[energy carrier EUCalc]],$AE$11:$BI$24,COLUMN()-COLUMN($AD$29),FALSE)*eurostat_totals[[#This Row],[2020 1]]</f>
        <v>277.44347410037312</v>
      </c>
      <c r="AU47" s="81">
        <f ca="1">VLOOKUP(eurostat_totals[[#This Row],[energy carrier EUCalc]],$AE$11:$BI$24,COLUMN()-COLUMN($AD$29),FALSE)*eurostat_totals[[#This Row],[2020 1]]</f>
        <v>362.21786896437601</v>
      </c>
      <c r="AV47" s="81">
        <f>VLOOKUP(eurostat_totals[[#This Row],[energy carrier EUCalc]],$AE$11:$BI$24,COLUMN()-COLUMN($AD$29),FALSE)*eurostat_totals[[#This Row],[2020 1]]</f>
        <v>277.44347410037312</v>
      </c>
      <c r="AW47" s="81">
        <f>VLOOKUP(eurostat_totals[[#This Row],[energy carrier EUCalc]],$AE$11:$BI$24,COLUMN()-COLUMN($AD$29),FALSE)*eurostat_totals[[#This Row],[2020 1]]</f>
        <v>277.44347410037312</v>
      </c>
      <c r="AX47" s="81">
        <f>VLOOKUP(eurostat_totals[[#This Row],[energy carrier EUCalc]],$AE$11:$BI$24,COLUMN()-COLUMN($AD$29),FALSE)*eurostat_totals[[#This Row],[2020 1]]</f>
        <v>277.44347410037312</v>
      </c>
      <c r="AY47" s="81">
        <f>VLOOKUP(eurostat_totals[[#This Row],[energy carrier EUCalc]],$AE$11:$BI$24,COLUMN()-COLUMN($AD$29),FALSE)*eurostat_totals[[#This Row],[2020 1]]</f>
        <v>277.44347410037312</v>
      </c>
      <c r="AZ47" s="81">
        <f>VLOOKUP(eurostat_totals[[#This Row],[energy carrier EUCalc]],$AE$11:$BI$24,COLUMN()-COLUMN($AD$29),FALSE)*eurostat_totals[[#This Row],[2020 1]]</f>
        <v>277.44347410037312</v>
      </c>
      <c r="BA47" s="81">
        <f>VLOOKUP(eurostat_totals[[#This Row],[energy carrier EUCalc]],$AE$11:$BI$24,COLUMN()-COLUMN($AD$29),FALSE)*eurostat_totals[[#This Row],[2020 1]]</f>
        <v>277.44347410037312</v>
      </c>
      <c r="BB47" s="81">
        <f ca="1">VLOOKUP(eurostat_totals[[#This Row],[energy carrier EUCalc]],$AE$11:$BI$24,COLUMN()-COLUMN($AD$29),FALSE)*eurostat_totals[[#This Row],[2020 1]]</f>
        <v>354.51110579492121</v>
      </c>
      <c r="BC47" s="81">
        <f>VLOOKUP(eurostat_totals[[#This Row],[energy carrier EUCalc]],$AE$11:$BI$24,COLUMN()-COLUMN($AD$29),FALSE)*eurostat_totals[[#This Row],[2020 1]]</f>
        <v>277.44347410037312</v>
      </c>
      <c r="BD47" s="81">
        <f>VLOOKUP(eurostat_totals[[#This Row],[energy carrier EUCalc]],$AE$11:$BI$24,COLUMN()-COLUMN($AD$29),FALSE)*eurostat_totals[[#This Row],[2020 1]]</f>
        <v>277.44347410037312</v>
      </c>
      <c r="BE47" s="81">
        <f>VLOOKUP(eurostat_totals[[#This Row],[energy carrier EUCalc]],$AE$11:$BI$24,COLUMN()-COLUMN($AD$29),FALSE)*eurostat_totals[[#This Row],[2020 1]]</f>
        <v>277.44347410037312</v>
      </c>
      <c r="BF47" s="81">
        <f>VLOOKUP(eurostat_totals[[#This Row],[energy carrier EUCalc]],$AE$11:$BI$24,COLUMN()-COLUMN($AD$29),FALSE)*eurostat_totals[[#This Row],[2020 1]]</f>
        <v>277.44347410037312</v>
      </c>
      <c r="BG47" s="81">
        <f>VLOOKUP(eurostat_totals[[#This Row],[energy carrier EUCalc]],$AE$11:$BI$24,COLUMN()-COLUMN($AD$29),FALSE)*eurostat_totals[[#This Row],[2020 1]]</f>
        <v>277.44347410037312</v>
      </c>
      <c r="BH47" s="81">
        <f>VLOOKUP(eurostat_totals[[#This Row],[energy carrier EUCalc]],$AE$11:$BI$24,COLUMN()-COLUMN($AD$29),FALSE)*eurostat_totals[[#This Row],[2020 1]]</f>
        <v>277.44347410037312</v>
      </c>
      <c r="BI47" s="81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81" t="str">
        <f t="shared" si="117"/>
        <v>electricityLuxembourg</v>
      </c>
      <c r="B48" s="6" t="s">
        <v>35</v>
      </c>
      <c r="C48" t="s">
        <v>27</v>
      </c>
      <c r="D48" s="84">
        <v>254.98058640962901</v>
      </c>
      <c r="E48" s="84">
        <v>266.51224214498893</v>
      </c>
      <c r="F48" s="84">
        <v>272.71643796325276</v>
      </c>
      <c r="G48" s="84">
        <v>286.46571980156654</v>
      </c>
      <c r="H48" s="84">
        <v>287.79629546333888</v>
      </c>
      <c r="I48" s="84">
        <v>293.11859811042808</v>
      </c>
      <c r="J48" s="84">
        <v>293.11859811042808</v>
      </c>
      <c r="K48" s="84">
        <v>281.14341715447733</v>
      </c>
      <c r="L48" s="84">
        <v>292.23154766924654</v>
      </c>
      <c r="M48" s="84">
        <v>292.23154766924654</v>
      </c>
      <c r="N48" s="84">
        <v>351.35449102799708</v>
      </c>
      <c r="O48" s="84">
        <v>354.47096966715719</v>
      </c>
      <c r="P48" s="84">
        <v>315.99985486563486</v>
      </c>
      <c r="Q48" s="84">
        <v>296.89363110345175</v>
      </c>
      <c r="R48" s="84">
        <v>305.39159641266133</v>
      </c>
      <c r="S48" s="84">
        <v>313.77128402377548</v>
      </c>
      <c r="T48" s="84">
        <v>258.9810172900448</v>
      </c>
      <c r="U48" s="84">
        <v>234.08549720911668</v>
      </c>
      <c r="V48" s="84">
        <v>118.45783715317347</v>
      </c>
      <c r="W48" s="84">
        <v>276.81988845160873</v>
      </c>
      <c r="X48" s="84">
        <v>151.40123694134564</v>
      </c>
      <c r="Y48" s="84">
        <v>191.68950288724153</v>
      </c>
      <c r="Z48" s="84">
        <v>226.20283156702172</v>
      </c>
      <c r="AA48" s="84">
        <v>305.65493090296161</v>
      </c>
      <c r="AB48" s="84">
        <v>347.0207063368718</v>
      </c>
      <c r="AC48" s="84">
        <v>214.17771733592991</v>
      </c>
      <c r="AD48" s="84">
        <v>211.32110837712617</v>
      </c>
      <c r="AE48" s="84">
        <v>201.46769509631855</v>
      </c>
      <c r="AF48" s="84">
        <f t="shared" si="114"/>
        <v>196.52066780217791</v>
      </c>
      <c r="AG48" s="84">
        <f t="shared" si="115"/>
        <v>174.69381518202118</v>
      </c>
      <c r="AH48" s="84">
        <f t="shared" si="116"/>
        <v>140.22843695105107</v>
      </c>
      <c r="AI48" s="84">
        <f>VLOOKUP(eurostat_totals[[#This Row],[energy carrier EUCalc]],$AE$11:$BI$24,COLUMN()-COLUMN($AD$29),FALSE)*eurostat_totals[[#This Row],[2020 1]]</f>
        <v>140.22843695105107</v>
      </c>
      <c r="AJ48" s="84">
        <f>VLOOKUP(eurostat_totals[[#This Row],[energy carrier EUCalc]],$AE$11:$BI$24,COLUMN()-COLUMN($AD$29),FALSE)*eurostat_totals[[#This Row],[2020 1]]</f>
        <v>140.22843695105107</v>
      </c>
      <c r="AK48" s="84">
        <f>VLOOKUP(eurostat_totals[[#This Row],[energy carrier EUCalc]],$AE$11:$BI$24,COLUMN()-COLUMN($AD$29),FALSE)*eurostat_totals[[#This Row],[2020 1]]</f>
        <v>140.22843695105107</v>
      </c>
      <c r="AL48" s="84">
        <f>VLOOKUP(eurostat_totals[[#This Row],[energy carrier EUCalc]],$AE$11:$BI$24,COLUMN()-COLUMN($AD$29),FALSE)*eurostat_totals[[#This Row],[2020 1]]</f>
        <v>140.22843695105107</v>
      </c>
      <c r="AM48" s="84">
        <f>VLOOKUP(eurostat_totals[[#This Row],[energy carrier EUCalc]],$AE$11:$BI$24,COLUMN()-COLUMN($AD$29),FALSE)*eurostat_totals[[#This Row],[2020 1]]</f>
        <v>140.22843695105107</v>
      </c>
      <c r="AN48" s="84">
        <f>VLOOKUP(eurostat_totals[[#This Row],[energy carrier EUCalc]],$AE$11:$BI$24,COLUMN()-COLUMN($AD$29),FALSE)*eurostat_totals[[#This Row],[2020 1]]</f>
        <v>140.22843695105107</v>
      </c>
      <c r="AO48" s="84">
        <f>VLOOKUP(eurostat_totals[[#This Row],[energy carrier EUCalc]],$AE$11:$BI$24,COLUMN()-COLUMN($AD$29),FALSE)*eurostat_totals[[#This Row],[2020 1]]</f>
        <v>140.22843695105107</v>
      </c>
      <c r="AP48" s="84">
        <f>VLOOKUP(eurostat_totals[[#This Row],[energy carrier EUCalc]],$AE$11:$BI$24,COLUMN()-COLUMN($AD$29),FALSE)*eurostat_totals[[#This Row],[2020 1]]</f>
        <v>140.22843695105107</v>
      </c>
      <c r="AQ48" s="84">
        <f>VLOOKUP(eurostat_totals[[#This Row],[energy carrier EUCalc]],$AE$11:$BI$24,COLUMN()-COLUMN($AD$29),FALSE)*eurostat_totals[[#This Row],[2020 1]]</f>
        <v>140.22843695105107</v>
      </c>
      <c r="AR48" s="81">
        <f>VLOOKUP(eurostat_totals[[#This Row],[energy carrier EUCalc]],$AE$11:$BI$24,COLUMN()-COLUMN($AD$29),FALSE)*eurostat_totals[[#This Row],[2020 1]]</f>
        <v>140.22843695105107</v>
      </c>
      <c r="AS48" s="81">
        <f>VLOOKUP(eurostat_totals[[#This Row],[energy carrier EUCalc]],$AE$11:$BI$24,COLUMN()-COLUMN($AD$29),FALSE)*eurostat_totals[[#This Row],[2020 1]]</f>
        <v>140.22843695105107</v>
      </c>
      <c r="AT48" s="81">
        <f>VLOOKUP(eurostat_totals[[#This Row],[energy carrier EUCalc]],$AE$11:$BI$24,COLUMN()-COLUMN($AD$29),FALSE)*eurostat_totals[[#This Row],[2020 1]]</f>
        <v>140.22843695105107</v>
      </c>
      <c r="AU48" s="81">
        <f ca="1">VLOOKUP(eurostat_totals[[#This Row],[energy carrier EUCalc]],$AE$11:$BI$24,COLUMN()-COLUMN($AD$29),FALSE)*eurostat_totals[[#This Row],[2020 1]]</f>
        <v>183.07601490831667</v>
      </c>
      <c r="AV48" s="81">
        <f>VLOOKUP(eurostat_totals[[#This Row],[energy carrier EUCalc]],$AE$11:$BI$24,COLUMN()-COLUMN($AD$29),FALSE)*eurostat_totals[[#This Row],[2020 1]]</f>
        <v>140.22843695105107</v>
      </c>
      <c r="AW48" s="81">
        <f>VLOOKUP(eurostat_totals[[#This Row],[energy carrier EUCalc]],$AE$11:$BI$24,COLUMN()-COLUMN($AD$29),FALSE)*eurostat_totals[[#This Row],[2020 1]]</f>
        <v>140.22843695105107</v>
      </c>
      <c r="AX48" s="81">
        <f>VLOOKUP(eurostat_totals[[#This Row],[energy carrier EUCalc]],$AE$11:$BI$24,COLUMN()-COLUMN($AD$29),FALSE)*eurostat_totals[[#This Row],[2020 1]]</f>
        <v>140.22843695105107</v>
      </c>
      <c r="AY48" s="81">
        <f>VLOOKUP(eurostat_totals[[#This Row],[energy carrier EUCalc]],$AE$11:$BI$24,COLUMN()-COLUMN($AD$29),FALSE)*eurostat_totals[[#This Row],[2020 1]]</f>
        <v>140.22843695105107</v>
      </c>
      <c r="AZ48" s="81">
        <f>VLOOKUP(eurostat_totals[[#This Row],[energy carrier EUCalc]],$AE$11:$BI$24,COLUMN()-COLUMN($AD$29),FALSE)*eurostat_totals[[#This Row],[2020 1]]</f>
        <v>140.22843695105107</v>
      </c>
      <c r="BA48" s="81">
        <f>VLOOKUP(eurostat_totals[[#This Row],[energy carrier EUCalc]],$AE$11:$BI$24,COLUMN()-COLUMN($AD$29),FALSE)*eurostat_totals[[#This Row],[2020 1]]</f>
        <v>140.22843695105107</v>
      </c>
      <c r="BB48" s="81">
        <f ca="1">VLOOKUP(eurostat_totals[[#This Row],[energy carrier EUCalc]],$AE$11:$BI$24,COLUMN()-COLUMN($AD$29),FALSE)*eurostat_totals[[#This Row],[2020 1]]</f>
        <v>179.18078054856522</v>
      </c>
      <c r="BC48" s="81">
        <f>VLOOKUP(eurostat_totals[[#This Row],[energy carrier EUCalc]],$AE$11:$BI$24,COLUMN()-COLUMN($AD$29),FALSE)*eurostat_totals[[#This Row],[2020 1]]</f>
        <v>140.22843695105107</v>
      </c>
      <c r="BD48" s="81">
        <f>VLOOKUP(eurostat_totals[[#This Row],[energy carrier EUCalc]],$AE$11:$BI$24,COLUMN()-COLUMN($AD$29),FALSE)*eurostat_totals[[#This Row],[2020 1]]</f>
        <v>140.22843695105107</v>
      </c>
      <c r="BE48" s="81">
        <f>VLOOKUP(eurostat_totals[[#This Row],[energy carrier EUCalc]],$AE$11:$BI$24,COLUMN()-COLUMN($AD$29),FALSE)*eurostat_totals[[#This Row],[2020 1]]</f>
        <v>140.22843695105107</v>
      </c>
      <c r="BF48" s="81">
        <f>VLOOKUP(eurostat_totals[[#This Row],[energy carrier EUCalc]],$AE$11:$BI$24,COLUMN()-COLUMN($AD$29),FALSE)*eurostat_totals[[#This Row],[2020 1]]</f>
        <v>140.22843695105107</v>
      </c>
      <c r="BG48" s="81">
        <f>VLOOKUP(eurostat_totals[[#This Row],[energy carrier EUCalc]],$AE$11:$BI$24,COLUMN()-COLUMN($AD$29),FALSE)*eurostat_totals[[#This Row],[2020 1]]</f>
        <v>140.22843695105107</v>
      </c>
      <c r="BH48" s="81">
        <f>VLOOKUP(eurostat_totals[[#This Row],[energy carrier EUCalc]],$AE$11:$BI$24,COLUMN()-COLUMN($AD$29),FALSE)*eurostat_totals[[#This Row],[2020 1]]</f>
        <v>140.22843695105107</v>
      </c>
      <c r="BI48" s="81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81" t="str">
        <f t="shared" si="117"/>
        <v>electricityMalta</v>
      </c>
      <c r="B49" s="6" t="s">
        <v>35</v>
      </c>
      <c r="C49" t="s">
        <v>29</v>
      </c>
      <c r="D49" s="84">
        <v>27.333831049341232</v>
      </c>
      <c r="E49" s="84">
        <v>28.168600037353787</v>
      </c>
      <c r="F49" s="84">
        <v>29.212061272369478</v>
      </c>
      <c r="G49" s="84">
        <v>29.525099642874185</v>
      </c>
      <c r="H49" s="84">
        <v>39.852939215494587</v>
      </c>
      <c r="I49" s="84">
        <v>41.731169438522834</v>
      </c>
      <c r="J49" s="84">
        <v>45.173378187057153</v>
      </c>
      <c r="K49" s="84">
        <v>48.199415768602655</v>
      </c>
      <c r="L49" s="84">
        <v>52.16335513464481</v>
      </c>
      <c r="M49" s="84">
        <v>56.441546198209146</v>
      </c>
      <c r="N49" s="84">
        <v>58.318563094219918</v>
      </c>
      <c r="O49" s="84">
        <v>45.133397219281548</v>
      </c>
      <c r="P49" s="84">
        <v>53.188795502695228</v>
      </c>
      <c r="Q49" s="84">
        <v>96.615053690603588</v>
      </c>
      <c r="R49" s="84">
        <v>70.481182662126116</v>
      </c>
      <c r="S49" s="84">
        <v>64.508358726873396</v>
      </c>
      <c r="T49" s="84">
        <v>87.609265523596719</v>
      </c>
      <c r="U49" s="84">
        <v>90.072404736822392</v>
      </c>
      <c r="V49" s="84">
        <v>75.946309382964742</v>
      </c>
      <c r="W49" s="84">
        <v>26.886101361181691</v>
      </c>
      <c r="X49" s="84">
        <v>51.392242754002702</v>
      </c>
      <c r="Y49" s="84">
        <v>45.126370931697615</v>
      </c>
      <c r="Z49" s="84">
        <v>52.855635542766365</v>
      </c>
      <c r="AA49" s="84">
        <v>39.642128573144092</v>
      </c>
      <c r="AB49" s="84">
        <v>36.693872083467198</v>
      </c>
      <c r="AC49" s="84">
        <v>48.215249572095047</v>
      </c>
      <c r="AD49" s="84">
        <v>48.876856549523012</v>
      </c>
      <c r="AE49" s="84">
        <v>56.367375855984534</v>
      </c>
      <c r="AF49" s="84">
        <f t="shared" si="114"/>
        <v>57.069723918628171</v>
      </c>
      <c r="AG49" s="84">
        <f t="shared" si="115"/>
        <v>60.555242987724988</v>
      </c>
      <c r="AH49" s="84">
        <f t="shared" si="116"/>
        <v>65.327517168576549</v>
      </c>
      <c r="AI49" s="84">
        <f>VLOOKUP(eurostat_totals[[#This Row],[energy carrier EUCalc]],$AE$11:$BI$24,COLUMN()-COLUMN($AD$29),FALSE)*eurostat_totals[[#This Row],[2020 1]]</f>
        <v>65.327517168576549</v>
      </c>
      <c r="AJ49" s="84">
        <f>VLOOKUP(eurostat_totals[[#This Row],[energy carrier EUCalc]],$AE$11:$BI$24,COLUMN()-COLUMN($AD$29),FALSE)*eurostat_totals[[#This Row],[2020 1]]</f>
        <v>65.327517168576549</v>
      </c>
      <c r="AK49" s="84">
        <f>VLOOKUP(eurostat_totals[[#This Row],[energy carrier EUCalc]],$AE$11:$BI$24,COLUMN()-COLUMN($AD$29),FALSE)*eurostat_totals[[#This Row],[2020 1]]</f>
        <v>65.327517168576549</v>
      </c>
      <c r="AL49" s="84">
        <f>VLOOKUP(eurostat_totals[[#This Row],[energy carrier EUCalc]],$AE$11:$BI$24,COLUMN()-COLUMN($AD$29),FALSE)*eurostat_totals[[#This Row],[2020 1]]</f>
        <v>65.327517168576549</v>
      </c>
      <c r="AM49" s="84">
        <f>VLOOKUP(eurostat_totals[[#This Row],[energy carrier EUCalc]],$AE$11:$BI$24,COLUMN()-COLUMN($AD$29),FALSE)*eurostat_totals[[#This Row],[2020 1]]</f>
        <v>65.327517168576549</v>
      </c>
      <c r="AN49" s="84">
        <f>VLOOKUP(eurostat_totals[[#This Row],[energy carrier EUCalc]],$AE$11:$BI$24,COLUMN()-COLUMN($AD$29),FALSE)*eurostat_totals[[#This Row],[2020 1]]</f>
        <v>65.327517168576549</v>
      </c>
      <c r="AO49" s="84">
        <f>VLOOKUP(eurostat_totals[[#This Row],[energy carrier EUCalc]],$AE$11:$BI$24,COLUMN()-COLUMN($AD$29),FALSE)*eurostat_totals[[#This Row],[2020 1]]</f>
        <v>65.327517168576549</v>
      </c>
      <c r="AP49" s="84">
        <f>VLOOKUP(eurostat_totals[[#This Row],[energy carrier EUCalc]],$AE$11:$BI$24,COLUMN()-COLUMN($AD$29),FALSE)*eurostat_totals[[#This Row],[2020 1]]</f>
        <v>65.327517168576549</v>
      </c>
      <c r="AQ49" s="84">
        <f>VLOOKUP(eurostat_totals[[#This Row],[energy carrier EUCalc]],$AE$11:$BI$24,COLUMN()-COLUMN($AD$29),FALSE)*eurostat_totals[[#This Row],[2020 1]]</f>
        <v>65.327517168576549</v>
      </c>
      <c r="AR49" s="81">
        <f>VLOOKUP(eurostat_totals[[#This Row],[energy carrier EUCalc]],$AE$11:$BI$24,COLUMN()-COLUMN($AD$29),FALSE)*eurostat_totals[[#This Row],[2020 1]]</f>
        <v>65.327517168576549</v>
      </c>
      <c r="AS49" s="81">
        <f>VLOOKUP(eurostat_totals[[#This Row],[energy carrier EUCalc]],$AE$11:$BI$24,COLUMN()-COLUMN($AD$29),FALSE)*eurostat_totals[[#This Row],[2020 1]]</f>
        <v>65.327517168576549</v>
      </c>
      <c r="AT49" s="81">
        <f>VLOOKUP(eurostat_totals[[#This Row],[energy carrier EUCalc]],$AE$11:$BI$24,COLUMN()-COLUMN($AD$29),FALSE)*eurostat_totals[[#This Row],[2020 1]]</f>
        <v>65.327517168576549</v>
      </c>
      <c r="AU49" s="81">
        <f ca="1">VLOOKUP(eurostat_totals[[#This Row],[energy carrier EUCalc]],$AE$11:$BI$24,COLUMN()-COLUMN($AD$29),FALSE)*eurostat_totals[[#This Row],[2020 1]]</f>
        <v>85.28870297008605</v>
      </c>
      <c r="AV49" s="81">
        <f>VLOOKUP(eurostat_totals[[#This Row],[energy carrier EUCalc]],$AE$11:$BI$24,COLUMN()-COLUMN($AD$29),FALSE)*eurostat_totals[[#This Row],[2020 1]]</f>
        <v>65.327517168576549</v>
      </c>
      <c r="AW49" s="81">
        <f>VLOOKUP(eurostat_totals[[#This Row],[energy carrier EUCalc]],$AE$11:$BI$24,COLUMN()-COLUMN($AD$29),FALSE)*eurostat_totals[[#This Row],[2020 1]]</f>
        <v>65.327517168576549</v>
      </c>
      <c r="AX49" s="81">
        <f>VLOOKUP(eurostat_totals[[#This Row],[energy carrier EUCalc]],$AE$11:$BI$24,COLUMN()-COLUMN($AD$29),FALSE)*eurostat_totals[[#This Row],[2020 1]]</f>
        <v>65.327517168576549</v>
      </c>
      <c r="AY49" s="81">
        <f>VLOOKUP(eurostat_totals[[#This Row],[energy carrier EUCalc]],$AE$11:$BI$24,COLUMN()-COLUMN($AD$29),FALSE)*eurostat_totals[[#This Row],[2020 1]]</f>
        <v>65.327517168576549</v>
      </c>
      <c r="AZ49" s="81">
        <f>VLOOKUP(eurostat_totals[[#This Row],[energy carrier EUCalc]],$AE$11:$BI$24,COLUMN()-COLUMN($AD$29),FALSE)*eurostat_totals[[#This Row],[2020 1]]</f>
        <v>65.327517168576549</v>
      </c>
      <c r="BA49" s="81">
        <f>VLOOKUP(eurostat_totals[[#This Row],[energy carrier EUCalc]],$AE$11:$BI$24,COLUMN()-COLUMN($AD$29),FALSE)*eurostat_totals[[#This Row],[2020 1]]</f>
        <v>65.327517168576549</v>
      </c>
      <c r="BB49" s="81">
        <f ca="1">VLOOKUP(eurostat_totals[[#This Row],[energy carrier EUCalc]],$AE$11:$BI$24,COLUMN()-COLUMN($AD$29),FALSE)*eurostat_totals[[#This Row],[2020 1]]</f>
        <v>83.474049715403368</v>
      </c>
      <c r="BC49" s="81">
        <f>VLOOKUP(eurostat_totals[[#This Row],[energy carrier EUCalc]],$AE$11:$BI$24,COLUMN()-COLUMN($AD$29),FALSE)*eurostat_totals[[#This Row],[2020 1]]</f>
        <v>65.327517168576549</v>
      </c>
      <c r="BD49" s="81">
        <f>VLOOKUP(eurostat_totals[[#This Row],[energy carrier EUCalc]],$AE$11:$BI$24,COLUMN()-COLUMN($AD$29),FALSE)*eurostat_totals[[#This Row],[2020 1]]</f>
        <v>65.327517168576549</v>
      </c>
      <c r="BE49" s="81">
        <f>VLOOKUP(eurostat_totals[[#This Row],[energy carrier EUCalc]],$AE$11:$BI$24,COLUMN()-COLUMN($AD$29),FALSE)*eurostat_totals[[#This Row],[2020 1]]</f>
        <v>65.327517168576549</v>
      </c>
      <c r="BF49" s="81">
        <f>VLOOKUP(eurostat_totals[[#This Row],[energy carrier EUCalc]],$AE$11:$BI$24,COLUMN()-COLUMN($AD$29),FALSE)*eurostat_totals[[#This Row],[2020 1]]</f>
        <v>65.327517168576549</v>
      </c>
      <c r="BG49" s="81">
        <f>VLOOKUP(eurostat_totals[[#This Row],[energy carrier EUCalc]],$AE$11:$BI$24,COLUMN()-COLUMN($AD$29),FALSE)*eurostat_totals[[#This Row],[2020 1]]</f>
        <v>65.327517168576549</v>
      </c>
      <c r="BH49" s="81">
        <f>VLOOKUP(eurostat_totals[[#This Row],[energy carrier EUCalc]],$AE$11:$BI$24,COLUMN()-COLUMN($AD$29),FALSE)*eurostat_totals[[#This Row],[2020 1]]</f>
        <v>65.327517168576549</v>
      </c>
      <c r="BI49" s="81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81" t="str">
        <f t="shared" si="117"/>
        <v>electricityNetherlands</v>
      </c>
      <c r="B50" s="6" t="s">
        <v>35</v>
      </c>
      <c r="C50" t="s">
        <v>8</v>
      </c>
      <c r="D50" s="84">
        <v>2052.7389303136088</v>
      </c>
      <c r="E50" s="84">
        <v>2127.3900194133043</v>
      </c>
      <c r="F50" s="84">
        <v>2177.1563967340307</v>
      </c>
      <c r="G50" s="84">
        <v>2226.9227740547572</v>
      </c>
      <c r="H50" s="84">
        <v>2301.572340035847</v>
      </c>
      <c r="I50" s="84">
        <v>2368.495125330518</v>
      </c>
      <c r="J50" s="84">
        <v>2404.6417760795989</v>
      </c>
      <c r="K50" s="84">
        <v>2452.8362949993038</v>
      </c>
      <c r="L50" s="84">
        <v>2501.0308139190088</v>
      </c>
      <c r="M50" s="84">
        <v>2567.4311695319448</v>
      </c>
      <c r="N50" s="84">
        <v>2621.7806107370461</v>
      </c>
      <c r="O50" s="84">
        <v>2640.5549930995053</v>
      </c>
      <c r="P50" s="84">
        <v>2688.8598403296169</v>
      </c>
      <c r="Q50" s="84">
        <v>2742.2694134867452</v>
      </c>
      <c r="R50" s="84">
        <v>2510.5810460168705</v>
      </c>
      <c r="S50" s="84">
        <v>2360.4107666485725</v>
      </c>
      <c r="T50" s="84">
        <v>2352.8475674202309</v>
      </c>
      <c r="U50" s="84">
        <v>2236.8375974070836</v>
      </c>
      <c r="V50" s="84">
        <v>2510.7460364624189</v>
      </c>
      <c r="W50" s="84">
        <v>2726.8813074841219</v>
      </c>
      <c r="X50" s="84">
        <v>2909.3746250267354</v>
      </c>
      <c r="Y50" s="84">
        <v>2752.077865147689</v>
      </c>
      <c r="Z50" s="84">
        <v>3309.0811948439637</v>
      </c>
      <c r="AA50" s="84">
        <v>3556.3723394481767</v>
      </c>
      <c r="AB50" s="84">
        <v>3104.4885119473724</v>
      </c>
      <c r="AC50" s="84">
        <v>3367.8359736852499</v>
      </c>
      <c r="AD50" s="84">
        <v>3362.4993986459444</v>
      </c>
      <c r="AE50" s="84">
        <v>3363.8153613422041</v>
      </c>
      <c r="AF50" s="84">
        <f t="shared" si="114"/>
        <v>3374.7621946418521</v>
      </c>
      <c r="AG50" s="84">
        <f t="shared" si="115"/>
        <v>3338.4401656805871</v>
      </c>
      <c r="AH50" s="84">
        <f t="shared" si="116"/>
        <v>3385.2304964272303</v>
      </c>
      <c r="AI50" s="84">
        <f>VLOOKUP(eurostat_totals[[#This Row],[energy carrier EUCalc]],$AE$11:$BI$24,COLUMN()-COLUMN($AD$29),FALSE)*eurostat_totals[[#This Row],[2020 1]]</f>
        <v>3385.2304964272303</v>
      </c>
      <c r="AJ50" s="84">
        <f>VLOOKUP(eurostat_totals[[#This Row],[energy carrier EUCalc]],$AE$11:$BI$24,COLUMN()-COLUMN($AD$29),FALSE)*eurostat_totals[[#This Row],[2020 1]]</f>
        <v>3385.2304964272303</v>
      </c>
      <c r="AK50" s="84">
        <f>VLOOKUP(eurostat_totals[[#This Row],[energy carrier EUCalc]],$AE$11:$BI$24,COLUMN()-COLUMN($AD$29),FALSE)*eurostat_totals[[#This Row],[2020 1]]</f>
        <v>3385.2304964272303</v>
      </c>
      <c r="AL50" s="84">
        <f>VLOOKUP(eurostat_totals[[#This Row],[energy carrier EUCalc]],$AE$11:$BI$24,COLUMN()-COLUMN($AD$29),FALSE)*eurostat_totals[[#This Row],[2020 1]]</f>
        <v>3385.2304964272303</v>
      </c>
      <c r="AM50" s="84">
        <f>VLOOKUP(eurostat_totals[[#This Row],[energy carrier EUCalc]],$AE$11:$BI$24,COLUMN()-COLUMN($AD$29),FALSE)*eurostat_totals[[#This Row],[2020 1]]</f>
        <v>3385.2304964272303</v>
      </c>
      <c r="AN50" s="84">
        <f>VLOOKUP(eurostat_totals[[#This Row],[energy carrier EUCalc]],$AE$11:$BI$24,COLUMN()-COLUMN($AD$29),FALSE)*eurostat_totals[[#This Row],[2020 1]]</f>
        <v>3385.2304964272303</v>
      </c>
      <c r="AO50" s="84">
        <f>VLOOKUP(eurostat_totals[[#This Row],[energy carrier EUCalc]],$AE$11:$BI$24,COLUMN()-COLUMN($AD$29),FALSE)*eurostat_totals[[#This Row],[2020 1]]</f>
        <v>3385.2304964272303</v>
      </c>
      <c r="AP50" s="84">
        <f>VLOOKUP(eurostat_totals[[#This Row],[energy carrier EUCalc]],$AE$11:$BI$24,COLUMN()-COLUMN($AD$29),FALSE)*eurostat_totals[[#This Row],[2020 1]]</f>
        <v>3385.2304964272303</v>
      </c>
      <c r="AQ50" s="84">
        <f>VLOOKUP(eurostat_totals[[#This Row],[energy carrier EUCalc]],$AE$11:$BI$24,COLUMN()-COLUMN($AD$29),FALSE)*eurostat_totals[[#This Row],[2020 1]]</f>
        <v>3385.2304964272303</v>
      </c>
      <c r="AR50" s="81">
        <f>VLOOKUP(eurostat_totals[[#This Row],[energy carrier EUCalc]],$AE$11:$BI$24,COLUMN()-COLUMN($AD$29),FALSE)*eurostat_totals[[#This Row],[2020 1]]</f>
        <v>3385.2304964272303</v>
      </c>
      <c r="AS50" s="81">
        <f>VLOOKUP(eurostat_totals[[#This Row],[energy carrier EUCalc]],$AE$11:$BI$24,COLUMN()-COLUMN($AD$29),FALSE)*eurostat_totals[[#This Row],[2020 1]]</f>
        <v>3385.2304964272303</v>
      </c>
      <c r="AT50" s="81">
        <f>VLOOKUP(eurostat_totals[[#This Row],[energy carrier EUCalc]],$AE$11:$BI$24,COLUMN()-COLUMN($AD$29),FALSE)*eurostat_totals[[#This Row],[2020 1]]</f>
        <v>3385.2304964272303</v>
      </c>
      <c r="AU50" s="81">
        <f ca="1">VLOOKUP(eurostat_totals[[#This Row],[energy carrier EUCalc]],$AE$11:$BI$24,COLUMN()-COLUMN($AD$29),FALSE)*eurostat_totals[[#This Row],[2020 1]]</f>
        <v>4419.6064814466617</v>
      </c>
      <c r="AV50" s="81">
        <f>VLOOKUP(eurostat_totals[[#This Row],[energy carrier EUCalc]],$AE$11:$BI$24,COLUMN()-COLUMN($AD$29),FALSE)*eurostat_totals[[#This Row],[2020 1]]</f>
        <v>3385.2304964272303</v>
      </c>
      <c r="AW50" s="81">
        <f>VLOOKUP(eurostat_totals[[#This Row],[energy carrier EUCalc]],$AE$11:$BI$24,COLUMN()-COLUMN($AD$29),FALSE)*eurostat_totals[[#This Row],[2020 1]]</f>
        <v>3385.2304964272303</v>
      </c>
      <c r="AX50" s="81">
        <f>VLOOKUP(eurostat_totals[[#This Row],[energy carrier EUCalc]],$AE$11:$BI$24,COLUMN()-COLUMN($AD$29),FALSE)*eurostat_totals[[#This Row],[2020 1]]</f>
        <v>3385.2304964272303</v>
      </c>
      <c r="AY50" s="81">
        <f>VLOOKUP(eurostat_totals[[#This Row],[energy carrier EUCalc]],$AE$11:$BI$24,COLUMN()-COLUMN($AD$29),FALSE)*eurostat_totals[[#This Row],[2020 1]]</f>
        <v>3385.2304964272303</v>
      </c>
      <c r="AZ50" s="81">
        <f>VLOOKUP(eurostat_totals[[#This Row],[energy carrier EUCalc]],$AE$11:$BI$24,COLUMN()-COLUMN($AD$29),FALSE)*eurostat_totals[[#This Row],[2020 1]]</f>
        <v>3385.2304964272303</v>
      </c>
      <c r="BA50" s="81">
        <f>VLOOKUP(eurostat_totals[[#This Row],[energy carrier EUCalc]],$AE$11:$BI$24,COLUMN()-COLUMN($AD$29),FALSE)*eurostat_totals[[#This Row],[2020 1]]</f>
        <v>3385.2304964272303</v>
      </c>
      <c r="BB50" s="81">
        <f ca="1">VLOOKUP(eurostat_totals[[#This Row],[energy carrier EUCalc]],$AE$11:$BI$24,COLUMN()-COLUMN($AD$29),FALSE)*eurostat_totals[[#This Row],[2020 1]]</f>
        <v>4325.5723009903495</v>
      </c>
      <c r="BC50" s="81">
        <f>VLOOKUP(eurostat_totals[[#This Row],[energy carrier EUCalc]],$AE$11:$BI$24,COLUMN()-COLUMN($AD$29),FALSE)*eurostat_totals[[#This Row],[2020 1]]</f>
        <v>3385.2304964272303</v>
      </c>
      <c r="BD50" s="81">
        <f>VLOOKUP(eurostat_totals[[#This Row],[energy carrier EUCalc]],$AE$11:$BI$24,COLUMN()-COLUMN($AD$29),FALSE)*eurostat_totals[[#This Row],[2020 1]]</f>
        <v>3385.2304964272303</v>
      </c>
      <c r="BE50" s="81">
        <f>VLOOKUP(eurostat_totals[[#This Row],[energy carrier EUCalc]],$AE$11:$BI$24,COLUMN()-COLUMN($AD$29),FALSE)*eurostat_totals[[#This Row],[2020 1]]</f>
        <v>3385.2304964272303</v>
      </c>
      <c r="BF50" s="81">
        <f>VLOOKUP(eurostat_totals[[#This Row],[energy carrier EUCalc]],$AE$11:$BI$24,COLUMN()-COLUMN($AD$29),FALSE)*eurostat_totals[[#This Row],[2020 1]]</f>
        <v>3385.2304964272303</v>
      </c>
      <c r="BG50" s="81">
        <f>VLOOKUP(eurostat_totals[[#This Row],[energy carrier EUCalc]],$AE$11:$BI$24,COLUMN()-COLUMN($AD$29),FALSE)*eurostat_totals[[#This Row],[2020 1]]</f>
        <v>3385.2304964272303</v>
      </c>
      <c r="BH50" s="81">
        <f>VLOOKUP(eurostat_totals[[#This Row],[energy carrier EUCalc]],$AE$11:$BI$24,COLUMN()-COLUMN($AD$29),FALSE)*eurostat_totals[[#This Row],[2020 1]]</f>
        <v>3385.2304964272303</v>
      </c>
      <c r="BI50" s="81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81" t="str">
        <f t="shared" si="117"/>
        <v>electricityNorway</v>
      </c>
      <c r="B51" s="6" t="s">
        <v>35</v>
      </c>
      <c r="C51" t="s">
        <v>71</v>
      </c>
      <c r="D51" s="84">
        <v>30298.999350000002</v>
      </c>
      <c r="E51" s="84">
        <v>32613.997370000001</v>
      </c>
      <c r="F51" s="84">
        <v>32650.003850000001</v>
      </c>
      <c r="G51" s="84">
        <v>32787.005250000002</v>
      </c>
      <c r="H51" s="84">
        <v>34015.005320000004</v>
      </c>
      <c r="I51" s="84">
        <v>34626.999179999999</v>
      </c>
      <c r="J51" s="84">
        <v>35288.001860000004</v>
      </c>
      <c r="K51" s="84">
        <v>33977.998659999997</v>
      </c>
      <c r="L51" s="84">
        <v>35048.00518</v>
      </c>
      <c r="M51" s="84">
        <v>35046.004820000002</v>
      </c>
      <c r="N51" s="84">
        <v>34641.001700000001</v>
      </c>
      <c r="O51" s="84">
        <v>35876.00303</v>
      </c>
      <c r="P51" s="84">
        <v>34647.002780000003</v>
      </c>
      <c r="Q51" s="84">
        <v>32022.99566</v>
      </c>
      <c r="R51" s="84">
        <v>32404.994640000001</v>
      </c>
      <c r="S51" s="84">
        <v>34006.003700000001</v>
      </c>
      <c r="T51" s="84">
        <v>33645.997049999998</v>
      </c>
      <c r="U51" s="84">
        <v>34947.998810000005</v>
      </c>
      <c r="V51" s="84">
        <v>34888.999820000005</v>
      </c>
      <c r="W51" s="84">
        <v>36313.000280000007</v>
      </c>
      <c r="X51" s="84">
        <v>39731.999309999999</v>
      </c>
      <c r="Y51" s="84">
        <v>36059.001080000002</v>
      </c>
      <c r="Z51" s="84">
        <v>38250.000039999999</v>
      </c>
      <c r="AA51" s="84">
        <v>38904.001459999999</v>
      </c>
      <c r="AB51" s="84">
        <v>36884.998570000003</v>
      </c>
      <c r="AC51" s="84">
        <v>38608.994879999998</v>
      </c>
      <c r="AD51" s="84">
        <v>38820.998150000007</v>
      </c>
      <c r="AE51" s="84">
        <v>39700.00518</v>
      </c>
      <c r="AF51" s="84">
        <f t="shared" si="114"/>
        <v>39990.006207999999</v>
      </c>
      <c r="AG51" s="84">
        <f t="shared" si="115"/>
        <v>40207.207157600002</v>
      </c>
      <c r="AH51" s="84">
        <f t="shared" si="116"/>
        <v>40871.648875120001</v>
      </c>
      <c r="AI51" s="84">
        <f>VLOOKUP(eurostat_totals[[#This Row],[energy carrier EUCalc]],$AE$11:$BI$24,COLUMN()-COLUMN($AD$29),FALSE)*eurostat_totals[[#This Row],[2020 1]]</f>
        <v>40871.648875120001</v>
      </c>
      <c r="AJ51" s="84">
        <f>VLOOKUP(eurostat_totals[[#This Row],[energy carrier EUCalc]],$AE$11:$BI$24,COLUMN()-COLUMN($AD$29),FALSE)*eurostat_totals[[#This Row],[2020 1]]</f>
        <v>40871.648875120001</v>
      </c>
      <c r="AK51" s="84">
        <f>VLOOKUP(eurostat_totals[[#This Row],[energy carrier EUCalc]],$AE$11:$BI$24,COLUMN()-COLUMN($AD$29),FALSE)*eurostat_totals[[#This Row],[2020 1]]</f>
        <v>40871.648875120001</v>
      </c>
      <c r="AL51" s="84">
        <f>VLOOKUP(eurostat_totals[[#This Row],[energy carrier EUCalc]],$AE$11:$BI$24,COLUMN()-COLUMN($AD$29),FALSE)*eurostat_totals[[#This Row],[2020 1]]</f>
        <v>40871.648875120001</v>
      </c>
      <c r="AM51" s="84">
        <f>VLOOKUP(eurostat_totals[[#This Row],[energy carrier EUCalc]],$AE$11:$BI$24,COLUMN()-COLUMN($AD$29),FALSE)*eurostat_totals[[#This Row],[2020 1]]</f>
        <v>40871.648875120001</v>
      </c>
      <c r="AN51" s="84">
        <f>VLOOKUP(eurostat_totals[[#This Row],[energy carrier EUCalc]],$AE$11:$BI$24,COLUMN()-COLUMN($AD$29),FALSE)*eurostat_totals[[#This Row],[2020 1]]</f>
        <v>40871.648875120001</v>
      </c>
      <c r="AO51" s="84">
        <f>VLOOKUP(eurostat_totals[[#This Row],[energy carrier EUCalc]],$AE$11:$BI$24,COLUMN()-COLUMN($AD$29),FALSE)*eurostat_totals[[#This Row],[2020 1]]</f>
        <v>40871.648875120001</v>
      </c>
      <c r="AP51" s="84">
        <f>VLOOKUP(eurostat_totals[[#This Row],[energy carrier EUCalc]],$AE$11:$BI$24,COLUMN()-COLUMN($AD$29),FALSE)*eurostat_totals[[#This Row],[2020 1]]</f>
        <v>40871.648875120001</v>
      </c>
      <c r="AQ51" s="84">
        <f>VLOOKUP(eurostat_totals[[#This Row],[energy carrier EUCalc]],$AE$11:$BI$24,COLUMN()-COLUMN($AD$29),FALSE)*eurostat_totals[[#This Row],[2020 1]]</f>
        <v>40871.648875120001</v>
      </c>
      <c r="AR51" s="81">
        <f>VLOOKUP(eurostat_totals[[#This Row],[energy carrier EUCalc]],$AE$11:$BI$24,COLUMN()-COLUMN($AD$29),FALSE)*eurostat_totals[[#This Row],[2020 1]]</f>
        <v>40871.648875120001</v>
      </c>
      <c r="AS51" s="81">
        <f>VLOOKUP(eurostat_totals[[#This Row],[energy carrier EUCalc]],$AE$11:$BI$24,COLUMN()-COLUMN($AD$29),FALSE)*eurostat_totals[[#This Row],[2020 1]]</f>
        <v>40871.648875120001</v>
      </c>
      <c r="AT51" s="81">
        <f>VLOOKUP(eurostat_totals[[#This Row],[energy carrier EUCalc]],$AE$11:$BI$24,COLUMN()-COLUMN($AD$29),FALSE)*eurostat_totals[[#This Row],[2020 1]]</f>
        <v>40871.648875120001</v>
      </c>
      <c r="AU51" s="81">
        <f ca="1">VLOOKUP(eurostat_totals[[#This Row],[energy carrier EUCalc]],$AE$11:$BI$24,COLUMN()-COLUMN($AD$29),FALSE)*eurostat_totals[[#This Row],[2020 1]]</f>
        <v>53360.208253628894</v>
      </c>
      <c r="AV51" s="81">
        <f>VLOOKUP(eurostat_totals[[#This Row],[energy carrier EUCalc]],$AE$11:$BI$24,COLUMN()-COLUMN($AD$29),FALSE)*eurostat_totals[[#This Row],[2020 1]]</f>
        <v>40871.648875120001</v>
      </c>
      <c r="AW51" s="81">
        <f>VLOOKUP(eurostat_totals[[#This Row],[energy carrier EUCalc]],$AE$11:$BI$24,COLUMN()-COLUMN($AD$29),FALSE)*eurostat_totals[[#This Row],[2020 1]]</f>
        <v>40871.648875120001</v>
      </c>
      <c r="AX51" s="81">
        <f>VLOOKUP(eurostat_totals[[#This Row],[energy carrier EUCalc]],$AE$11:$BI$24,COLUMN()-COLUMN($AD$29),FALSE)*eurostat_totals[[#This Row],[2020 1]]</f>
        <v>40871.648875120001</v>
      </c>
      <c r="AY51" s="81">
        <f>VLOOKUP(eurostat_totals[[#This Row],[energy carrier EUCalc]],$AE$11:$BI$24,COLUMN()-COLUMN($AD$29),FALSE)*eurostat_totals[[#This Row],[2020 1]]</f>
        <v>40871.648875120001</v>
      </c>
      <c r="AZ51" s="81">
        <f>VLOOKUP(eurostat_totals[[#This Row],[energy carrier EUCalc]],$AE$11:$BI$24,COLUMN()-COLUMN($AD$29),FALSE)*eurostat_totals[[#This Row],[2020 1]]</f>
        <v>40871.648875120001</v>
      </c>
      <c r="BA51" s="81">
        <f>VLOOKUP(eurostat_totals[[#This Row],[energy carrier EUCalc]],$AE$11:$BI$24,COLUMN()-COLUMN($AD$29),FALSE)*eurostat_totals[[#This Row],[2020 1]]</f>
        <v>40871.648875120001</v>
      </c>
      <c r="BB51" s="81">
        <f ca="1">VLOOKUP(eurostat_totals[[#This Row],[energy carrier EUCalc]],$AE$11:$BI$24,COLUMN()-COLUMN($AD$29),FALSE)*eurostat_totals[[#This Row],[2020 1]]</f>
        <v>52224.884673764442</v>
      </c>
      <c r="BC51" s="81">
        <f>VLOOKUP(eurostat_totals[[#This Row],[energy carrier EUCalc]],$AE$11:$BI$24,COLUMN()-COLUMN($AD$29),FALSE)*eurostat_totals[[#This Row],[2020 1]]</f>
        <v>40871.648875120001</v>
      </c>
      <c r="BD51" s="81">
        <f>VLOOKUP(eurostat_totals[[#This Row],[energy carrier EUCalc]],$AE$11:$BI$24,COLUMN()-COLUMN($AD$29),FALSE)*eurostat_totals[[#This Row],[2020 1]]</f>
        <v>40871.648875120001</v>
      </c>
      <c r="BE51" s="81">
        <f>VLOOKUP(eurostat_totals[[#This Row],[energy carrier EUCalc]],$AE$11:$BI$24,COLUMN()-COLUMN($AD$29),FALSE)*eurostat_totals[[#This Row],[2020 1]]</f>
        <v>40871.648875120001</v>
      </c>
      <c r="BF51" s="81">
        <f>VLOOKUP(eurostat_totals[[#This Row],[energy carrier EUCalc]],$AE$11:$BI$24,COLUMN()-COLUMN($AD$29),FALSE)*eurostat_totals[[#This Row],[2020 1]]</f>
        <v>40871.648875120001</v>
      </c>
      <c r="BG51" s="81">
        <f>VLOOKUP(eurostat_totals[[#This Row],[energy carrier EUCalc]],$AE$11:$BI$24,COLUMN()-COLUMN($AD$29),FALSE)*eurostat_totals[[#This Row],[2020 1]]</f>
        <v>40871.648875120001</v>
      </c>
      <c r="BH51" s="81">
        <f>VLOOKUP(eurostat_totals[[#This Row],[energy carrier EUCalc]],$AE$11:$BI$24,COLUMN()-COLUMN($AD$29),FALSE)*eurostat_totals[[#This Row],[2020 1]]</f>
        <v>40871.648875120001</v>
      </c>
      <c r="BI51" s="81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81" t="str">
        <f t="shared" si="117"/>
        <v>electricityPoland</v>
      </c>
      <c r="B52" s="6" t="s">
        <v>35</v>
      </c>
      <c r="C52" t="s">
        <v>6</v>
      </c>
      <c r="D52" s="84">
        <v>678.40100018487919</v>
      </c>
      <c r="E52" s="84">
        <v>678.06536348309191</v>
      </c>
      <c r="F52" s="84">
        <v>635.81650823275629</v>
      </c>
      <c r="G52" s="84">
        <v>610.95012165789421</v>
      </c>
      <c r="H52" s="84">
        <v>610.95012165789421</v>
      </c>
      <c r="I52" s="84">
        <v>606.55406141494905</v>
      </c>
      <c r="J52" s="84">
        <v>645.11169349609281</v>
      </c>
      <c r="K52" s="84">
        <v>663.46789888198418</v>
      </c>
      <c r="L52" s="84">
        <v>681.68984958716067</v>
      </c>
      <c r="M52" s="84">
        <v>697.99867109214915</v>
      </c>
      <c r="N52" s="84">
        <v>705.8510088130347</v>
      </c>
      <c r="O52" s="84">
        <v>752.70371270692613</v>
      </c>
      <c r="P52" s="84">
        <v>672.21482266948408</v>
      </c>
      <c r="Q52" s="84">
        <v>1536.856901970448</v>
      </c>
      <c r="R52" s="84">
        <v>1553.5024829171366</v>
      </c>
      <c r="S52" s="84">
        <v>1348.6928956733523</v>
      </c>
      <c r="T52" s="84">
        <v>1624.9467065704016</v>
      </c>
      <c r="U52" s="84">
        <v>1582.2055717433223</v>
      </c>
      <c r="V52" s="84">
        <v>1745.658423058054</v>
      </c>
      <c r="W52" s="84">
        <v>1900.6926699536466</v>
      </c>
      <c r="X52" s="84">
        <v>2199.0604807515833</v>
      </c>
      <c r="Y52" s="84">
        <v>1913.4748739994582</v>
      </c>
      <c r="Z52" s="84">
        <v>1989.5027413915316</v>
      </c>
      <c r="AA52" s="84">
        <v>2053.4947472760641</v>
      </c>
      <c r="AB52" s="84">
        <v>2095.9509856634718</v>
      </c>
      <c r="AC52" s="84">
        <v>2281.457329398379</v>
      </c>
      <c r="AD52" s="84">
        <v>2332.2018960987862</v>
      </c>
      <c r="AE52" s="84">
        <v>2354.1444528413658</v>
      </c>
      <c r="AF52" s="84">
        <f t="shared" si="114"/>
        <v>2427.0727951313329</v>
      </c>
      <c r="AG52" s="84">
        <f t="shared" si="115"/>
        <v>2501.7884047023867</v>
      </c>
      <c r="AH52" s="84">
        <f t="shared" si="116"/>
        <v>2582.9558885101696</v>
      </c>
      <c r="AI52" s="84">
        <f>VLOOKUP(eurostat_totals[[#This Row],[energy carrier EUCalc]],$AE$11:$BI$24,COLUMN()-COLUMN($AD$29),FALSE)*eurostat_totals[[#This Row],[2020 1]]</f>
        <v>2582.9558885101696</v>
      </c>
      <c r="AJ52" s="84">
        <f>VLOOKUP(eurostat_totals[[#This Row],[energy carrier EUCalc]],$AE$11:$BI$24,COLUMN()-COLUMN($AD$29),FALSE)*eurostat_totals[[#This Row],[2020 1]]</f>
        <v>2582.9558885101696</v>
      </c>
      <c r="AK52" s="84">
        <f>VLOOKUP(eurostat_totals[[#This Row],[energy carrier EUCalc]],$AE$11:$BI$24,COLUMN()-COLUMN($AD$29),FALSE)*eurostat_totals[[#This Row],[2020 1]]</f>
        <v>2582.9558885101696</v>
      </c>
      <c r="AL52" s="84">
        <f>VLOOKUP(eurostat_totals[[#This Row],[energy carrier EUCalc]],$AE$11:$BI$24,COLUMN()-COLUMN($AD$29),FALSE)*eurostat_totals[[#This Row],[2020 1]]</f>
        <v>2582.9558885101696</v>
      </c>
      <c r="AM52" s="84">
        <f>VLOOKUP(eurostat_totals[[#This Row],[energy carrier EUCalc]],$AE$11:$BI$24,COLUMN()-COLUMN($AD$29),FALSE)*eurostat_totals[[#This Row],[2020 1]]</f>
        <v>2582.9558885101696</v>
      </c>
      <c r="AN52" s="84">
        <f>VLOOKUP(eurostat_totals[[#This Row],[energy carrier EUCalc]],$AE$11:$BI$24,COLUMN()-COLUMN($AD$29),FALSE)*eurostat_totals[[#This Row],[2020 1]]</f>
        <v>2582.9558885101696</v>
      </c>
      <c r="AO52" s="84">
        <f>VLOOKUP(eurostat_totals[[#This Row],[energy carrier EUCalc]],$AE$11:$BI$24,COLUMN()-COLUMN($AD$29),FALSE)*eurostat_totals[[#This Row],[2020 1]]</f>
        <v>2582.9558885101696</v>
      </c>
      <c r="AP52" s="84">
        <f>VLOOKUP(eurostat_totals[[#This Row],[energy carrier EUCalc]],$AE$11:$BI$24,COLUMN()-COLUMN($AD$29),FALSE)*eurostat_totals[[#This Row],[2020 1]]</f>
        <v>2582.9558885101696</v>
      </c>
      <c r="AQ52" s="84">
        <f>VLOOKUP(eurostat_totals[[#This Row],[energy carrier EUCalc]],$AE$11:$BI$24,COLUMN()-COLUMN($AD$29),FALSE)*eurostat_totals[[#This Row],[2020 1]]</f>
        <v>2582.9558885101696</v>
      </c>
      <c r="AR52" s="81">
        <f>VLOOKUP(eurostat_totals[[#This Row],[energy carrier EUCalc]],$AE$11:$BI$24,COLUMN()-COLUMN($AD$29),FALSE)*eurostat_totals[[#This Row],[2020 1]]</f>
        <v>2582.9558885101696</v>
      </c>
      <c r="AS52" s="81">
        <f>VLOOKUP(eurostat_totals[[#This Row],[energy carrier EUCalc]],$AE$11:$BI$24,COLUMN()-COLUMN($AD$29),FALSE)*eurostat_totals[[#This Row],[2020 1]]</f>
        <v>2582.9558885101696</v>
      </c>
      <c r="AT52" s="81">
        <f>VLOOKUP(eurostat_totals[[#This Row],[energy carrier EUCalc]],$AE$11:$BI$24,COLUMN()-COLUMN($AD$29),FALSE)*eurostat_totals[[#This Row],[2020 1]]</f>
        <v>2582.9558885101696</v>
      </c>
      <c r="AU52" s="81">
        <f ca="1">VLOOKUP(eurostat_totals[[#This Row],[energy carrier EUCalc]],$AE$11:$BI$24,COLUMN()-COLUMN($AD$29),FALSE)*eurostat_totals[[#This Row],[2020 1]]</f>
        <v>3372.192409999388</v>
      </c>
      <c r="AV52" s="81">
        <f>VLOOKUP(eurostat_totals[[#This Row],[energy carrier EUCalc]],$AE$11:$BI$24,COLUMN()-COLUMN($AD$29),FALSE)*eurostat_totals[[#This Row],[2020 1]]</f>
        <v>2582.9558885101696</v>
      </c>
      <c r="AW52" s="81">
        <f>VLOOKUP(eurostat_totals[[#This Row],[energy carrier EUCalc]],$AE$11:$BI$24,COLUMN()-COLUMN($AD$29),FALSE)*eurostat_totals[[#This Row],[2020 1]]</f>
        <v>2582.9558885101696</v>
      </c>
      <c r="AX52" s="81">
        <f>VLOOKUP(eurostat_totals[[#This Row],[energy carrier EUCalc]],$AE$11:$BI$24,COLUMN()-COLUMN($AD$29),FALSE)*eurostat_totals[[#This Row],[2020 1]]</f>
        <v>2582.9558885101696</v>
      </c>
      <c r="AY52" s="81">
        <f>VLOOKUP(eurostat_totals[[#This Row],[energy carrier EUCalc]],$AE$11:$BI$24,COLUMN()-COLUMN($AD$29),FALSE)*eurostat_totals[[#This Row],[2020 1]]</f>
        <v>2582.9558885101696</v>
      </c>
      <c r="AZ52" s="81">
        <f>VLOOKUP(eurostat_totals[[#This Row],[energy carrier EUCalc]],$AE$11:$BI$24,COLUMN()-COLUMN($AD$29),FALSE)*eurostat_totals[[#This Row],[2020 1]]</f>
        <v>2582.9558885101696</v>
      </c>
      <c r="BA52" s="81">
        <f>VLOOKUP(eurostat_totals[[#This Row],[energy carrier EUCalc]],$AE$11:$BI$24,COLUMN()-COLUMN($AD$29),FALSE)*eurostat_totals[[#This Row],[2020 1]]</f>
        <v>2582.9558885101696</v>
      </c>
      <c r="BB52" s="81">
        <f ca="1">VLOOKUP(eurostat_totals[[#This Row],[energy carrier EUCalc]],$AE$11:$BI$24,COLUMN()-COLUMN($AD$29),FALSE)*eurostat_totals[[#This Row],[2020 1]]</f>
        <v>3300.4436353185497</v>
      </c>
      <c r="BC52" s="81">
        <f>VLOOKUP(eurostat_totals[[#This Row],[energy carrier EUCalc]],$AE$11:$BI$24,COLUMN()-COLUMN($AD$29),FALSE)*eurostat_totals[[#This Row],[2020 1]]</f>
        <v>2582.9558885101696</v>
      </c>
      <c r="BD52" s="81">
        <f>VLOOKUP(eurostat_totals[[#This Row],[energy carrier EUCalc]],$AE$11:$BI$24,COLUMN()-COLUMN($AD$29),FALSE)*eurostat_totals[[#This Row],[2020 1]]</f>
        <v>2582.9558885101696</v>
      </c>
      <c r="BE52" s="81">
        <f>VLOOKUP(eurostat_totals[[#This Row],[energy carrier EUCalc]],$AE$11:$BI$24,COLUMN()-COLUMN($AD$29),FALSE)*eurostat_totals[[#This Row],[2020 1]]</f>
        <v>2582.9558885101696</v>
      </c>
      <c r="BF52" s="81">
        <f>VLOOKUP(eurostat_totals[[#This Row],[energy carrier EUCalc]],$AE$11:$BI$24,COLUMN()-COLUMN($AD$29),FALSE)*eurostat_totals[[#This Row],[2020 1]]</f>
        <v>2582.9558885101696</v>
      </c>
      <c r="BG52" s="81">
        <f>VLOOKUP(eurostat_totals[[#This Row],[energy carrier EUCalc]],$AE$11:$BI$24,COLUMN()-COLUMN($AD$29),FALSE)*eurostat_totals[[#This Row],[2020 1]]</f>
        <v>2582.9558885101696</v>
      </c>
      <c r="BH52" s="81">
        <f>VLOOKUP(eurostat_totals[[#This Row],[energy carrier EUCalc]],$AE$11:$BI$24,COLUMN()-COLUMN($AD$29),FALSE)*eurostat_totals[[#This Row],[2020 1]]</f>
        <v>2582.9558885101696</v>
      </c>
      <c r="BI52" s="81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81" t="str">
        <f t="shared" si="117"/>
        <v>electricityPortugal</v>
      </c>
      <c r="B53" s="6" t="s">
        <v>35</v>
      </c>
      <c r="C53" t="s">
        <v>21</v>
      </c>
      <c r="D53" s="84">
        <v>123.66842843805475</v>
      </c>
      <c r="E53" s="84">
        <v>137.85282993645441</v>
      </c>
      <c r="F53" s="84">
        <v>141.98905622294137</v>
      </c>
      <c r="G53" s="84">
        <v>148.65293585947884</v>
      </c>
      <c r="H53" s="84">
        <v>154.58553554756841</v>
      </c>
      <c r="I53" s="84">
        <v>164.2785176416636</v>
      </c>
      <c r="J53" s="84">
        <v>176.31110967049409</v>
      </c>
      <c r="K53" s="84">
        <v>175.9561595028255</v>
      </c>
      <c r="L53" s="84">
        <v>183.49733212735154</v>
      </c>
      <c r="M53" s="84">
        <v>198.93511344437005</v>
      </c>
      <c r="N53" s="84">
        <v>210.06927582225026</v>
      </c>
      <c r="O53" s="84">
        <v>229.18359495570158</v>
      </c>
      <c r="P53" s="84">
        <v>312.51016968694898</v>
      </c>
      <c r="Q53" s="84">
        <v>445.45100064074217</v>
      </c>
      <c r="R53" s="84">
        <v>469.40089741048257</v>
      </c>
      <c r="S53" s="84">
        <v>495.19515017250978</v>
      </c>
      <c r="T53" s="84">
        <v>373.35724643011764</v>
      </c>
      <c r="U53" s="84">
        <v>441.83911936870959</v>
      </c>
      <c r="V53" s="84">
        <v>300.7642579854321</v>
      </c>
      <c r="W53" s="84">
        <v>342.65522595148946</v>
      </c>
      <c r="X53" s="84">
        <v>339.09753179534749</v>
      </c>
      <c r="Y53" s="84">
        <v>180.81147133063732</v>
      </c>
      <c r="Z53" s="84">
        <v>190.61967115127365</v>
      </c>
      <c r="AA53" s="84">
        <v>206.61109115589286</v>
      </c>
      <c r="AB53" s="84">
        <v>196.35146933803466</v>
      </c>
      <c r="AC53" s="84">
        <v>210.50670026395682</v>
      </c>
      <c r="AD53" s="84">
        <v>228.0637996787334</v>
      </c>
      <c r="AE53" s="84">
        <v>221.33035119173738</v>
      </c>
      <c r="AF53" s="84">
        <f t="shared" si="114"/>
        <v>227.47248719983011</v>
      </c>
      <c r="AG53" s="84">
        <f t="shared" si="115"/>
        <v>231.64476640861756</v>
      </c>
      <c r="AH53" s="84">
        <f t="shared" si="116"/>
        <v>238.70342582273415</v>
      </c>
      <c r="AI53" s="84">
        <f>VLOOKUP(eurostat_totals[[#This Row],[energy carrier EUCalc]],$AE$11:$BI$24,COLUMN()-COLUMN($AD$29),FALSE)*eurostat_totals[[#This Row],[2020 1]]</f>
        <v>238.70342582273415</v>
      </c>
      <c r="AJ53" s="84">
        <f>VLOOKUP(eurostat_totals[[#This Row],[energy carrier EUCalc]],$AE$11:$BI$24,COLUMN()-COLUMN($AD$29),FALSE)*eurostat_totals[[#This Row],[2020 1]]</f>
        <v>238.70342582273415</v>
      </c>
      <c r="AK53" s="84">
        <f>VLOOKUP(eurostat_totals[[#This Row],[energy carrier EUCalc]],$AE$11:$BI$24,COLUMN()-COLUMN($AD$29),FALSE)*eurostat_totals[[#This Row],[2020 1]]</f>
        <v>238.70342582273415</v>
      </c>
      <c r="AL53" s="84">
        <f>VLOOKUP(eurostat_totals[[#This Row],[energy carrier EUCalc]],$AE$11:$BI$24,COLUMN()-COLUMN($AD$29),FALSE)*eurostat_totals[[#This Row],[2020 1]]</f>
        <v>238.70342582273415</v>
      </c>
      <c r="AM53" s="84">
        <f>VLOOKUP(eurostat_totals[[#This Row],[energy carrier EUCalc]],$AE$11:$BI$24,COLUMN()-COLUMN($AD$29),FALSE)*eurostat_totals[[#This Row],[2020 1]]</f>
        <v>238.70342582273415</v>
      </c>
      <c r="AN53" s="84">
        <f>VLOOKUP(eurostat_totals[[#This Row],[energy carrier EUCalc]],$AE$11:$BI$24,COLUMN()-COLUMN($AD$29),FALSE)*eurostat_totals[[#This Row],[2020 1]]</f>
        <v>238.70342582273415</v>
      </c>
      <c r="AO53" s="84">
        <f>VLOOKUP(eurostat_totals[[#This Row],[energy carrier EUCalc]],$AE$11:$BI$24,COLUMN()-COLUMN($AD$29),FALSE)*eurostat_totals[[#This Row],[2020 1]]</f>
        <v>238.70342582273415</v>
      </c>
      <c r="AP53" s="84">
        <f>VLOOKUP(eurostat_totals[[#This Row],[energy carrier EUCalc]],$AE$11:$BI$24,COLUMN()-COLUMN($AD$29),FALSE)*eurostat_totals[[#This Row],[2020 1]]</f>
        <v>238.70342582273415</v>
      </c>
      <c r="AQ53" s="84">
        <f>VLOOKUP(eurostat_totals[[#This Row],[energy carrier EUCalc]],$AE$11:$BI$24,COLUMN()-COLUMN($AD$29),FALSE)*eurostat_totals[[#This Row],[2020 1]]</f>
        <v>238.70342582273415</v>
      </c>
      <c r="AR53" s="81">
        <f>VLOOKUP(eurostat_totals[[#This Row],[energy carrier EUCalc]],$AE$11:$BI$24,COLUMN()-COLUMN($AD$29),FALSE)*eurostat_totals[[#This Row],[2020 1]]</f>
        <v>238.70342582273415</v>
      </c>
      <c r="AS53" s="81">
        <f>VLOOKUP(eurostat_totals[[#This Row],[energy carrier EUCalc]],$AE$11:$BI$24,COLUMN()-COLUMN($AD$29),FALSE)*eurostat_totals[[#This Row],[2020 1]]</f>
        <v>238.70342582273415</v>
      </c>
      <c r="AT53" s="81">
        <f>VLOOKUP(eurostat_totals[[#This Row],[energy carrier EUCalc]],$AE$11:$BI$24,COLUMN()-COLUMN($AD$29),FALSE)*eurostat_totals[[#This Row],[2020 1]]</f>
        <v>238.70342582273415</v>
      </c>
      <c r="AU53" s="81">
        <f ca="1">VLOOKUP(eurostat_totals[[#This Row],[energy carrier EUCalc]],$AE$11:$BI$24,COLUMN()-COLUMN($AD$29),FALSE)*eurostat_totals[[#This Row],[2020 1]]</f>
        <v>311.64058371301405</v>
      </c>
      <c r="AV53" s="81">
        <f>VLOOKUP(eurostat_totals[[#This Row],[energy carrier EUCalc]],$AE$11:$BI$24,COLUMN()-COLUMN($AD$29),FALSE)*eurostat_totals[[#This Row],[2020 1]]</f>
        <v>238.70342582273415</v>
      </c>
      <c r="AW53" s="81">
        <f>VLOOKUP(eurostat_totals[[#This Row],[energy carrier EUCalc]],$AE$11:$BI$24,COLUMN()-COLUMN($AD$29),FALSE)*eurostat_totals[[#This Row],[2020 1]]</f>
        <v>238.70342582273415</v>
      </c>
      <c r="AX53" s="81">
        <f>VLOOKUP(eurostat_totals[[#This Row],[energy carrier EUCalc]],$AE$11:$BI$24,COLUMN()-COLUMN($AD$29),FALSE)*eurostat_totals[[#This Row],[2020 1]]</f>
        <v>238.70342582273415</v>
      </c>
      <c r="AY53" s="81">
        <f>VLOOKUP(eurostat_totals[[#This Row],[energy carrier EUCalc]],$AE$11:$BI$24,COLUMN()-COLUMN($AD$29),FALSE)*eurostat_totals[[#This Row],[2020 1]]</f>
        <v>238.70342582273415</v>
      </c>
      <c r="AZ53" s="81">
        <f>VLOOKUP(eurostat_totals[[#This Row],[energy carrier EUCalc]],$AE$11:$BI$24,COLUMN()-COLUMN($AD$29),FALSE)*eurostat_totals[[#This Row],[2020 1]]</f>
        <v>238.70342582273415</v>
      </c>
      <c r="BA53" s="81">
        <f>VLOOKUP(eurostat_totals[[#This Row],[energy carrier EUCalc]],$AE$11:$BI$24,COLUMN()-COLUMN($AD$29),FALSE)*eurostat_totals[[#This Row],[2020 1]]</f>
        <v>238.70342582273415</v>
      </c>
      <c r="BB53" s="81">
        <f ca="1">VLOOKUP(eurostat_totals[[#This Row],[energy carrier EUCalc]],$AE$11:$BI$24,COLUMN()-COLUMN($AD$29),FALSE)*eurostat_totals[[#This Row],[2020 1]]</f>
        <v>305.00993299571581</v>
      </c>
      <c r="BC53" s="81">
        <f>VLOOKUP(eurostat_totals[[#This Row],[energy carrier EUCalc]],$AE$11:$BI$24,COLUMN()-COLUMN($AD$29),FALSE)*eurostat_totals[[#This Row],[2020 1]]</f>
        <v>238.70342582273415</v>
      </c>
      <c r="BD53" s="81">
        <f>VLOOKUP(eurostat_totals[[#This Row],[energy carrier EUCalc]],$AE$11:$BI$24,COLUMN()-COLUMN($AD$29),FALSE)*eurostat_totals[[#This Row],[2020 1]]</f>
        <v>238.70342582273415</v>
      </c>
      <c r="BE53" s="81">
        <f>VLOOKUP(eurostat_totals[[#This Row],[energy carrier EUCalc]],$AE$11:$BI$24,COLUMN()-COLUMN($AD$29),FALSE)*eurostat_totals[[#This Row],[2020 1]]</f>
        <v>238.70342582273415</v>
      </c>
      <c r="BF53" s="81">
        <f>VLOOKUP(eurostat_totals[[#This Row],[energy carrier EUCalc]],$AE$11:$BI$24,COLUMN()-COLUMN($AD$29),FALSE)*eurostat_totals[[#This Row],[2020 1]]</f>
        <v>238.70342582273415</v>
      </c>
      <c r="BG53" s="81">
        <f>VLOOKUP(eurostat_totals[[#This Row],[energy carrier EUCalc]],$AE$11:$BI$24,COLUMN()-COLUMN($AD$29),FALSE)*eurostat_totals[[#This Row],[2020 1]]</f>
        <v>238.70342582273415</v>
      </c>
      <c r="BH53" s="81">
        <f>VLOOKUP(eurostat_totals[[#This Row],[energy carrier EUCalc]],$AE$11:$BI$24,COLUMN()-COLUMN($AD$29),FALSE)*eurostat_totals[[#This Row],[2020 1]]</f>
        <v>238.70342582273415</v>
      </c>
      <c r="BI53" s="81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81" t="str">
        <f t="shared" si="117"/>
        <v>electricityRomania</v>
      </c>
      <c r="B54" s="6" t="s">
        <v>35</v>
      </c>
      <c r="C54" t="s">
        <v>10</v>
      </c>
      <c r="D54" s="84">
        <v>251.46282762246068</v>
      </c>
      <c r="E54" s="84">
        <v>316.88857633735068</v>
      </c>
      <c r="F54" s="84">
        <v>356.76334074276213</v>
      </c>
      <c r="G54" s="84">
        <v>329.85115214700573</v>
      </c>
      <c r="H54" s="84">
        <v>312.14457183240546</v>
      </c>
      <c r="I54" s="84">
        <v>334.21935065317109</v>
      </c>
      <c r="J54" s="84">
        <v>381.46821532533676</v>
      </c>
      <c r="K54" s="84">
        <v>373.20212204113</v>
      </c>
      <c r="L54" s="84">
        <v>371.8398252955534</v>
      </c>
      <c r="M54" s="84">
        <v>370.24319603038879</v>
      </c>
      <c r="N54" s="84">
        <v>359.39398273422046</v>
      </c>
      <c r="O54" s="84">
        <v>363.87453331973285</v>
      </c>
      <c r="P54" s="84">
        <v>421.63853134711604</v>
      </c>
      <c r="Q54" s="84">
        <v>937.30266456338268</v>
      </c>
      <c r="R54" s="84">
        <v>349.37817787314458</v>
      </c>
      <c r="S54" s="84">
        <v>1315.3275590783321</v>
      </c>
      <c r="T54" s="84">
        <v>971.39543104676295</v>
      </c>
      <c r="U54" s="84">
        <v>1787.7836977975846</v>
      </c>
      <c r="V54" s="84">
        <v>1153.9002245449869</v>
      </c>
      <c r="W54" s="84">
        <v>2004.3993490660216</v>
      </c>
      <c r="X54" s="84">
        <v>1534.6144900293857</v>
      </c>
      <c r="Y54" s="84">
        <v>1434.694385473382</v>
      </c>
      <c r="Z54" s="84">
        <v>1559.2233157808512</v>
      </c>
      <c r="AA54" s="84">
        <v>1415.1101218769982</v>
      </c>
      <c r="AB54" s="84">
        <v>1394.273617715324</v>
      </c>
      <c r="AC54" s="84">
        <v>1726.3048701134685</v>
      </c>
      <c r="AD54" s="84">
        <v>1722.3077450381231</v>
      </c>
      <c r="AE54" s="84">
        <v>1797.9078548518869</v>
      </c>
      <c r="AF54" s="84">
        <f t="shared" si="114"/>
        <v>1845.644762666094</v>
      </c>
      <c r="AG54" s="84">
        <f t="shared" si="115"/>
        <v>1931.7516908239131</v>
      </c>
      <c r="AH54" s="84">
        <f t="shared" si="116"/>
        <v>2039.2473054456309</v>
      </c>
      <c r="AI54" s="84">
        <f>VLOOKUP(eurostat_totals[[#This Row],[energy carrier EUCalc]],$AE$11:$BI$24,COLUMN()-COLUMN($AD$29),FALSE)*eurostat_totals[[#This Row],[2020 1]]</f>
        <v>2039.2473054456309</v>
      </c>
      <c r="AJ54" s="84">
        <f>VLOOKUP(eurostat_totals[[#This Row],[energy carrier EUCalc]],$AE$11:$BI$24,COLUMN()-COLUMN($AD$29),FALSE)*eurostat_totals[[#This Row],[2020 1]]</f>
        <v>2039.2473054456309</v>
      </c>
      <c r="AK54" s="84">
        <f>VLOOKUP(eurostat_totals[[#This Row],[energy carrier EUCalc]],$AE$11:$BI$24,COLUMN()-COLUMN($AD$29),FALSE)*eurostat_totals[[#This Row],[2020 1]]</f>
        <v>2039.2473054456309</v>
      </c>
      <c r="AL54" s="84">
        <f>VLOOKUP(eurostat_totals[[#This Row],[energy carrier EUCalc]],$AE$11:$BI$24,COLUMN()-COLUMN($AD$29),FALSE)*eurostat_totals[[#This Row],[2020 1]]</f>
        <v>2039.2473054456309</v>
      </c>
      <c r="AM54" s="84">
        <f>VLOOKUP(eurostat_totals[[#This Row],[energy carrier EUCalc]],$AE$11:$BI$24,COLUMN()-COLUMN($AD$29),FALSE)*eurostat_totals[[#This Row],[2020 1]]</f>
        <v>2039.2473054456309</v>
      </c>
      <c r="AN54" s="84">
        <f>VLOOKUP(eurostat_totals[[#This Row],[energy carrier EUCalc]],$AE$11:$BI$24,COLUMN()-COLUMN($AD$29),FALSE)*eurostat_totals[[#This Row],[2020 1]]</f>
        <v>2039.2473054456309</v>
      </c>
      <c r="AO54" s="84">
        <f>VLOOKUP(eurostat_totals[[#This Row],[energy carrier EUCalc]],$AE$11:$BI$24,COLUMN()-COLUMN($AD$29),FALSE)*eurostat_totals[[#This Row],[2020 1]]</f>
        <v>2039.2473054456309</v>
      </c>
      <c r="AP54" s="84">
        <f>VLOOKUP(eurostat_totals[[#This Row],[energy carrier EUCalc]],$AE$11:$BI$24,COLUMN()-COLUMN($AD$29),FALSE)*eurostat_totals[[#This Row],[2020 1]]</f>
        <v>2039.2473054456309</v>
      </c>
      <c r="AQ54" s="84">
        <f>VLOOKUP(eurostat_totals[[#This Row],[energy carrier EUCalc]],$AE$11:$BI$24,COLUMN()-COLUMN($AD$29),FALSE)*eurostat_totals[[#This Row],[2020 1]]</f>
        <v>2039.2473054456309</v>
      </c>
      <c r="AR54" s="81">
        <f>VLOOKUP(eurostat_totals[[#This Row],[energy carrier EUCalc]],$AE$11:$BI$24,COLUMN()-COLUMN($AD$29),FALSE)*eurostat_totals[[#This Row],[2020 1]]</f>
        <v>2039.2473054456309</v>
      </c>
      <c r="AS54" s="81">
        <f>VLOOKUP(eurostat_totals[[#This Row],[energy carrier EUCalc]],$AE$11:$BI$24,COLUMN()-COLUMN($AD$29),FALSE)*eurostat_totals[[#This Row],[2020 1]]</f>
        <v>2039.2473054456309</v>
      </c>
      <c r="AT54" s="81">
        <f>VLOOKUP(eurostat_totals[[#This Row],[energy carrier EUCalc]],$AE$11:$BI$24,COLUMN()-COLUMN($AD$29),FALSE)*eurostat_totals[[#This Row],[2020 1]]</f>
        <v>2039.2473054456309</v>
      </c>
      <c r="AU54" s="81">
        <f ca="1">VLOOKUP(eurostat_totals[[#This Row],[energy carrier EUCalc]],$AE$11:$BI$24,COLUMN()-COLUMN($AD$29),FALSE)*eurostat_totals[[#This Row],[2020 1]]</f>
        <v>2662.3506487762402</v>
      </c>
      <c r="AV54" s="81">
        <f>VLOOKUP(eurostat_totals[[#This Row],[energy carrier EUCalc]],$AE$11:$BI$24,COLUMN()-COLUMN($AD$29),FALSE)*eurostat_totals[[#This Row],[2020 1]]</f>
        <v>2039.2473054456309</v>
      </c>
      <c r="AW54" s="81">
        <f>VLOOKUP(eurostat_totals[[#This Row],[energy carrier EUCalc]],$AE$11:$BI$24,COLUMN()-COLUMN($AD$29),FALSE)*eurostat_totals[[#This Row],[2020 1]]</f>
        <v>2039.2473054456309</v>
      </c>
      <c r="AX54" s="81">
        <f>VLOOKUP(eurostat_totals[[#This Row],[energy carrier EUCalc]],$AE$11:$BI$24,COLUMN()-COLUMN($AD$29),FALSE)*eurostat_totals[[#This Row],[2020 1]]</f>
        <v>2039.2473054456309</v>
      </c>
      <c r="AY54" s="81">
        <f>VLOOKUP(eurostat_totals[[#This Row],[energy carrier EUCalc]],$AE$11:$BI$24,COLUMN()-COLUMN($AD$29),FALSE)*eurostat_totals[[#This Row],[2020 1]]</f>
        <v>2039.2473054456309</v>
      </c>
      <c r="AZ54" s="81">
        <f>VLOOKUP(eurostat_totals[[#This Row],[energy carrier EUCalc]],$AE$11:$BI$24,COLUMN()-COLUMN($AD$29),FALSE)*eurostat_totals[[#This Row],[2020 1]]</f>
        <v>2039.2473054456309</v>
      </c>
      <c r="BA54" s="81">
        <f>VLOOKUP(eurostat_totals[[#This Row],[energy carrier EUCalc]],$AE$11:$BI$24,COLUMN()-COLUMN($AD$29),FALSE)*eurostat_totals[[#This Row],[2020 1]]</f>
        <v>2039.2473054456309</v>
      </c>
      <c r="BB54" s="81">
        <f ca="1">VLOOKUP(eurostat_totals[[#This Row],[energy carrier EUCalc]],$AE$11:$BI$24,COLUMN()-COLUMN($AD$29),FALSE)*eurostat_totals[[#This Row],[2020 1]]</f>
        <v>2605.7048902916395</v>
      </c>
      <c r="BC54" s="81">
        <f>VLOOKUP(eurostat_totals[[#This Row],[energy carrier EUCalc]],$AE$11:$BI$24,COLUMN()-COLUMN($AD$29),FALSE)*eurostat_totals[[#This Row],[2020 1]]</f>
        <v>2039.2473054456309</v>
      </c>
      <c r="BD54" s="81">
        <f>VLOOKUP(eurostat_totals[[#This Row],[energy carrier EUCalc]],$AE$11:$BI$24,COLUMN()-COLUMN($AD$29),FALSE)*eurostat_totals[[#This Row],[2020 1]]</f>
        <v>2039.2473054456309</v>
      </c>
      <c r="BE54" s="81">
        <f>VLOOKUP(eurostat_totals[[#This Row],[energy carrier EUCalc]],$AE$11:$BI$24,COLUMN()-COLUMN($AD$29),FALSE)*eurostat_totals[[#This Row],[2020 1]]</f>
        <v>2039.2473054456309</v>
      </c>
      <c r="BF54" s="81">
        <f>VLOOKUP(eurostat_totals[[#This Row],[energy carrier EUCalc]],$AE$11:$BI$24,COLUMN()-COLUMN($AD$29),FALSE)*eurostat_totals[[#This Row],[2020 1]]</f>
        <v>2039.2473054456309</v>
      </c>
      <c r="BG54" s="81">
        <f>VLOOKUP(eurostat_totals[[#This Row],[energy carrier EUCalc]],$AE$11:$BI$24,COLUMN()-COLUMN($AD$29),FALSE)*eurostat_totals[[#This Row],[2020 1]]</f>
        <v>2039.2473054456309</v>
      </c>
      <c r="BH54" s="81">
        <f>VLOOKUP(eurostat_totals[[#This Row],[energy carrier EUCalc]],$AE$11:$BI$24,COLUMN()-COLUMN($AD$29),FALSE)*eurostat_totals[[#This Row],[2020 1]]</f>
        <v>2039.2473054456309</v>
      </c>
      <c r="BI54" s="81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81" t="str">
        <f t="shared" si="117"/>
        <v>electricitySerbia</v>
      </c>
      <c r="B55" s="6" t="s">
        <v>35</v>
      </c>
      <c r="C55" t="s">
        <v>72</v>
      </c>
      <c r="D55" s="84">
        <v>10664.00057</v>
      </c>
      <c r="E55" s="84">
        <v>12108.004630000001</v>
      </c>
      <c r="F55" s="84">
        <v>11999.996820000002</v>
      </c>
      <c r="G55" s="84">
        <v>15426.997290000001</v>
      </c>
      <c r="H55" s="84">
        <v>16003.996480000002</v>
      </c>
      <c r="I55" s="84">
        <v>16114.004650000003</v>
      </c>
      <c r="J55" s="84">
        <v>16511.994880000002</v>
      </c>
      <c r="K55" s="84">
        <v>17469.004320000004</v>
      </c>
      <c r="L55" s="84">
        <v>17058.000120000001</v>
      </c>
      <c r="M55" s="84">
        <v>15563.99869</v>
      </c>
      <c r="N55" s="84">
        <v>16300.003240000002</v>
      </c>
      <c r="O55" s="84">
        <v>16337.998450000001</v>
      </c>
      <c r="P55" s="84">
        <v>16300.003240000002</v>
      </c>
      <c r="Q55" s="84">
        <v>16300.003240000002</v>
      </c>
      <c r="R55" s="84">
        <v>13625.998750000001</v>
      </c>
      <c r="S55" s="84">
        <v>14190.995779999999</v>
      </c>
      <c r="T55" s="84">
        <v>14061.995820000002</v>
      </c>
      <c r="U55" s="84">
        <v>13932.995860000001</v>
      </c>
      <c r="V55" s="84">
        <v>14098.002300000002</v>
      </c>
      <c r="W55" s="84">
        <v>14412.000670000001</v>
      </c>
      <c r="X55" s="84">
        <v>14644.996090000001</v>
      </c>
      <c r="Y55" s="84">
        <v>14664.999690000001</v>
      </c>
      <c r="Z55" s="84">
        <v>14516.996310000002</v>
      </c>
      <c r="AA55" s="84">
        <v>14145.999310000001</v>
      </c>
      <c r="AB55" s="84">
        <v>13801.995540000002</v>
      </c>
      <c r="AC55" s="84">
        <v>14061.995820000002</v>
      </c>
      <c r="AD55" s="84">
        <v>13930.995499999999</v>
      </c>
      <c r="AE55" s="84">
        <v>13815.00951</v>
      </c>
      <c r="AF55" s="84">
        <f t="shared" si="114"/>
        <v>13674.612149999999</v>
      </c>
      <c r="AG55" s="84">
        <f t="shared" si="115"/>
        <v>13580.334717999998</v>
      </c>
      <c r="AH55" s="84">
        <f t="shared" si="116"/>
        <v>13536.002553599998</v>
      </c>
      <c r="AI55" s="84">
        <f>VLOOKUP(eurostat_totals[[#This Row],[energy carrier EUCalc]],$AE$11:$BI$24,COLUMN()-COLUMN($AD$29),FALSE)*eurostat_totals[[#This Row],[2020 1]]</f>
        <v>13536.002553599998</v>
      </c>
      <c r="AJ55" s="84">
        <f>VLOOKUP(eurostat_totals[[#This Row],[energy carrier EUCalc]],$AE$11:$BI$24,COLUMN()-COLUMN($AD$29),FALSE)*eurostat_totals[[#This Row],[2020 1]]</f>
        <v>13536.002553599998</v>
      </c>
      <c r="AK55" s="84">
        <f>VLOOKUP(eurostat_totals[[#This Row],[energy carrier EUCalc]],$AE$11:$BI$24,COLUMN()-COLUMN($AD$29),FALSE)*eurostat_totals[[#This Row],[2020 1]]</f>
        <v>13536.002553599998</v>
      </c>
      <c r="AL55" s="84">
        <f>VLOOKUP(eurostat_totals[[#This Row],[energy carrier EUCalc]],$AE$11:$BI$24,COLUMN()-COLUMN($AD$29),FALSE)*eurostat_totals[[#This Row],[2020 1]]</f>
        <v>13536.002553599998</v>
      </c>
      <c r="AM55" s="84">
        <f>VLOOKUP(eurostat_totals[[#This Row],[energy carrier EUCalc]],$AE$11:$BI$24,COLUMN()-COLUMN($AD$29),FALSE)*eurostat_totals[[#This Row],[2020 1]]</f>
        <v>13536.002553599998</v>
      </c>
      <c r="AN55" s="84">
        <f>VLOOKUP(eurostat_totals[[#This Row],[energy carrier EUCalc]],$AE$11:$BI$24,COLUMN()-COLUMN($AD$29),FALSE)*eurostat_totals[[#This Row],[2020 1]]</f>
        <v>13536.002553599998</v>
      </c>
      <c r="AO55" s="84">
        <f>VLOOKUP(eurostat_totals[[#This Row],[energy carrier EUCalc]],$AE$11:$BI$24,COLUMN()-COLUMN($AD$29),FALSE)*eurostat_totals[[#This Row],[2020 1]]</f>
        <v>13536.002553599998</v>
      </c>
      <c r="AP55" s="84">
        <f>VLOOKUP(eurostat_totals[[#This Row],[energy carrier EUCalc]],$AE$11:$BI$24,COLUMN()-COLUMN($AD$29),FALSE)*eurostat_totals[[#This Row],[2020 1]]</f>
        <v>13536.002553599998</v>
      </c>
      <c r="AQ55" s="84">
        <f>VLOOKUP(eurostat_totals[[#This Row],[energy carrier EUCalc]],$AE$11:$BI$24,COLUMN()-COLUMN($AD$29),FALSE)*eurostat_totals[[#This Row],[2020 1]]</f>
        <v>13536.002553599998</v>
      </c>
      <c r="AR55" s="81">
        <f>VLOOKUP(eurostat_totals[[#This Row],[energy carrier EUCalc]],$AE$11:$BI$24,COLUMN()-COLUMN($AD$29),FALSE)*eurostat_totals[[#This Row],[2020 1]]</f>
        <v>13536.002553599998</v>
      </c>
      <c r="AS55" s="81">
        <f>VLOOKUP(eurostat_totals[[#This Row],[energy carrier EUCalc]],$AE$11:$BI$24,COLUMN()-COLUMN($AD$29),FALSE)*eurostat_totals[[#This Row],[2020 1]]</f>
        <v>13536.002553599998</v>
      </c>
      <c r="AT55" s="81">
        <f>VLOOKUP(eurostat_totals[[#This Row],[energy carrier EUCalc]],$AE$11:$BI$24,COLUMN()-COLUMN($AD$29),FALSE)*eurostat_totals[[#This Row],[2020 1]]</f>
        <v>13536.002553599998</v>
      </c>
      <c r="AU55" s="81">
        <f ca="1">VLOOKUP(eurostat_totals[[#This Row],[energy carrier EUCalc]],$AE$11:$BI$24,COLUMN()-COLUMN($AD$29),FALSE)*eurostat_totals[[#This Row],[2020 1]]</f>
        <v>17672.003333866665</v>
      </c>
      <c r="AV55" s="81">
        <f>VLOOKUP(eurostat_totals[[#This Row],[energy carrier EUCalc]],$AE$11:$BI$24,COLUMN()-COLUMN($AD$29),FALSE)*eurostat_totals[[#This Row],[2020 1]]</f>
        <v>13536.002553599998</v>
      </c>
      <c r="AW55" s="81">
        <f>VLOOKUP(eurostat_totals[[#This Row],[energy carrier EUCalc]],$AE$11:$BI$24,COLUMN()-COLUMN($AD$29),FALSE)*eurostat_totals[[#This Row],[2020 1]]</f>
        <v>13536.002553599998</v>
      </c>
      <c r="AX55" s="81">
        <f>VLOOKUP(eurostat_totals[[#This Row],[energy carrier EUCalc]],$AE$11:$BI$24,COLUMN()-COLUMN($AD$29),FALSE)*eurostat_totals[[#This Row],[2020 1]]</f>
        <v>13536.002553599998</v>
      </c>
      <c r="AY55" s="81">
        <f>VLOOKUP(eurostat_totals[[#This Row],[energy carrier EUCalc]],$AE$11:$BI$24,COLUMN()-COLUMN($AD$29),FALSE)*eurostat_totals[[#This Row],[2020 1]]</f>
        <v>13536.002553599998</v>
      </c>
      <c r="AZ55" s="81">
        <f>VLOOKUP(eurostat_totals[[#This Row],[energy carrier EUCalc]],$AE$11:$BI$24,COLUMN()-COLUMN($AD$29),FALSE)*eurostat_totals[[#This Row],[2020 1]]</f>
        <v>13536.002553599998</v>
      </c>
      <c r="BA55" s="81">
        <f>VLOOKUP(eurostat_totals[[#This Row],[energy carrier EUCalc]],$AE$11:$BI$24,COLUMN()-COLUMN($AD$29),FALSE)*eurostat_totals[[#This Row],[2020 1]]</f>
        <v>13536.002553599998</v>
      </c>
      <c r="BB55" s="81">
        <f ca="1">VLOOKUP(eurostat_totals[[#This Row],[energy carrier EUCalc]],$AE$11:$BI$24,COLUMN()-COLUMN($AD$29),FALSE)*eurostat_totals[[#This Row],[2020 1]]</f>
        <v>17296.003262933329</v>
      </c>
      <c r="BC55" s="81">
        <f>VLOOKUP(eurostat_totals[[#This Row],[energy carrier EUCalc]],$AE$11:$BI$24,COLUMN()-COLUMN($AD$29),FALSE)*eurostat_totals[[#This Row],[2020 1]]</f>
        <v>13536.002553599998</v>
      </c>
      <c r="BD55" s="81">
        <f>VLOOKUP(eurostat_totals[[#This Row],[energy carrier EUCalc]],$AE$11:$BI$24,COLUMN()-COLUMN($AD$29),FALSE)*eurostat_totals[[#This Row],[2020 1]]</f>
        <v>13536.002553599998</v>
      </c>
      <c r="BE55" s="81">
        <f>VLOOKUP(eurostat_totals[[#This Row],[energy carrier EUCalc]],$AE$11:$BI$24,COLUMN()-COLUMN($AD$29),FALSE)*eurostat_totals[[#This Row],[2020 1]]</f>
        <v>13536.002553599998</v>
      </c>
      <c r="BF55" s="81">
        <f>VLOOKUP(eurostat_totals[[#This Row],[energy carrier EUCalc]],$AE$11:$BI$24,COLUMN()-COLUMN($AD$29),FALSE)*eurostat_totals[[#This Row],[2020 1]]</f>
        <v>13536.002553599998</v>
      </c>
      <c r="BG55" s="81">
        <f>VLOOKUP(eurostat_totals[[#This Row],[energy carrier EUCalc]],$AE$11:$BI$24,COLUMN()-COLUMN($AD$29),FALSE)*eurostat_totals[[#This Row],[2020 1]]</f>
        <v>13536.002553599998</v>
      </c>
      <c r="BH55" s="81">
        <f>VLOOKUP(eurostat_totals[[#This Row],[energy carrier EUCalc]],$AE$11:$BI$24,COLUMN()-COLUMN($AD$29),FALSE)*eurostat_totals[[#This Row],[2020 1]]</f>
        <v>13536.002553599998</v>
      </c>
      <c r="BI55" s="81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81" t="str">
        <f t="shared" si="117"/>
        <v>electricitySlovakia</v>
      </c>
      <c r="B56" s="6" t="s">
        <v>35</v>
      </c>
      <c r="C56" t="s">
        <v>20</v>
      </c>
      <c r="D56" s="84">
        <v>1353.1247217630216</v>
      </c>
      <c r="E56" s="84">
        <v>1398.7435997537232</v>
      </c>
      <c r="F56" s="84">
        <v>1361.5878750799986</v>
      </c>
      <c r="G56" s="84">
        <v>1521.9898744228431</v>
      </c>
      <c r="H56" s="84">
        <v>1651.4915232827721</v>
      </c>
      <c r="I56" s="84">
        <v>1838.7505566856082</v>
      </c>
      <c r="J56" s="84">
        <v>2005.407930219262</v>
      </c>
      <c r="K56" s="84">
        <v>2026.0095900884448</v>
      </c>
      <c r="L56" s="84">
        <v>2058.0138301344446</v>
      </c>
      <c r="M56" s="84">
        <v>2086.7106801329096</v>
      </c>
      <c r="N56" s="84">
        <v>1993.6331082130332</v>
      </c>
      <c r="O56" s="84">
        <v>1878.5342804161605</v>
      </c>
      <c r="P56" s="84">
        <v>1736.1958449124593</v>
      </c>
      <c r="Q56" s="84">
        <v>1562.2997505657488</v>
      </c>
      <c r="R56" s="84">
        <v>1278.1864478744367</v>
      </c>
      <c r="S56" s="84">
        <v>1176.5824932580415</v>
      </c>
      <c r="T56" s="84">
        <v>1032.0874197779972</v>
      </c>
      <c r="U56" s="84">
        <v>876.28495718983925</v>
      </c>
      <c r="V56" s="84">
        <v>865.00660416781898</v>
      </c>
      <c r="W56" s="84">
        <v>805.72502183234826</v>
      </c>
      <c r="X56" s="84">
        <v>789.59531426419721</v>
      </c>
      <c r="Y56" s="84">
        <v>760.26974741936544</v>
      </c>
      <c r="Z56" s="84">
        <v>870.87356279977689</v>
      </c>
      <c r="AA56" s="84">
        <v>1006.3749723284184</v>
      </c>
      <c r="AB56" s="84">
        <v>867.32928851140491</v>
      </c>
      <c r="AC56" s="84">
        <v>927.32279195725221</v>
      </c>
      <c r="AD56" s="84">
        <v>938.74157782645136</v>
      </c>
      <c r="AE56" s="84">
        <v>905.40626278568118</v>
      </c>
      <c r="AF56" s="84">
        <f t="shared" si="114"/>
        <v>912.31280278286204</v>
      </c>
      <c r="AG56" s="84">
        <f t="shared" si="115"/>
        <v>893.50036887375074</v>
      </c>
      <c r="AH56" s="84">
        <f t="shared" si="116"/>
        <v>898.73458494621991</v>
      </c>
      <c r="AI56" s="84">
        <f>VLOOKUP(eurostat_totals[[#This Row],[energy carrier EUCalc]],$AE$11:$BI$24,COLUMN()-COLUMN($AD$29),FALSE)*eurostat_totals[[#This Row],[2020 1]]</f>
        <v>898.73458494621991</v>
      </c>
      <c r="AJ56" s="84">
        <f>VLOOKUP(eurostat_totals[[#This Row],[energy carrier EUCalc]],$AE$11:$BI$24,COLUMN()-COLUMN($AD$29),FALSE)*eurostat_totals[[#This Row],[2020 1]]</f>
        <v>898.73458494621991</v>
      </c>
      <c r="AK56" s="84">
        <f>VLOOKUP(eurostat_totals[[#This Row],[energy carrier EUCalc]],$AE$11:$BI$24,COLUMN()-COLUMN($AD$29),FALSE)*eurostat_totals[[#This Row],[2020 1]]</f>
        <v>898.73458494621991</v>
      </c>
      <c r="AL56" s="84">
        <f>VLOOKUP(eurostat_totals[[#This Row],[energy carrier EUCalc]],$AE$11:$BI$24,COLUMN()-COLUMN($AD$29),FALSE)*eurostat_totals[[#This Row],[2020 1]]</f>
        <v>898.73458494621991</v>
      </c>
      <c r="AM56" s="84">
        <f>VLOOKUP(eurostat_totals[[#This Row],[energy carrier EUCalc]],$AE$11:$BI$24,COLUMN()-COLUMN($AD$29),FALSE)*eurostat_totals[[#This Row],[2020 1]]</f>
        <v>898.73458494621991</v>
      </c>
      <c r="AN56" s="84">
        <f>VLOOKUP(eurostat_totals[[#This Row],[energy carrier EUCalc]],$AE$11:$BI$24,COLUMN()-COLUMN($AD$29),FALSE)*eurostat_totals[[#This Row],[2020 1]]</f>
        <v>898.73458494621991</v>
      </c>
      <c r="AO56" s="84">
        <f>VLOOKUP(eurostat_totals[[#This Row],[energy carrier EUCalc]],$AE$11:$BI$24,COLUMN()-COLUMN($AD$29),FALSE)*eurostat_totals[[#This Row],[2020 1]]</f>
        <v>898.73458494621991</v>
      </c>
      <c r="AP56" s="84">
        <f>VLOOKUP(eurostat_totals[[#This Row],[energy carrier EUCalc]],$AE$11:$BI$24,COLUMN()-COLUMN($AD$29),FALSE)*eurostat_totals[[#This Row],[2020 1]]</f>
        <v>898.73458494621991</v>
      </c>
      <c r="AQ56" s="84">
        <f>VLOOKUP(eurostat_totals[[#This Row],[energy carrier EUCalc]],$AE$11:$BI$24,COLUMN()-COLUMN($AD$29),FALSE)*eurostat_totals[[#This Row],[2020 1]]</f>
        <v>898.73458494621991</v>
      </c>
      <c r="AR56" s="81">
        <f>VLOOKUP(eurostat_totals[[#This Row],[energy carrier EUCalc]],$AE$11:$BI$24,COLUMN()-COLUMN($AD$29),FALSE)*eurostat_totals[[#This Row],[2020 1]]</f>
        <v>898.73458494621991</v>
      </c>
      <c r="AS56" s="81">
        <f>VLOOKUP(eurostat_totals[[#This Row],[energy carrier EUCalc]],$AE$11:$BI$24,COLUMN()-COLUMN($AD$29),FALSE)*eurostat_totals[[#This Row],[2020 1]]</f>
        <v>898.73458494621991</v>
      </c>
      <c r="AT56" s="81">
        <f>VLOOKUP(eurostat_totals[[#This Row],[energy carrier EUCalc]],$AE$11:$BI$24,COLUMN()-COLUMN($AD$29),FALSE)*eurostat_totals[[#This Row],[2020 1]]</f>
        <v>898.73458494621991</v>
      </c>
      <c r="AU56" s="81">
        <f ca="1">VLOOKUP(eurostat_totals[[#This Row],[energy carrier EUCalc]],$AE$11:$BI$24,COLUMN()-COLUMN($AD$29),FALSE)*eurostat_totals[[#This Row],[2020 1]]</f>
        <v>1173.3479303464537</v>
      </c>
      <c r="AV56" s="81">
        <f>VLOOKUP(eurostat_totals[[#This Row],[energy carrier EUCalc]],$AE$11:$BI$24,COLUMN()-COLUMN($AD$29),FALSE)*eurostat_totals[[#This Row],[2020 1]]</f>
        <v>898.73458494621991</v>
      </c>
      <c r="AW56" s="81">
        <f>VLOOKUP(eurostat_totals[[#This Row],[energy carrier EUCalc]],$AE$11:$BI$24,COLUMN()-COLUMN($AD$29),FALSE)*eurostat_totals[[#This Row],[2020 1]]</f>
        <v>898.73458494621991</v>
      </c>
      <c r="AX56" s="81">
        <f>VLOOKUP(eurostat_totals[[#This Row],[energy carrier EUCalc]],$AE$11:$BI$24,COLUMN()-COLUMN($AD$29),FALSE)*eurostat_totals[[#This Row],[2020 1]]</f>
        <v>898.73458494621991</v>
      </c>
      <c r="AY56" s="81">
        <f>VLOOKUP(eurostat_totals[[#This Row],[energy carrier EUCalc]],$AE$11:$BI$24,COLUMN()-COLUMN($AD$29),FALSE)*eurostat_totals[[#This Row],[2020 1]]</f>
        <v>898.73458494621991</v>
      </c>
      <c r="AZ56" s="81">
        <f>VLOOKUP(eurostat_totals[[#This Row],[energy carrier EUCalc]],$AE$11:$BI$24,COLUMN()-COLUMN($AD$29),FALSE)*eurostat_totals[[#This Row],[2020 1]]</f>
        <v>898.73458494621991</v>
      </c>
      <c r="BA56" s="81">
        <f>VLOOKUP(eurostat_totals[[#This Row],[energy carrier EUCalc]],$AE$11:$BI$24,COLUMN()-COLUMN($AD$29),FALSE)*eurostat_totals[[#This Row],[2020 1]]</f>
        <v>898.73458494621991</v>
      </c>
      <c r="BB56" s="81">
        <f ca="1">VLOOKUP(eurostat_totals[[#This Row],[energy carrier EUCalc]],$AE$11:$BI$24,COLUMN()-COLUMN($AD$29),FALSE)*eurostat_totals[[#This Row],[2020 1]]</f>
        <v>1148.3830807646143</v>
      </c>
      <c r="BC56" s="81">
        <f>VLOOKUP(eurostat_totals[[#This Row],[energy carrier EUCalc]],$AE$11:$BI$24,COLUMN()-COLUMN($AD$29),FALSE)*eurostat_totals[[#This Row],[2020 1]]</f>
        <v>898.73458494621991</v>
      </c>
      <c r="BD56" s="81">
        <f>VLOOKUP(eurostat_totals[[#This Row],[energy carrier EUCalc]],$AE$11:$BI$24,COLUMN()-COLUMN($AD$29),FALSE)*eurostat_totals[[#This Row],[2020 1]]</f>
        <v>898.73458494621991</v>
      </c>
      <c r="BE56" s="81">
        <f>VLOOKUP(eurostat_totals[[#This Row],[energy carrier EUCalc]],$AE$11:$BI$24,COLUMN()-COLUMN($AD$29),FALSE)*eurostat_totals[[#This Row],[2020 1]]</f>
        <v>898.73458494621991</v>
      </c>
      <c r="BF56" s="81">
        <f>VLOOKUP(eurostat_totals[[#This Row],[energy carrier EUCalc]],$AE$11:$BI$24,COLUMN()-COLUMN($AD$29),FALSE)*eurostat_totals[[#This Row],[2020 1]]</f>
        <v>898.73458494621991</v>
      </c>
      <c r="BG56" s="81">
        <f>VLOOKUP(eurostat_totals[[#This Row],[energy carrier EUCalc]],$AE$11:$BI$24,COLUMN()-COLUMN($AD$29),FALSE)*eurostat_totals[[#This Row],[2020 1]]</f>
        <v>898.73458494621991</v>
      </c>
      <c r="BH56" s="81">
        <f>VLOOKUP(eurostat_totals[[#This Row],[energy carrier EUCalc]],$AE$11:$BI$24,COLUMN()-COLUMN($AD$29),FALSE)*eurostat_totals[[#This Row],[2020 1]]</f>
        <v>898.73458494621991</v>
      </c>
      <c r="BI56" s="81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81" t="str">
        <f t="shared" si="117"/>
        <v>electricitySlovenia</v>
      </c>
      <c r="B57" s="6" t="s">
        <v>35</v>
      </c>
      <c r="C57" t="s">
        <v>26</v>
      </c>
      <c r="D57" s="84">
        <v>201.20141787872893</v>
      </c>
      <c r="E57" s="84">
        <v>218.68156585368286</v>
      </c>
      <c r="F57" s="84">
        <v>216.60985237448594</v>
      </c>
      <c r="G57" s="84">
        <v>224.358081744836</v>
      </c>
      <c r="H57" s="84">
        <v>232.91843956555411</v>
      </c>
      <c r="I57" s="84">
        <v>230.03459763598914</v>
      </c>
      <c r="J57" s="84">
        <v>236.88267431102804</v>
      </c>
      <c r="K57" s="84">
        <v>241.83822971978992</v>
      </c>
      <c r="L57" s="84">
        <v>242.37895008158335</v>
      </c>
      <c r="M57" s="84">
        <v>214.98769128910564</v>
      </c>
      <c r="N57" s="84">
        <v>234.36036053033658</v>
      </c>
      <c r="O57" s="84">
        <v>274.29504806296069</v>
      </c>
      <c r="P57" s="84">
        <v>308.17871339599714</v>
      </c>
      <c r="Q57" s="84">
        <v>439.8524774188075</v>
      </c>
      <c r="R57" s="84">
        <v>411.71111710980421</v>
      </c>
      <c r="S57" s="84">
        <v>388.02687715520318</v>
      </c>
      <c r="T57" s="84">
        <v>388.9818646014707</v>
      </c>
      <c r="U57" s="84">
        <v>341.32749873053319</v>
      </c>
      <c r="V57" s="84">
        <v>439.14691809305685</v>
      </c>
      <c r="W57" s="84">
        <v>394.05642578340013</v>
      </c>
      <c r="X57" s="84">
        <v>372.92415017196146</v>
      </c>
      <c r="Y57" s="84">
        <v>373.63978605571674</v>
      </c>
      <c r="Z57" s="84">
        <v>348.58736256749592</v>
      </c>
      <c r="AA57" s="84">
        <v>383.8328784369242</v>
      </c>
      <c r="AB57" s="84">
        <v>358.79965926893334</v>
      </c>
      <c r="AC57" s="84">
        <v>483.68318302018093</v>
      </c>
      <c r="AD57" s="84">
        <v>491.98502442988212</v>
      </c>
      <c r="AE57" s="84">
        <v>502.09817669260906</v>
      </c>
      <c r="AF57" s="84">
        <f t="shared" si="114"/>
        <v>532.80033951763164</v>
      </c>
      <c r="AG57" s="84">
        <f t="shared" si="115"/>
        <v>562.59383173377319</v>
      </c>
      <c r="AH57" s="84">
        <f t="shared" si="116"/>
        <v>603.35266622674112</v>
      </c>
      <c r="AI57" s="84">
        <f>VLOOKUP(eurostat_totals[[#This Row],[energy carrier EUCalc]],$AE$11:$BI$24,COLUMN()-COLUMN($AD$29),FALSE)*eurostat_totals[[#This Row],[2020 1]]</f>
        <v>603.35266622674112</v>
      </c>
      <c r="AJ57" s="84">
        <f>VLOOKUP(eurostat_totals[[#This Row],[energy carrier EUCalc]],$AE$11:$BI$24,COLUMN()-COLUMN($AD$29),FALSE)*eurostat_totals[[#This Row],[2020 1]]</f>
        <v>603.35266622674112</v>
      </c>
      <c r="AK57" s="84">
        <f>VLOOKUP(eurostat_totals[[#This Row],[energy carrier EUCalc]],$AE$11:$BI$24,COLUMN()-COLUMN($AD$29),FALSE)*eurostat_totals[[#This Row],[2020 1]]</f>
        <v>603.35266622674112</v>
      </c>
      <c r="AL57" s="84">
        <f>VLOOKUP(eurostat_totals[[#This Row],[energy carrier EUCalc]],$AE$11:$BI$24,COLUMN()-COLUMN($AD$29),FALSE)*eurostat_totals[[#This Row],[2020 1]]</f>
        <v>603.35266622674112</v>
      </c>
      <c r="AM57" s="84">
        <f>VLOOKUP(eurostat_totals[[#This Row],[energy carrier EUCalc]],$AE$11:$BI$24,COLUMN()-COLUMN($AD$29),FALSE)*eurostat_totals[[#This Row],[2020 1]]</f>
        <v>603.35266622674112</v>
      </c>
      <c r="AN57" s="84">
        <f>VLOOKUP(eurostat_totals[[#This Row],[energy carrier EUCalc]],$AE$11:$BI$24,COLUMN()-COLUMN($AD$29),FALSE)*eurostat_totals[[#This Row],[2020 1]]</f>
        <v>603.35266622674112</v>
      </c>
      <c r="AO57" s="84">
        <f>VLOOKUP(eurostat_totals[[#This Row],[energy carrier EUCalc]],$AE$11:$BI$24,COLUMN()-COLUMN($AD$29),FALSE)*eurostat_totals[[#This Row],[2020 1]]</f>
        <v>603.35266622674112</v>
      </c>
      <c r="AP57" s="84">
        <f>VLOOKUP(eurostat_totals[[#This Row],[energy carrier EUCalc]],$AE$11:$BI$24,COLUMN()-COLUMN($AD$29),FALSE)*eurostat_totals[[#This Row],[2020 1]]</f>
        <v>603.35266622674112</v>
      </c>
      <c r="AQ57" s="84">
        <f>VLOOKUP(eurostat_totals[[#This Row],[energy carrier EUCalc]],$AE$11:$BI$24,COLUMN()-COLUMN($AD$29),FALSE)*eurostat_totals[[#This Row],[2020 1]]</f>
        <v>603.35266622674112</v>
      </c>
      <c r="AR57" s="81">
        <f>VLOOKUP(eurostat_totals[[#This Row],[energy carrier EUCalc]],$AE$11:$BI$24,COLUMN()-COLUMN($AD$29),FALSE)*eurostat_totals[[#This Row],[2020 1]]</f>
        <v>603.35266622674112</v>
      </c>
      <c r="AS57" s="81">
        <f>VLOOKUP(eurostat_totals[[#This Row],[energy carrier EUCalc]],$AE$11:$BI$24,COLUMN()-COLUMN($AD$29),FALSE)*eurostat_totals[[#This Row],[2020 1]]</f>
        <v>603.35266622674112</v>
      </c>
      <c r="AT57" s="81">
        <f>VLOOKUP(eurostat_totals[[#This Row],[energy carrier EUCalc]],$AE$11:$BI$24,COLUMN()-COLUMN($AD$29),FALSE)*eurostat_totals[[#This Row],[2020 1]]</f>
        <v>603.35266622674112</v>
      </c>
      <c r="AU57" s="81">
        <f ca="1">VLOOKUP(eurostat_totals[[#This Row],[energy carrier EUCalc]],$AE$11:$BI$24,COLUMN()-COLUMN($AD$29),FALSE)*eurostat_totals[[#This Row],[2020 1]]</f>
        <v>787.71042535157869</v>
      </c>
      <c r="AV57" s="81">
        <f>VLOOKUP(eurostat_totals[[#This Row],[energy carrier EUCalc]],$AE$11:$BI$24,COLUMN()-COLUMN($AD$29),FALSE)*eurostat_totals[[#This Row],[2020 1]]</f>
        <v>603.35266622674112</v>
      </c>
      <c r="AW57" s="81">
        <f>VLOOKUP(eurostat_totals[[#This Row],[energy carrier EUCalc]],$AE$11:$BI$24,COLUMN()-COLUMN($AD$29),FALSE)*eurostat_totals[[#This Row],[2020 1]]</f>
        <v>603.35266622674112</v>
      </c>
      <c r="AX57" s="81">
        <f>VLOOKUP(eurostat_totals[[#This Row],[energy carrier EUCalc]],$AE$11:$BI$24,COLUMN()-COLUMN($AD$29),FALSE)*eurostat_totals[[#This Row],[2020 1]]</f>
        <v>603.35266622674112</v>
      </c>
      <c r="AY57" s="81">
        <f>VLOOKUP(eurostat_totals[[#This Row],[energy carrier EUCalc]],$AE$11:$BI$24,COLUMN()-COLUMN($AD$29),FALSE)*eurostat_totals[[#This Row],[2020 1]]</f>
        <v>603.35266622674112</v>
      </c>
      <c r="AZ57" s="81">
        <f>VLOOKUP(eurostat_totals[[#This Row],[energy carrier EUCalc]],$AE$11:$BI$24,COLUMN()-COLUMN($AD$29),FALSE)*eurostat_totals[[#This Row],[2020 1]]</f>
        <v>603.35266622674112</v>
      </c>
      <c r="BA57" s="81">
        <f>VLOOKUP(eurostat_totals[[#This Row],[energy carrier EUCalc]],$AE$11:$BI$24,COLUMN()-COLUMN($AD$29),FALSE)*eurostat_totals[[#This Row],[2020 1]]</f>
        <v>603.35266622674112</v>
      </c>
      <c r="BB57" s="81">
        <f ca="1">VLOOKUP(eurostat_totals[[#This Row],[energy carrier EUCalc]],$AE$11:$BI$24,COLUMN()-COLUMN($AD$29),FALSE)*eurostat_totals[[#This Row],[2020 1]]</f>
        <v>770.95062906750252</v>
      </c>
      <c r="BC57" s="81">
        <f>VLOOKUP(eurostat_totals[[#This Row],[energy carrier EUCalc]],$AE$11:$BI$24,COLUMN()-COLUMN($AD$29),FALSE)*eurostat_totals[[#This Row],[2020 1]]</f>
        <v>603.35266622674112</v>
      </c>
      <c r="BD57" s="81">
        <f>VLOOKUP(eurostat_totals[[#This Row],[energy carrier EUCalc]],$AE$11:$BI$24,COLUMN()-COLUMN($AD$29),FALSE)*eurostat_totals[[#This Row],[2020 1]]</f>
        <v>603.35266622674112</v>
      </c>
      <c r="BE57" s="81">
        <f>VLOOKUP(eurostat_totals[[#This Row],[energy carrier EUCalc]],$AE$11:$BI$24,COLUMN()-COLUMN($AD$29),FALSE)*eurostat_totals[[#This Row],[2020 1]]</f>
        <v>603.35266622674112</v>
      </c>
      <c r="BF57" s="81">
        <f>VLOOKUP(eurostat_totals[[#This Row],[energy carrier EUCalc]],$AE$11:$BI$24,COLUMN()-COLUMN($AD$29),FALSE)*eurostat_totals[[#This Row],[2020 1]]</f>
        <v>603.35266622674112</v>
      </c>
      <c r="BG57" s="81">
        <f>VLOOKUP(eurostat_totals[[#This Row],[energy carrier EUCalc]],$AE$11:$BI$24,COLUMN()-COLUMN($AD$29),FALSE)*eurostat_totals[[#This Row],[2020 1]]</f>
        <v>603.35266622674112</v>
      </c>
      <c r="BH57" s="81">
        <f>VLOOKUP(eurostat_totals[[#This Row],[energy carrier EUCalc]],$AE$11:$BI$24,COLUMN()-COLUMN($AD$29),FALSE)*eurostat_totals[[#This Row],[2020 1]]</f>
        <v>603.35266622674112</v>
      </c>
      <c r="BI57" s="81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81" t="str">
        <f t="shared" si="117"/>
        <v>electricitySpain</v>
      </c>
      <c r="B58" s="6" t="s">
        <v>35</v>
      </c>
      <c r="C58" t="s">
        <v>7</v>
      </c>
      <c r="D58" s="84">
        <v>5523.397248182564</v>
      </c>
      <c r="E58" s="84">
        <v>5648.0908341760223</v>
      </c>
      <c r="F58" s="84">
        <v>5742.2499927136296</v>
      </c>
      <c r="G58" s="84">
        <v>5916.8554600212401</v>
      </c>
      <c r="H58" s="84">
        <v>6357.4846843028572</v>
      </c>
      <c r="I58" s="84">
        <v>6579.8097630982293</v>
      </c>
      <c r="J58" s="84">
        <v>6858.9956444421332</v>
      </c>
      <c r="K58" s="84">
        <v>7332.5344323542668</v>
      </c>
      <c r="L58" s="84">
        <v>7624.1552253807495</v>
      </c>
      <c r="M58" s="84">
        <v>8308.5006384999288</v>
      </c>
      <c r="N58" s="84">
        <v>7975.0119571304294</v>
      </c>
      <c r="O58" s="84">
        <v>10954.867348691698</v>
      </c>
      <c r="P58" s="84">
        <v>10895.483017549806</v>
      </c>
      <c r="Q58" s="84">
        <v>12165.263320948014</v>
      </c>
      <c r="R58" s="84">
        <v>13348.739319080218</v>
      </c>
      <c r="S58" s="84">
        <v>15009.831338786193</v>
      </c>
      <c r="T58" s="84">
        <v>17390.244884970994</v>
      </c>
      <c r="U58" s="84">
        <v>16106.431472956543</v>
      </c>
      <c r="V58" s="84">
        <v>14606.084092365329</v>
      </c>
      <c r="W58" s="84">
        <v>13782.689636916011</v>
      </c>
      <c r="X58" s="84">
        <v>17084.683228906502</v>
      </c>
      <c r="Y58" s="84">
        <v>14550.603424448149</v>
      </c>
      <c r="Z58" s="84">
        <v>13625.123634311452</v>
      </c>
      <c r="AA58" s="84">
        <v>10579.547857418029</v>
      </c>
      <c r="AB58" s="84">
        <v>11094.165082396181</v>
      </c>
      <c r="AC58" s="84">
        <v>10613.270892350525</v>
      </c>
      <c r="AD58" s="84">
        <v>10549.501602442378</v>
      </c>
      <c r="AE58" s="84">
        <v>10604.18112616472</v>
      </c>
      <c r="AF58" s="84">
        <f t="shared" si="114"/>
        <v>9999.9926245353727</v>
      </c>
      <c r="AG58" s="84">
        <f t="shared" si="115"/>
        <v>9884.0815779588411</v>
      </c>
      <c r="AH58" s="84">
        <f t="shared" si="116"/>
        <v>9642.0648770713724</v>
      </c>
      <c r="AI58" s="84">
        <f>VLOOKUP(eurostat_totals[[#This Row],[energy carrier EUCalc]],$AE$11:$BI$24,COLUMN()-COLUMN($AD$29),FALSE)*eurostat_totals[[#This Row],[2020 1]]</f>
        <v>9642.0648770713724</v>
      </c>
      <c r="AJ58" s="84">
        <f>VLOOKUP(eurostat_totals[[#This Row],[energy carrier EUCalc]],$AE$11:$BI$24,COLUMN()-COLUMN($AD$29),FALSE)*eurostat_totals[[#This Row],[2020 1]]</f>
        <v>9642.0648770713724</v>
      </c>
      <c r="AK58" s="84">
        <f>VLOOKUP(eurostat_totals[[#This Row],[energy carrier EUCalc]],$AE$11:$BI$24,COLUMN()-COLUMN($AD$29),FALSE)*eurostat_totals[[#This Row],[2020 1]]</f>
        <v>9642.0648770713724</v>
      </c>
      <c r="AL58" s="84">
        <f>VLOOKUP(eurostat_totals[[#This Row],[energy carrier EUCalc]],$AE$11:$BI$24,COLUMN()-COLUMN($AD$29),FALSE)*eurostat_totals[[#This Row],[2020 1]]</f>
        <v>9642.0648770713724</v>
      </c>
      <c r="AM58" s="84">
        <f>VLOOKUP(eurostat_totals[[#This Row],[energy carrier EUCalc]],$AE$11:$BI$24,COLUMN()-COLUMN($AD$29),FALSE)*eurostat_totals[[#This Row],[2020 1]]</f>
        <v>9642.0648770713724</v>
      </c>
      <c r="AN58" s="84">
        <f>VLOOKUP(eurostat_totals[[#This Row],[energy carrier EUCalc]],$AE$11:$BI$24,COLUMN()-COLUMN($AD$29),FALSE)*eurostat_totals[[#This Row],[2020 1]]</f>
        <v>9642.0648770713724</v>
      </c>
      <c r="AO58" s="84">
        <f>VLOOKUP(eurostat_totals[[#This Row],[energy carrier EUCalc]],$AE$11:$BI$24,COLUMN()-COLUMN($AD$29),FALSE)*eurostat_totals[[#This Row],[2020 1]]</f>
        <v>9642.0648770713724</v>
      </c>
      <c r="AP58" s="84">
        <f>VLOOKUP(eurostat_totals[[#This Row],[energy carrier EUCalc]],$AE$11:$BI$24,COLUMN()-COLUMN($AD$29),FALSE)*eurostat_totals[[#This Row],[2020 1]]</f>
        <v>9642.0648770713724</v>
      </c>
      <c r="AQ58" s="84">
        <f>VLOOKUP(eurostat_totals[[#This Row],[energy carrier EUCalc]],$AE$11:$BI$24,COLUMN()-COLUMN($AD$29),FALSE)*eurostat_totals[[#This Row],[2020 1]]</f>
        <v>9642.0648770713724</v>
      </c>
      <c r="AR58" s="81">
        <f>VLOOKUP(eurostat_totals[[#This Row],[energy carrier EUCalc]],$AE$11:$BI$24,COLUMN()-COLUMN($AD$29),FALSE)*eurostat_totals[[#This Row],[2020 1]]</f>
        <v>9642.0648770713724</v>
      </c>
      <c r="AS58" s="81">
        <f>VLOOKUP(eurostat_totals[[#This Row],[energy carrier EUCalc]],$AE$11:$BI$24,COLUMN()-COLUMN($AD$29),FALSE)*eurostat_totals[[#This Row],[2020 1]]</f>
        <v>9642.0648770713724</v>
      </c>
      <c r="AT58" s="81">
        <f>VLOOKUP(eurostat_totals[[#This Row],[energy carrier EUCalc]],$AE$11:$BI$24,COLUMN()-COLUMN($AD$29),FALSE)*eurostat_totals[[#This Row],[2020 1]]</f>
        <v>9642.0648770713724</v>
      </c>
      <c r="AU58" s="81">
        <f ca="1">VLOOKUP(eurostat_totals[[#This Row],[energy carrier EUCalc]],$AE$11:$BI$24,COLUMN()-COLUMN($AD$29),FALSE)*eurostat_totals[[#This Row],[2020 1]]</f>
        <v>12588.251367287625</v>
      </c>
      <c r="AV58" s="81">
        <f>VLOOKUP(eurostat_totals[[#This Row],[energy carrier EUCalc]],$AE$11:$BI$24,COLUMN()-COLUMN($AD$29),FALSE)*eurostat_totals[[#This Row],[2020 1]]</f>
        <v>9642.0648770713724</v>
      </c>
      <c r="AW58" s="81">
        <f>VLOOKUP(eurostat_totals[[#This Row],[energy carrier EUCalc]],$AE$11:$BI$24,COLUMN()-COLUMN($AD$29),FALSE)*eurostat_totals[[#This Row],[2020 1]]</f>
        <v>9642.0648770713724</v>
      </c>
      <c r="AX58" s="81">
        <f>VLOOKUP(eurostat_totals[[#This Row],[energy carrier EUCalc]],$AE$11:$BI$24,COLUMN()-COLUMN($AD$29),FALSE)*eurostat_totals[[#This Row],[2020 1]]</f>
        <v>9642.0648770713724</v>
      </c>
      <c r="AY58" s="81">
        <f>VLOOKUP(eurostat_totals[[#This Row],[energy carrier EUCalc]],$AE$11:$BI$24,COLUMN()-COLUMN($AD$29),FALSE)*eurostat_totals[[#This Row],[2020 1]]</f>
        <v>9642.0648770713724</v>
      </c>
      <c r="AZ58" s="81">
        <f>VLOOKUP(eurostat_totals[[#This Row],[energy carrier EUCalc]],$AE$11:$BI$24,COLUMN()-COLUMN($AD$29),FALSE)*eurostat_totals[[#This Row],[2020 1]]</f>
        <v>9642.0648770713724</v>
      </c>
      <c r="BA58" s="81">
        <f>VLOOKUP(eurostat_totals[[#This Row],[energy carrier EUCalc]],$AE$11:$BI$24,COLUMN()-COLUMN($AD$29),FALSE)*eurostat_totals[[#This Row],[2020 1]]</f>
        <v>9642.0648770713724</v>
      </c>
      <c r="BB58" s="81">
        <f ca="1">VLOOKUP(eurostat_totals[[#This Row],[energy carrier EUCalc]],$AE$11:$BI$24,COLUMN()-COLUMN($AD$29),FALSE)*eurostat_totals[[#This Row],[2020 1]]</f>
        <v>12320.416231813419</v>
      </c>
      <c r="BC58" s="81">
        <f>VLOOKUP(eurostat_totals[[#This Row],[energy carrier EUCalc]],$AE$11:$BI$24,COLUMN()-COLUMN($AD$29),FALSE)*eurostat_totals[[#This Row],[2020 1]]</f>
        <v>9642.0648770713724</v>
      </c>
      <c r="BD58" s="81">
        <f>VLOOKUP(eurostat_totals[[#This Row],[energy carrier EUCalc]],$AE$11:$BI$24,COLUMN()-COLUMN($AD$29),FALSE)*eurostat_totals[[#This Row],[2020 1]]</f>
        <v>9642.0648770713724</v>
      </c>
      <c r="BE58" s="81">
        <f>VLOOKUP(eurostat_totals[[#This Row],[energy carrier EUCalc]],$AE$11:$BI$24,COLUMN()-COLUMN($AD$29),FALSE)*eurostat_totals[[#This Row],[2020 1]]</f>
        <v>9642.0648770713724</v>
      </c>
      <c r="BF58" s="81">
        <f>VLOOKUP(eurostat_totals[[#This Row],[energy carrier EUCalc]],$AE$11:$BI$24,COLUMN()-COLUMN($AD$29),FALSE)*eurostat_totals[[#This Row],[2020 1]]</f>
        <v>9642.0648770713724</v>
      </c>
      <c r="BG58" s="81">
        <f>VLOOKUP(eurostat_totals[[#This Row],[energy carrier EUCalc]],$AE$11:$BI$24,COLUMN()-COLUMN($AD$29),FALSE)*eurostat_totals[[#This Row],[2020 1]]</f>
        <v>9642.0648770713724</v>
      </c>
      <c r="BH58" s="81">
        <f>VLOOKUP(eurostat_totals[[#This Row],[energy carrier EUCalc]],$AE$11:$BI$24,COLUMN()-COLUMN($AD$29),FALSE)*eurostat_totals[[#This Row],[2020 1]]</f>
        <v>9642.0648770713724</v>
      </c>
      <c r="BI58" s="81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81" t="str">
        <f t="shared" si="117"/>
        <v>electricitySweden</v>
      </c>
      <c r="B59" s="6" t="s">
        <v>35</v>
      </c>
      <c r="C59" t="s">
        <v>9</v>
      </c>
      <c r="D59" s="84">
        <v>20706.501091663959</v>
      </c>
      <c r="E59" s="84">
        <v>22390.415928363855</v>
      </c>
      <c r="F59" s="84">
        <v>21856.112114911088</v>
      </c>
      <c r="G59" s="84">
        <v>22739.917705867661</v>
      </c>
      <c r="H59" s="84">
        <v>23108.990773762725</v>
      </c>
      <c r="I59" s="84">
        <v>23039.960253390462</v>
      </c>
      <c r="J59" s="84">
        <v>23547.094362030046</v>
      </c>
      <c r="K59" s="84">
        <v>23141.603269605261</v>
      </c>
      <c r="L59" s="84">
        <v>23098.661481611784</v>
      </c>
      <c r="M59" s="84">
        <v>21830.560708011391</v>
      </c>
      <c r="N59" s="84">
        <v>22839.936102692747</v>
      </c>
      <c r="O59" s="84">
        <v>22981.40222400516</v>
      </c>
      <c r="P59" s="84">
        <v>22079.238108826466</v>
      </c>
      <c r="Q59" s="84">
        <v>22149.820327171921</v>
      </c>
      <c r="R59" s="84">
        <v>20986.981814052822</v>
      </c>
      <c r="S59" s="84">
        <v>21954.97883743326</v>
      </c>
      <c r="T59" s="84">
        <v>20654.722566546447</v>
      </c>
      <c r="U59" s="84">
        <v>18901.077490482647</v>
      </c>
      <c r="V59" s="84">
        <v>18200.522164259219</v>
      </c>
      <c r="W59" s="84">
        <v>18662.371383967951</v>
      </c>
      <c r="X59" s="84">
        <v>22889.045649171407</v>
      </c>
      <c r="Y59" s="84">
        <v>19113.234610350934</v>
      </c>
      <c r="Z59" s="84">
        <v>20485.706177063985</v>
      </c>
      <c r="AA59" s="84">
        <v>18716.488295151074</v>
      </c>
      <c r="AB59" s="84">
        <v>16646.328225560137</v>
      </c>
      <c r="AC59" s="84">
        <v>16843.966258786524</v>
      </c>
      <c r="AD59" s="84">
        <v>17444.261638451037</v>
      </c>
      <c r="AE59" s="84">
        <v>17684.456349304895</v>
      </c>
      <c r="AF59" s="84">
        <f t="shared" si="114"/>
        <v>17124.206383753077</v>
      </c>
      <c r="AG59" s="84">
        <f t="shared" si="115"/>
        <v>16805.750001473476</v>
      </c>
      <c r="AH59" s="84">
        <f t="shared" si="116"/>
        <v>16837.634356656145</v>
      </c>
      <c r="AI59" s="84">
        <f>VLOOKUP(eurostat_totals[[#This Row],[energy carrier EUCalc]],$AE$11:$BI$24,COLUMN()-COLUMN($AD$29),FALSE)*eurostat_totals[[#This Row],[2020 1]]</f>
        <v>16837.634356656145</v>
      </c>
      <c r="AJ59" s="84">
        <f>VLOOKUP(eurostat_totals[[#This Row],[energy carrier EUCalc]],$AE$11:$BI$24,COLUMN()-COLUMN($AD$29),FALSE)*eurostat_totals[[#This Row],[2020 1]]</f>
        <v>16837.634356656145</v>
      </c>
      <c r="AK59" s="84">
        <f>VLOOKUP(eurostat_totals[[#This Row],[energy carrier EUCalc]],$AE$11:$BI$24,COLUMN()-COLUMN($AD$29),FALSE)*eurostat_totals[[#This Row],[2020 1]]</f>
        <v>16837.634356656145</v>
      </c>
      <c r="AL59" s="84">
        <f>VLOOKUP(eurostat_totals[[#This Row],[energy carrier EUCalc]],$AE$11:$BI$24,COLUMN()-COLUMN($AD$29),FALSE)*eurostat_totals[[#This Row],[2020 1]]</f>
        <v>16837.634356656145</v>
      </c>
      <c r="AM59" s="84">
        <f>VLOOKUP(eurostat_totals[[#This Row],[energy carrier EUCalc]],$AE$11:$BI$24,COLUMN()-COLUMN($AD$29),FALSE)*eurostat_totals[[#This Row],[2020 1]]</f>
        <v>16837.634356656145</v>
      </c>
      <c r="AN59" s="84">
        <f>VLOOKUP(eurostat_totals[[#This Row],[energy carrier EUCalc]],$AE$11:$BI$24,COLUMN()-COLUMN($AD$29),FALSE)*eurostat_totals[[#This Row],[2020 1]]</f>
        <v>16837.634356656145</v>
      </c>
      <c r="AO59" s="84">
        <f>VLOOKUP(eurostat_totals[[#This Row],[energy carrier EUCalc]],$AE$11:$BI$24,COLUMN()-COLUMN($AD$29),FALSE)*eurostat_totals[[#This Row],[2020 1]]</f>
        <v>16837.634356656145</v>
      </c>
      <c r="AP59" s="84">
        <f>VLOOKUP(eurostat_totals[[#This Row],[energy carrier EUCalc]],$AE$11:$BI$24,COLUMN()-COLUMN($AD$29),FALSE)*eurostat_totals[[#This Row],[2020 1]]</f>
        <v>16837.634356656145</v>
      </c>
      <c r="AQ59" s="84">
        <f>VLOOKUP(eurostat_totals[[#This Row],[energy carrier EUCalc]],$AE$11:$BI$24,COLUMN()-COLUMN($AD$29),FALSE)*eurostat_totals[[#This Row],[2020 1]]</f>
        <v>16837.634356656145</v>
      </c>
      <c r="AR59" s="81">
        <f>VLOOKUP(eurostat_totals[[#This Row],[energy carrier EUCalc]],$AE$11:$BI$24,COLUMN()-COLUMN($AD$29),FALSE)*eurostat_totals[[#This Row],[2020 1]]</f>
        <v>16837.634356656145</v>
      </c>
      <c r="AS59" s="81">
        <f>VLOOKUP(eurostat_totals[[#This Row],[energy carrier EUCalc]],$AE$11:$BI$24,COLUMN()-COLUMN($AD$29),FALSE)*eurostat_totals[[#This Row],[2020 1]]</f>
        <v>16837.634356656145</v>
      </c>
      <c r="AT59" s="81">
        <f>VLOOKUP(eurostat_totals[[#This Row],[energy carrier EUCalc]],$AE$11:$BI$24,COLUMN()-COLUMN($AD$29),FALSE)*eurostat_totals[[#This Row],[2020 1]]</f>
        <v>16837.634356656145</v>
      </c>
      <c r="AU59" s="81">
        <f ca="1">VLOOKUP(eurostat_totals[[#This Row],[energy carrier EUCalc]],$AE$11:$BI$24,COLUMN()-COLUMN($AD$29),FALSE)*eurostat_totals[[#This Row],[2020 1]]</f>
        <v>21982.467076745521</v>
      </c>
      <c r="AV59" s="81">
        <f>VLOOKUP(eurostat_totals[[#This Row],[energy carrier EUCalc]],$AE$11:$BI$24,COLUMN()-COLUMN($AD$29),FALSE)*eurostat_totals[[#This Row],[2020 1]]</f>
        <v>16837.634356656145</v>
      </c>
      <c r="AW59" s="81">
        <f>VLOOKUP(eurostat_totals[[#This Row],[energy carrier EUCalc]],$AE$11:$BI$24,COLUMN()-COLUMN($AD$29),FALSE)*eurostat_totals[[#This Row],[2020 1]]</f>
        <v>16837.634356656145</v>
      </c>
      <c r="AX59" s="81">
        <f>VLOOKUP(eurostat_totals[[#This Row],[energy carrier EUCalc]],$AE$11:$BI$24,COLUMN()-COLUMN($AD$29),FALSE)*eurostat_totals[[#This Row],[2020 1]]</f>
        <v>16837.634356656145</v>
      </c>
      <c r="AY59" s="81">
        <f>VLOOKUP(eurostat_totals[[#This Row],[energy carrier EUCalc]],$AE$11:$BI$24,COLUMN()-COLUMN($AD$29),FALSE)*eurostat_totals[[#This Row],[2020 1]]</f>
        <v>16837.634356656145</v>
      </c>
      <c r="AZ59" s="81">
        <f>VLOOKUP(eurostat_totals[[#This Row],[energy carrier EUCalc]],$AE$11:$BI$24,COLUMN()-COLUMN($AD$29),FALSE)*eurostat_totals[[#This Row],[2020 1]]</f>
        <v>16837.634356656145</v>
      </c>
      <c r="BA59" s="81">
        <f>VLOOKUP(eurostat_totals[[#This Row],[energy carrier EUCalc]],$AE$11:$BI$24,COLUMN()-COLUMN($AD$29),FALSE)*eurostat_totals[[#This Row],[2020 1]]</f>
        <v>16837.634356656145</v>
      </c>
      <c r="BB59" s="81">
        <f ca="1">VLOOKUP(eurostat_totals[[#This Row],[energy carrier EUCalc]],$AE$11:$BI$24,COLUMN()-COLUMN($AD$29),FALSE)*eurostat_totals[[#This Row],[2020 1]]</f>
        <v>21514.75501128285</v>
      </c>
      <c r="BC59" s="81">
        <f>VLOOKUP(eurostat_totals[[#This Row],[energy carrier EUCalc]],$AE$11:$BI$24,COLUMN()-COLUMN($AD$29),FALSE)*eurostat_totals[[#This Row],[2020 1]]</f>
        <v>16837.634356656145</v>
      </c>
      <c r="BD59" s="81">
        <f>VLOOKUP(eurostat_totals[[#This Row],[energy carrier EUCalc]],$AE$11:$BI$24,COLUMN()-COLUMN($AD$29),FALSE)*eurostat_totals[[#This Row],[2020 1]]</f>
        <v>16837.634356656145</v>
      </c>
      <c r="BE59" s="81">
        <f>VLOOKUP(eurostat_totals[[#This Row],[energy carrier EUCalc]],$AE$11:$BI$24,COLUMN()-COLUMN($AD$29),FALSE)*eurostat_totals[[#This Row],[2020 1]]</f>
        <v>16837.634356656145</v>
      </c>
      <c r="BF59" s="81">
        <f>VLOOKUP(eurostat_totals[[#This Row],[energy carrier EUCalc]],$AE$11:$BI$24,COLUMN()-COLUMN($AD$29),FALSE)*eurostat_totals[[#This Row],[2020 1]]</f>
        <v>16837.634356656145</v>
      </c>
      <c r="BG59" s="81">
        <f>VLOOKUP(eurostat_totals[[#This Row],[energy carrier EUCalc]],$AE$11:$BI$24,COLUMN()-COLUMN($AD$29),FALSE)*eurostat_totals[[#This Row],[2020 1]]</f>
        <v>16837.634356656145</v>
      </c>
      <c r="BH59" s="81">
        <f>VLOOKUP(eurostat_totals[[#This Row],[energy carrier EUCalc]],$AE$11:$BI$24,COLUMN()-COLUMN($AD$29),FALSE)*eurostat_totals[[#This Row],[2020 1]]</f>
        <v>16837.634356656145</v>
      </c>
      <c r="BI59" s="81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81" t="str">
        <f t="shared" si="117"/>
        <v>electricityUnited Kingdom</v>
      </c>
      <c r="B60" s="78" t="s">
        <v>35</v>
      </c>
      <c r="C60" t="s">
        <v>4</v>
      </c>
      <c r="D60" s="84">
        <v>27265.582832472821</v>
      </c>
      <c r="E60" s="84">
        <v>28517.046573996668</v>
      </c>
      <c r="F60" s="84">
        <v>28919.372808230197</v>
      </c>
      <c r="G60" s="84">
        <v>29202.514434344244</v>
      </c>
      <c r="H60" s="84">
        <v>29478.972147876324</v>
      </c>
      <c r="I60" s="84">
        <v>29712.401962859716</v>
      </c>
      <c r="J60" s="84">
        <v>31253.981994967315</v>
      </c>
      <c r="K60" s="84">
        <v>30365.021621565204</v>
      </c>
      <c r="L60" s="84">
        <v>31805.440281756895</v>
      </c>
      <c r="M60" s="84">
        <v>32066.488145239095</v>
      </c>
      <c r="N60" s="84">
        <v>32512.420400960869</v>
      </c>
      <c r="O60" s="84">
        <v>35515.391545453072</v>
      </c>
      <c r="P60" s="84">
        <v>34240.78403598431</v>
      </c>
      <c r="Q60" s="84">
        <v>41108.335697941817</v>
      </c>
      <c r="R60" s="84">
        <v>41711.084530669134</v>
      </c>
      <c r="S60" s="84">
        <v>41617.814707789723</v>
      </c>
      <c r="T60" s="84">
        <v>41229.851312761391</v>
      </c>
      <c r="U60" s="84">
        <v>39835.513237727595</v>
      </c>
      <c r="V60" s="84">
        <v>38859.630075875037</v>
      </c>
      <c r="W60" s="84">
        <v>38038.468413990995</v>
      </c>
      <c r="X60" s="84">
        <v>40346.536991947265</v>
      </c>
      <c r="Y60" s="84">
        <v>31650.337961315425</v>
      </c>
      <c r="Z60" s="84">
        <v>36147.633757591466</v>
      </c>
      <c r="AA60" s="84">
        <v>36393.361605036225</v>
      </c>
      <c r="AB60" s="84">
        <v>30612.00662129496</v>
      </c>
      <c r="AC60" s="84">
        <v>32335.264031995783</v>
      </c>
      <c r="AD60" s="84">
        <v>32397.516065588487</v>
      </c>
      <c r="AE60" s="84">
        <v>31624.734486628306</v>
      </c>
      <c r="AF60" s="84">
        <f t="shared" si="114"/>
        <v>30720.154632435675</v>
      </c>
      <c r="AG60" s="84">
        <f t="shared" si="115"/>
        <v>29585.513237915566</v>
      </c>
      <c r="AH60" s="84">
        <f t="shared" si="116"/>
        <v>29380.214561239685</v>
      </c>
      <c r="AI60" s="84">
        <f>VLOOKUP(eurostat_totals[[#This Row],[energy carrier EUCalc]],$AE$11:$BI$24,COLUMN()-COLUMN($AD$29),FALSE)*eurostat_totals[[#This Row],[2020 1]]</f>
        <v>29380.214561239685</v>
      </c>
      <c r="AJ60" s="84">
        <f>VLOOKUP(eurostat_totals[[#This Row],[energy carrier EUCalc]],$AE$11:$BI$24,COLUMN()-COLUMN($AD$29),FALSE)*eurostat_totals[[#This Row],[2020 1]]</f>
        <v>29380.214561239685</v>
      </c>
      <c r="AK60" s="84">
        <f>VLOOKUP(eurostat_totals[[#This Row],[energy carrier EUCalc]],$AE$11:$BI$24,COLUMN()-COLUMN($AD$29),FALSE)*eurostat_totals[[#This Row],[2020 1]]</f>
        <v>29380.214561239685</v>
      </c>
      <c r="AL60" s="84">
        <f>VLOOKUP(eurostat_totals[[#This Row],[energy carrier EUCalc]],$AE$11:$BI$24,COLUMN()-COLUMN($AD$29),FALSE)*eurostat_totals[[#This Row],[2020 1]]</f>
        <v>29380.214561239685</v>
      </c>
      <c r="AM60" s="84">
        <f>VLOOKUP(eurostat_totals[[#This Row],[energy carrier EUCalc]],$AE$11:$BI$24,COLUMN()-COLUMN($AD$29),FALSE)*eurostat_totals[[#This Row],[2020 1]]</f>
        <v>29380.214561239685</v>
      </c>
      <c r="AN60" s="84">
        <f>VLOOKUP(eurostat_totals[[#This Row],[energy carrier EUCalc]],$AE$11:$BI$24,COLUMN()-COLUMN($AD$29),FALSE)*eurostat_totals[[#This Row],[2020 1]]</f>
        <v>29380.214561239685</v>
      </c>
      <c r="AO60" s="84">
        <f>VLOOKUP(eurostat_totals[[#This Row],[energy carrier EUCalc]],$AE$11:$BI$24,COLUMN()-COLUMN($AD$29),FALSE)*eurostat_totals[[#This Row],[2020 1]]</f>
        <v>29380.214561239685</v>
      </c>
      <c r="AP60" s="84">
        <f>VLOOKUP(eurostat_totals[[#This Row],[energy carrier EUCalc]],$AE$11:$BI$24,COLUMN()-COLUMN($AD$29),FALSE)*eurostat_totals[[#This Row],[2020 1]]</f>
        <v>29380.214561239685</v>
      </c>
      <c r="AQ60" s="84">
        <f>VLOOKUP(eurostat_totals[[#This Row],[energy carrier EUCalc]],$AE$11:$BI$24,COLUMN()-COLUMN($AD$29),FALSE)*eurostat_totals[[#This Row],[2020 1]]</f>
        <v>29380.214561239685</v>
      </c>
      <c r="AR60" s="81">
        <f>VLOOKUP(eurostat_totals[[#This Row],[energy carrier EUCalc]],$AE$11:$BI$24,COLUMN()-COLUMN($AD$29),FALSE)*eurostat_totals[[#This Row],[2020 1]]</f>
        <v>29380.214561239685</v>
      </c>
      <c r="AS60" s="81">
        <f>VLOOKUP(eurostat_totals[[#This Row],[energy carrier EUCalc]],$AE$11:$BI$24,COLUMN()-COLUMN($AD$29),FALSE)*eurostat_totals[[#This Row],[2020 1]]</f>
        <v>29380.214561239685</v>
      </c>
      <c r="AT60" s="81">
        <f>VLOOKUP(eurostat_totals[[#This Row],[energy carrier EUCalc]],$AE$11:$BI$24,COLUMN()-COLUMN($AD$29),FALSE)*eurostat_totals[[#This Row],[2020 1]]</f>
        <v>29380.214561239685</v>
      </c>
      <c r="AU60" s="81">
        <f ca="1">VLOOKUP(eurostat_totals[[#This Row],[energy carrier EUCalc]],$AE$11:$BI$24,COLUMN()-COLUMN($AD$29),FALSE)*eurostat_totals[[#This Row],[2020 1]]</f>
        <v>38357.502343840701</v>
      </c>
      <c r="AV60" s="81">
        <f>VLOOKUP(eurostat_totals[[#This Row],[energy carrier EUCalc]],$AE$11:$BI$24,COLUMN()-COLUMN($AD$29),FALSE)*eurostat_totals[[#This Row],[2020 1]]</f>
        <v>29380.214561239685</v>
      </c>
      <c r="AW60" s="81">
        <f>VLOOKUP(eurostat_totals[[#This Row],[energy carrier EUCalc]],$AE$11:$BI$24,COLUMN()-COLUMN($AD$29),FALSE)*eurostat_totals[[#This Row],[2020 1]]</f>
        <v>29380.214561239685</v>
      </c>
      <c r="AX60" s="81">
        <f>VLOOKUP(eurostat_totals[[#This Row],[energy carrier EUCalc]],$AE$11:$BI$24,COLUMN()-COLUMN($AD$29),FALSE)*eurostat_totals[[#This Row],[2020 1]]</f>
        <v>29380.214561239685</v>
      </c>
      <c r="AY60" s="81">
        <f>VLOOKUP(eurostat_totals[[#This Row],[energy carrier EUCalc]],$AE$11:$BI$24,COLUMN()-COLUMN($AD$29),FALSE)*eurostat_totals[[#This Row],[2020 1]]</f>
        <v>29380.214561239685</v>
      </c>
      <c r="AZ60" s="81">
        <f>VLOOKUP(eurostat_totals[[#This Row],[energy carrier EUCalc]],$AE$11:$BI$24,COLUMN()-COLUMN($AD$29),FALSE)*eurostat_totals[[#This Row],[2020 1]]</f>
        <v>29380.214561239685</v>
      </c>
      <c r="BA60" s="81">
        <f>VLOOKUP(eurostat_totals[[#This Row],[energy carrier EUCalc]],$AE$11:$BI$24,COLUMN()-COLUMN($AD$29),FALSE)*eurostat_totals[[#This Row],[2020 1]]</f>
        <v>29380.214561239685</v>
      </c>
      <c r="BB60" s="81">
        <f ca="1">VLOOKUP(eurostat_totals[[#This Row],[energy carrier EUCalc]],$AE$11:$BI$24,COLUMN()-COLUMN($AD$29),FALSE)*eurostat_totals[[#This Row],[2020 1]]</f>
        <v>37541.385272695152</v>
      </c>
      <c r="BC60" s="81">
        <f>VLOOKUP(eurostat_totals[[#This Row],[energy carrier EUCalc]],$AE$11:$BI$24,COLUMN()-COLUMN($AD$29),FALSE)*eurostat_totals[[#This Row],[2020 1]]</f>
        <v>29380.214561239685</v>
      </c>
      <c r="BD60" s="81">
        <f>VLOOKUP(eurostat_totals[[#This Row],[energy carrier EUCalc]],$AE$11:$BI$24,COLUMN()-COLUMN($AD$29),FALSE)*eurostat_totals[[#This Row],[2020 1]]</f>
        <v>29380.214561239685</v>
      </c>
      <c r="BE60" s="81">
        <f>VLOOKUP(eurostat_totals[[#This Row],[energy carrier EUCalc]],$AE$11:$BI$24,COLUMN()-COLUMN($AD$29),FALSE)*eurostat_totals[[#This Row],[2020 1]]</f>
        <v>29380.214561239685</v>
      </c>
      <c r="BF60" s="81">
        <f>VLOOKUP(eurostat_totals[[#This Row],[energy carrier EUCalc]],$AE$11:$BI$24,COLUMN()-COLUMN($AD$29),FALSE)*eurostat_totals[[#This Row],[2020 1]]</f>
        <v>29380.214561239685</v>
      </c>
      <c r="BG60" s="81">
        <f>VLOOKUP(eurostat_totals[[#This Row],[energy carrier EUCalc]],$AE$11:$BI$24,COLUMN()-COLUMN($AD$29),FALSE)*eurostat_totals[[#This Row],[2020 1]]</f>
        <v>29380.214561239685</v>
      </c>
      <c r="BH60" s="81">
        <f>VLOOKUP(eurostat_totals[[#This Row],[energy carrier EUCalc]],$AE$11:$BI$24,COLUMN()-COLUMN($AD$29),FALSE)*eurostat_totals[[#This Row],[2020 1]]</f>
        <v>29380.214561239685</v>
      </c>
      <c r="BI60" s="81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81" t="str">
        <f t="shared" si="117"/>
        <v>gas-bioAustria</v>
      </c>
      <c r="B61" s="6" t="s">
        <v>66</v>
      </c>
      <c r="C61" t="s">
        <v>12</v>
      </c>
      <c r="D61" s="84">
        <v>0</v>
      </c>
      <c r="E61" s="84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1.3025600000000002</v>
      </c>
      <c r="W61" s="84">
        <v>1.9771000000000003</v>
      </c>
      <c r="X61" s="84">
        <v>1.8724300000000003</v>
      </c>
      <c r="Y61" s="84">
        <v>6.0824900000000008</v>
      </c>
      <c r="Z61" s="84">
        <v>7.3850500000000006</v>
      </c>
      <c r="AA61" s="84">
        <v>12.653440000000002</v>
      </c>
      <c r="AB61" s="84">
        <v>19.340690000000002</v>
      </c>
      <c r="AC61" s="84">
        <v>28.28416</v>
      </c>
      <c r="AD61" s="84">
        <v>36.483310000000003</v>
      </c>
      <c r="AE61" s="84">
        <v>45.659380000000006</v>
      </c>
      <c r="AF61" s="84">
        <f t="shared" si="114"/>
        <v>53.314246000000004</v>
      </c>
      <c r="AG61" s="84">
        <f t="shared" si="115"/>
        <v>61.446407200000003</v>
      </c>
      <c r="AH61" s="84">
        <f t="shared" si="116"/>
        <v>69.867550640000005</v>
      </c>
      <c r="AI61" s="84">
        <f ca="1">VLOOKUP(eurostat_totals[[#This Row],[energy carrier EUCalc]],$AE$11:$BI$24,COLUMN()-COLUMN($AD$29),FALSE)*eurostat_totals[[#This Row],[2020 1]]</f>
        <v>69.867550640000005</v>
      </c>
      <c r="AJ61" s="84">
        <f ca="1">VLOOKUP(eurostat_totals[[#This Row],[energy carrier EUCalc]],$AE$11:$BI$24,COLUMN()-COLUMN($AD$29),FALSE)*eurostat_totals[[#This Row],[2020 1]]</f>
        <v>69.867550640000005</v>
      </c>
      <c r="AK61" s="84">
        <f ca="1">VLOOKUP(eurostat_totals[[#This Row],[energy carrier EUCalc]],$AE$11:$BI$24,COLUMN()-COLUMN($AD$29),FALSE)*eurostat_totals[[#This Row],[2020 1]]</f>
        <v>69.867550640000005</v>
      </c>
      <c r="AL61" s="84">
        <f ca="1">VLOOKUP(eurostat_totals[[#This Row],[energy carrier EUCalc]],$AE$11:$BI$24,COLUMN()-COLUMN($AD$29),FALSE)*eurostat_totals[[#This Row],[2020 1]]</f>
        <v>69.867550640000005</v>
      </c>
      <c r="AM61" s="84">
        <f ca="1">VLOOKUP(eurostat_totals[[#This Row],[energy carrier EUCalc]],$AE$11:$BI$24,COLUMN()-COLUMN($AD$29),FALSE)*eurostat_totals[[#This Row],[2020 1]]</f>
        <v>69.867550640000005</v>
      </c>
      <c r="AN61" s="84">
        <f ca="1">VLOOKUP(eurostat_totals[[#This Row],[energy carrier EUCalc]],$AE$11:$BI$24,COLUMN()-COLUMN($AD$29),FALSE)*eurostat_totals[[#This Row],[2020 1]]</f>
        <v>69.867550640000005</v>
      </c>
      <c r="AO61" s="84">
        <f>VLOOKUP(eurostat_totals[[#This Row],[energy carrier EUCalc]],$AE$11:$BI$24,COLUMN()-COLUMN($AD$29),FALSE)*eurostat_totals[[#This Row],[2020 1]]</f>
        <v>69.867550640000005</v>
      </c>
      <c r="AP61" s="84">
        <f ca="1">VLOOKUP(eurostat_totals[[#This Row],[energy carrier EUCalc]],$AE$11:$BI$24,COLUMN()-COLUMN($AD$29),FALSE)*eurostat_totals[[#This Row],[2020 1]]</f>
        <v>69.867550640000005</v>
      </c>
      <c r="AQ61" s="84">
        <f ca="1">VLOOKUP(eurostat_totals[[#This Row],[energy carrier EUCalc]],$AE$11:$BI$24,COLUMN()-COLUMN($AD$29),FALSE)*eurostat_totals[[#This Row],[2020 1]]</f>
        <v>69.867550640000005</v>
      </c>
      <c r="AR61" s="81">
        <f ca="1">VLOOKUP(eurostat_totals[[#This Row],[energy carrier EUCalc]],$AE$11:$BI$24,COLUMN()-COLUMN($AD$29),FALSE)*eurostat_totals[[#This Row],[2020 1]]</f>
        <v>69.867550640000005</v>
      </c>
      <c r="AS61" s="81">
        <f ca="1">VLOOKUP(eurostat_totals[[#This Row],[energy carrier EUCalc]],$AE$11:$BI$24,COLUMN()-COLUMN($AD$29),FALSE)*eurostat_totals[[#This Row],[2020 1]]</f>
        <v>69.867550640000005</v>
      </c>
      <c r="AT61" s="81">
        <f ca="1">VLOOKUP(eurostat_totals[[#This Row],[energy carrier EUCalc]],$AE$11:$BI$24,COLUMN()-COLUMN($AD$29),FALSE)*eurostat_totals[[#This Row],[2020 1]]</f>
        <v>69.867550640000005</v>
      </c>
      <c r="AU61" s="81">
        <f ca="1">VLOOKUP(eurostat_totals[[#This Row],[energy carrier EUCalc]],$AE$11:$BI$24,COLUMN()-COLUMN($AD$29),FALSE)*eurostat_totals[[#This Row],[2020 1]]</f>
        <v>69.867550640000005</v>
      </c>
      <c r="AV61" s="81">
        <f>VLOOKUP(eurostat_totals[[#This Row],[energy carrier EUCalc]],$AE$11:$BI$24,COLUMN()-COLUMN($AD$29),FALSE)*eurostat_totals[[#This Row],[2020 1]]</f>
        <v>69.867550640000005</v>
      </c>
      <c r="AW61" s="81">
        <f ca="1">VLOOKUP(eurostat_totals[[#This Row],[energy carrier EUCalc]],$AE$11:$BI$24,COLUMN()-COLUMN($AD$29),FALSE)*eurostat_totals[[#This Row],[2020 1]]</f>
        <v>69.867550640000005</v>
      </c>
      <c r="AX61" s="81">
        <f ca="1">VLOOKUP(eurostat_totals[[#This Row],[energy carrier EUCalc]],$AE$11:$BI$24,COLUMN()-COLUMN($AD$29),FALSE)*eurostat_totals[[#This Row],[2020 1]]</f>
        <v>69.867550640000005</v>
      </c>
      <c r="AY61" s="81">
        <f ca="1">VLOOKUP(eurostat_totals[[#This Row],[energy carrier EUCalc]],$AE$11:$BI$24,COLUMN()-COLUMN($AD$29),FALSE)*eurostat_totals[[#This Row],[2020 1]]</f>
        <v>69.867550640000005</v>
      </c>
      <c r="AZ61" s="81">
        <f ca="1">VLOOKUP(eurostat_totals[[#This Row],[energy carrier EUCalc]],$AE$11:$BI$24,COLUMN()-COLUMN($AD$29),FALSE)*eurostat_totals[[#This Row],[2020 1]]</f>
        <v>69.867550640000005</v>
      </c>
      <c r="BA61" s="81">
        <f ca="1">VLOOKUP(eurostat_totals[[#This Row],[energy carrier EUCalc]],$AE$11:$BI$24,COLUMN()-COLUMN($AD$29),FALSE)*eurostat_totals[[#This Row],[2020 1]]</f>
        <v>69.867550640000005</v>
      </c>
      <c r="BB61" s="81">
        <f ca="1">VLOOKUP(eurostat_totals[[#This Row],[energy carrier EUCalc]],$AE$11:$BI$24,COLUMN()-COLUMN($AD$29),FALSE)*eurostat_totals[[#This Row],[2020 1]]</f>
        <v>69.867550640000005</v>
      </c>
      <c r="BC61" s="81">
        <f>VLOOKUP(eurostat_totals[[#This Row],[energy carrier EUCalc]],$AE$11:$BI$24,COLUMN()-COLUMN($AD$29),FALSE)*eurostat_totals[[#This Row],[2020 1]]</f>
        <v>69.867550640000005</v>
      </c>
      <c r="BD61" s="81">
        <f ca="1">VLOOKUP(eurostat_totals[[#This Row],[energy carrier EUCalc]],$AE$11:$BI$24,COLUMN()-COLUMN($AD$29),FALSE)*eurostat_totals[[#This Row],[2020 1]]</f>
        <v>69.867550640000005</v>
      </c>
      <c r="BE61" s="81">
        <f ca="1">VLOOKUP(eurostat_totals[[#This Row],[energy carrier EUCalc]],$AE$11:$BI$24,COLUMN()-COLUMN($AD$29),FALSE)*eurostat_totals[[#This Row],[2020 1]]</f>
        <v>69.867550640000005</v>
      </c>
      <c r="BF61" s="81">
        <f ca="1">VLOOKUP(eurostat_totals[[#This Row],[energy carrier EUCalc]],$AE$11:$BI$24,COLUMN()-COLUMN($AD$29),FALSE)*eurostat_totals[[#This Row],[2020 1]]</f>
        <v>69.867550640000005</v>
      </c>
      <c r="BG61" s="81">
        <f ca="1">VLOOKUP(eurostat_totals[[#This Row],[energy carrier EUCalc]],$AE$11:$BI$24,COLUMN()-COLUMN($AD$29),FALSE)*eurostat_totals[[#This Row],[2020 1]]</f>
        <v>69.867550640000005</v>
      </c>
      <c r="BH61" s="81">
        <f ca="1">VLOOKUP(eurostat_totals[[#This Row],[energy carrier EUCalc]],$AE$11:$BI$24,COLUMN()-COLUMN($AD$29),FALSE)*eurostat_totals[[#This Row],[2020 1]]</f>
        <v>69.867550640000005</v>
      </c>
      <c r="BI61" s="81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81" t="str">
        <f t="shared" si="117"/>
        <v>gas-bioBelgium</v>
      </c>
      <c r="B62" s="6" t="s">
        <v>66</v>
      </c>
      <c r="C62" t="s">
        <v>1</v>
      </c>
      <c r="D62" s="84">
        <v>0</v>
      </c>
      <c r="E62" s="84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f t="shared" si="114"/>
        <v>0</v>
      </c>
      <c r="AG62" s="84">
        <f t="shared" si="115"/>
        <v>0</v>
      </c>
      <c r="AH62" s="84">
        <f t="shared" si="116"/>
        <v>0</v>
      </c>
      <c r="AI62" s="84">
        <f ca="1">VLOOKUP(eurostat_totals[[#This Row],[energy carrier EUCalc]],$AE$11:$BI$24,COLUMN()-COLUMN($AD$29),FALSE)*eurostat_totals[[#This Row],[2020 1]]</f>
        <v>0</v>
      </c>
      <c r="AJ62" s="84">
        <f ca="1">VLOOKUP(eurostat_totals[[#This Row],[energy carrier EUCalc]],$AE$11:$BI$24,COLUMN()-COLUMN($AD$29),FALSE)*eurostat_totals[[#This Row],[2020 1]]</f>
        <v>0</v>
      </c>
      <c r="AK62" s="84">
        <f ca="1">VLOOKUP(eurostat_totals[[#This Row],[energy carrier EUCalc]],$AE$11:$BI$24,COLUMN()-COLUMN($AD$29),FALSE)*eurostat_totals[[#This Row],[2020 1]]</f>
        <v>0</v>
      </c>
      <c r="AL62" s="84">
        <f ca="1">VLOOKUP(eurostat_totals[[#This Row],[energy carrier EUCalc]],$AE$11:$BI$24,COLUMN()-COLUMN($AD$29),FALSE)*eurostat_totals[[#This Row],[2020 1]]</f>
        <v>0</v>
      </c>
      <c r="AM62" s="84">
        <f ca="1">VLOOKUP(eurostat_totals[[#This Row],[energy carrier EUCalc]],$AE$11:$BI$24,COLUMN()-COLUMN($AD$29),FALSE)*eurostat_totals[[#This Row],[2020 1]]</f>
        <v>0</v>
      </c>
      <c r="AN62" s="84">
        <f ca="1">VLOOKUP(eurostat_totals[[#This Row],[energy carrier EUCalc]],$AE$11:$BI$24,COLUMN()-COLUMN($AD$29),FALSE)*eurostat_totals[[#This Row],[2020 1]]</f>
        <v>0</v>
      </c>
      <c r="AO62" s="84">
        <f>VLOOKUP(eurostat_totals[[#This Row],[energy carrier EUCalc]],$AE$11:$BI$24,COLUMN()-COLUMN($AD$29),FALSE)*eurostat_totals[[#This Row],[2020 1]]</f>
        <v>0</v>
      </c>
      <c r="AP62" s="84">
        <f ca="1">VLOOKUP(eurostat_totals[[#This Row],[energy carrier EUCalc]],$AE$11:$BI$24,COLUMN()-COLUMN($AD$29),FALSE)*eurostat_totals[[#This Row],[2020 1]]</f>
        <v>0</v>
      </c>
      <c r="AQ62" s="84">
        <f ca="1">VLOOKUP(eurostat_totals[[#This Row],[energy carrier EUCalc]],$AE$11:$BI$24,COLUMN()-COLUMN($AD$29),FALSE)*eurostat_totals[[#This Row],[2020 1]]</f>
        <v>0</v>
      </c>
      <c r="AR62" s="81">
        <f ca="1">VLOOKUP(eurostat_totals[[#This Row],[energy carrier EUCalc]],$AE$11:$BI$24,COLUMN()-COLUMN($AD$29),FALSE)*eurostat_totals[[#This Row],[2020 1]]</f>
        <v>0</v>
      </c>
      <c r="AS62" s="81">
        <f ca="1">VLOOKUP(eurostat_totals[[#This Row],[energy carrier EUCalc]],$AE$11:$BI$24,COLUMN()-COLUMN($AD$29),FALSE)*eurostat_totals[[#This Row],[2020 1]]</f>
        <v>0</v>
      </c>
      <c r="AT62" s="81">
        <f ca="1">VLOOKUP(eurostat_totals[[#This Row],[energy carrier EUCalc]],$AE$11:$BI$24,COLUMN()-COLUMN($AD$29),FALSE)*eurostat_totals[[#This Row],[2020 1]]</f>
        <v>0</v>
      </c>
      <c r="AU62" s="81">
        <f ca="1">VLOOKUP(eurostat_totals[[#This Row],[energy carrier EUCalc]],$AE$11:$BI$24,COLUMN()-COLUMN($AD$29),FALSE)*eurostat_totals[[#This Row],[2020 1]]</f>
        <v>0</v>
      </c>
      <c r="AV62" s="81">
        <f>VLOOKUP(eurostat_totals[[#This Row],[energy carrier EUCalc]],$AE$11:$BI$24,COLUMN()-COLUMN($AD$29),FALSE)*eurostat_totals[[#This Row],[2020 1]]</f>
        <v>0</v>
      </c>
      <c r="AW62" s="81">
        <f ca="1">VLOOKUP(eurostat_totals[[#This Row],[energy carrier EUCalc]],$AE$11:$BI$24,COLUMN()-COLUMN($AD$29),FALSE)*eurostat_totals[[#This Row],[2020 1]]</f>
        <v>0</v>
      </c>
      <c r="AX62" s="81">
        <f ca="1">VLOOKUP(eurostat_totals[[#This Row],[energy carrier EUCalc]],$AE$11:$BI$24,COLUMN()-COLUMN($AD$29),FALSE)*eurostat_totals[[#This Row],[2020 1]]</f>
        <v>0</v>
      </c>
      <c r="AY62" s="81">
        <f ca="1">VLOOKUP(eurostat_totals[[#This Row],[energy carrier EUCalc]],$AE$11:$BI$24,COLUMN()-COLUMN($AD$29),FALSE)*eurostat_totals[[#This Row],[2020 1]]</f>
        <v>0</v>
      </c>
      <c r="AZ62" s="81">
        <f ca="1">VLOOKUP(eurostat_totals[[#This Row],[energy carrier EUCalc]],$AE$11:$BI$24,COLUMN()-COLUMN($AD$29),FALSE)*eurostat_totals[[#This Row],[2020 1]]</f>
        <v>0</v>
      </c>
      <c r="BA62" s="81">
        <f ca="1">VLOOKUP(eurostat_totals[[#This Row],[energy carrier EUCalc]],$AE$11:$BI$24,COLUMN()-COLUMN($AD$29),FALSE)*eurostat_totals[[#This Row],[2020 1]]</f>
        <v>0</v>
      </c>
      <c r="BB62" s="81">
        <f ca="1">VLOOKUP(eurostat_totals[[#This Row],[energy carrier EUCalc]],$AE$11:$BI$24,COLUMN()-COLUMN($AD$29),FALSE)*eurostat_totals[[#This Row],[2020 1]]</f>
        <v>0</v>
      </c>
      <c r="BC62" s="81">
        <f>VLOOKUP(eurostat_totals[[#This Row],[energy carrier EUCalc]],$AE$11:$BI$24,COLUMN()-COLUMN($AD$29),FALSE)*eurostat_totals[[#This Row],[2020 1]]</f>
        <v>0</v>
      </c>
      <c r="BD62" s="81">
        <f ca="1">VLOOKUP(eurostat_totals[[#This Row],[energy carrier EUCalc]],$AE$11:$BI$24,COLUMN()-COLUMN($AD$29),FALSE)*eurostat_totals[[#This Row],[2020 1]]</f>
        <v>0</v>
      </c>
      <c r="BE62" s="81">
        <f ca="1">VLOOKUP(eurostat_totals[[#This Row],[energy carrier EUCalc]],$AE$11:$BI$24,COLUMN()-COLUMN($AD$29),FALSE)*eurostat_totals[[#This Row],[2020 1]]</f>
        <v>0</v>
      </c>
      <c r="BF62" s="81">
        <f ca="1">VLOOKUP(eurostat_totals[[#This Row],[energy carrier EUCalc]],$AE$11:$BI$24,COLUMN()-COLUMN($AD$29),FALSE)*eurostat_totals[[#This Row],[2020 1]]</f>
        <v>0</v>
      </c>
      <c r="BG62" s="81">
        <f ca="1">VLOOKUP(eurostat_totals[[#This Row],[energy carrier EUCalc]],$AE$11:$BI$24,COLUMN()-COLUMN($AD$29),FALSE)*eurostat_totals[[#This Row],[2020 1]]</f>
        <v>0</v>
      </c>
      <c r="BH62" s="81">
        <f ca="1">VLOOKUP(eurostat_totals[[#This Row],[energy carrier EUCalc]],$AE$11:$BI$24,COLUMN()-COLUMN($AD$29),FALSE)*eurostat_totals[[#This Row],[2020 1]]</f>
        <v>0</v>
      </c>
      <c r="BI62" s="81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81" t="str">
        <f t="shared" si="117"/>
        <v>gas-bioBulgaria</v>
      </c>
      <c r="B63" s="6" t="s">
        <v>66</v>
      </c>
      <c r="C63" t="s">
        <v>19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f t="shared" si="114"/>
        <v>0</v>
      </c>
      <c r="AG63" s="84">
        <f t="shared" si="115"/>
        <v>0</v>
      </c>
      <c r="AH63" s="84">
        <f t="shared" si="116"/>
        <v>0</v>
      </c>
      <c r="AI63" s="84">
        <f ca="1">VLOOKUP(eurostat_totals[[#This Row],[energy carrier EUCalc]],$AE$11:$BI$24,COLUMN()-COLUMN($AD$29),FALSE)*eurostat_totals[[#This Row],[2020 1]]</f>
        <v>0</v>
      </c>
      <c r="AJ63" s="84">
        <f ca="1">VLOOKUP(eurostat_totals[[#This Row],[energy carrier EUCalc]],$AE$11:$BI$24,COLUMN()-COLUMN($AD$29),FALSE)*eurostat_totals[[#This Row],[2020 1]]</f>
        <v>0</v>
      </c>
      <c r="AK63" s="84">
        <f ca="1">VLOOKUP(eurostat_totals[[#This Row],[energy carrier EUCalc]],$AE$11:$BI$24,COLUMN()-COLUMN($AD$29),FALSE)*eurostat_totals[[#This Row],[2020 1]]</f>
        <v>0</v>
      </c>
      <c r="AL63" s="84">
        <f ca="1">VLOOKUP(eurostat_totals[[#This Row],[energy carrier EUCalc]],$AE$11:$BI$24,COLUMN()-COLUMN($AD$29),FALSE)*eurostat_totals[[#This Row],[2020 1]]</f>
        <v>0</v>
      </c>
      <c r="AM63" s="84">
        <f ca="1">VLOOKUP(eurostat_totals[[#This Row],[energy carrier EUCalc]],$AE$11:$BI$24,COLUMN()-COLUMN($AD$29),FALSE)*eurostat_totals[[#This Row],[2020 1]]</f>
        <v>0</v>
      </c>
      <c r="AN63" s="84">
        <f ca="1">VLOOKUP(eurostat_totals[[#This Row],[energy carrier EUCalc]],$AE$11:$BI$24,COLUMN()-COLUMN($AD$29),FALSE)*eurostat_totals[[#This Row],[2020 1]]</f>
        <v>0</v>
      </c>
      <c r="AO63" s="84">
        <f>VLOOKUP(eurostat_totals[[#This Row],[energy carrier EUCalc]],$AE$11:$BI$24,COLUMN()-COLUMN($AD$29),FALSE)*eurostat_totals[[#This Row],[2020 1]]</f>
        <v>0</v>
      </c>
      <c r="AP63" s="84">
        <f ca="1">VLOOKUP(eurostat_totals[[#This Row],[energy carrier EUCalc]],$AE$11:$BI$24,COLUMN()-COLUMN($AD$29),FALSE)*eurostat_totals[[#This Row],[2020 1]]</f>
        <v>0</v>
      </c>
      <c r="AQ63" s="84">
        <f ca="1">VLOOKUP(eurostat_totals[[#This Row],[energy carrier EUCalc]],$AE$11:$BI$24,COLUMN()-COLUMN($AD$29),FALSE)*eurostat_totals[[#This Row],[2020 1]]</f>
        <v>0</v>
      </c>
      <c r="AR63" s="81">
        <f ca="1">VLOOKUP(eurostat_totals[[#This Row],[energy carrier EUCalc]],$AE$11:$BI$24,COLUMN()-COLUMN($AD$29),FALSE)*eurostat_totals[[#This Row],[2020 1]]</f>
        <v>0</v>
      </c>
      <c r="AS63" s="81">
        <f ca="1">VLOOKUP(eurostat_totals[[#This Row],[energy carrier EUCalc]],$AE$11:$BI$24,COLUMN()-COLUMN($AD$29),FALSE)*eurostat_totals[[#This Row],[2020 1]]</f>
        <v>0</v>
      </c>
      <c r="AT63" s="81">
        <f ca="1">VLOOKUP(eurostat_totals[[#This Row],[energy carrier EUCalc]],$AE$11:$BI$24,COLUMN()-COLUMN($AD$29),FALSE)*eurostat_totals[[#This Row],[2020 1]]</f>
        <v>0</v>
      </c>
      <c r="AU63" s="81">
        <f ca="1">VLOOKUP(eurostat_totals[[#This Row],[energy carrier EUCalc]],$AE$11:$BI$24,COLUMN()-COLUMN($AD$29),FALSE)*eurostat_totals[[#This Row],[2020 1]]</f>
        <v>0</v>
      </c>
      <c r="AV63" s="81">
        <f>VLOOKUP(eurostat_totals[[#This Row],[energy carrier EUCalc]],$AE$11:$BI$24,COLUMN()-COLUMN($AD$29),FALSE)*eurostat_totals[[#This Row],[2020 1]]</f>
        <v>0</v>
      </c>
      <c r="AW63" s="81">
        <f ca="1">VLOOKUP(eurostat_totals[[#This Row],[energy carrier EUCalc]],$AE$11:$BI$24,COLUMN()-COLUMN($AD$29),FALSE)*eurostat_totals[[#This Row],[2020 1]]</f>
        <v>0</v>
      </c>
      <c r="AX63" s="81">
        <f ca="1">VLOOKUP(eurostat_totals[[#This Row],[energy carrier EUCalc]],$AE$11:$BI$24,COLUMN()-COLUMN($AD$29),FALSE)*eurostat_totals[[#This Row],[2020 1]]</f>
        <v>0</v>
      </c>
      <c r="AY63" s="81">
        <f ca="1">VLOOKUP(eurostat_totals[[#This Row],[energy carrier EUCalc]],$AE$11:$BI$24,COLUMN()-COLUMN($AD$29),FALSE)*eurostat_totals[[#This Row],[2020 1]]</f>
        <v>0</v>
      </c>
      <c r="AZ63" s="81">
        <f ca="1">VLOOKUP(eurostat_totals[[#This Row],[energy carrier EUCalc]],$AE$11:$BI$24,COLUMN()-COLUMN($AD$29),FALSE)*eurostat_totals[[#This Row],[2020 1]]</f>
        <v>0</v>
      </c>
      <c r="BA63" s="81">
        <f ca="1">VLOOKUP(eurostat_totals[[#This Row],[energy carrier EUCalc]],$AE$11:$BI$24,COLUMN()-COLUMN($AD$29),FALSE)*eurostat_totals[[#This Row],[2020 1]]</f>
        <v>0</v>
      </c>
      <c r="BB63" s="81">
        <f ca="1">VLOOKUP(eurostat_totals[[#This Row],[energy carrier EUCalc]],$AE$11:$BI$24,COLUMN()-COLUMN($AD$29),FALSE)*eurostat_totals[[#This Row],[2020 1]]</f>
        <v>0</v>
      </c>
      <c r="BC63" s="81">
        <f>VLOOKUP(eurostat_totals[[#This Row],[energy carrier EUCalc]],$AE$11:$BI$24,COLUMN()-COLUMN($AD$29),FALSE)*eurostat_totals[[#This Row],[2020 1]]</f>
        <v>0</v>
      </c>
      <c r="BD63" s="81">
        <f ca="1">VLOOKUP(eurostat_totals[[#This Row],[energy carrier EUCalc]],$AE$11:$BI$24,COLUMN()-COLUMN($AD$29),FALSE)*eurostat_totals[[#This Row],[2020 1]]</f>
        <v>0</v>
      </c>
      <c r="BE63" s="81">
        <f ca="1">VLOOKUP(eurostat_totals[[#This Row],[energy carrier EUCalc]],$AE$11:$BI$24,COLUMN()-COLUMN($AD$29),FALSE)*eurostat_totals[[#This Row],[2020 1]]</f>
        <v>0</v>
      </c>
      <c r="BF63" s="81">
        <f ca="1">VLOOKUP(eurostat_totals[[#This Row],[energy carrier EUCalc]],$AE$11:$BI$24,COLUMN()-COLUMN($AD$29),FALSE)*eurostat_totals[[#This Row],[2020 1]]</f>
        <v>0</v>
      </c>
      <c r="BG63" s="81">
        <f ca="1">VLOOKUP(eurostat_totals[[#This Row],[energy carrier EUCalc]],$AE$11:$BI$24,COLUMN()-COLUMN($AD$29),FALSE)*eurostat_totals[[#This Row],[2020 1]]</f>
        <v>0</v>
      </c>
      <c r="BH63" s="81">
        <f ca="1">VLOOKUP(eurostat_totals[[#This Row],[energy carrier EUCalc]],$AE$11:$BI$24,COLUMN()-COLUMN($AD$29),FALSE)*eurostat_totals[[#This Row],[2020 1]]</f>
        <v>0</v>
      </c>
      <c r="BI63" s="81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81" t="str">
        <f t="shared" si="117"/>
        <v>gas-bioCroatia</v>
      </c>
      <c r="B64" s="6" t="s">
        <v>66</v>
      </c>
      <c r="C64" t="s">
        <v>22</v>
      </c>
      <c r="D64" s="84">
        <v>0</v>
      </c>
      <c r="E64" s="84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f t="shared" si="114"/>
        <v>0</v>
      </c>
      <c r="AG64" s="84">
        <f t="shared" si="115"/>
        <v>0</v>
      </c>
      <c r="AH64" s="84">
        <f t="shared" si="116"/>
        <v>0</v>
      </c>
      <c r="AI64" s="84">
        <f ca="1">VLOOKUP(eurostat_totals[[#This Row],[energy carrier EUCalc]],$AE$11:$BI$24,COLUMN()-COLUMN($AD$29),FALSE)*eurostat_totals[[#This Row],[2020 1]]</f>
        <v>0</v>
      </c>
      <c r="AJ64" s="84">
        <f ca="1">VLOOKUP(eurostat_totals[[#This Row],[energy carrier EUCalc]],$AE$11:$BI$24,COLUMN()-COLUMN($AD$29),FALSE)*eurostat_totals[[#This Row],[2020 1]]</f>
        <v>0</v>
      </c>
      <c r="AK64" s="84">
        <f ca="1">VLOOKUP(eurostat_totals[[#This Row],[energy carrier EUCalc]],$AE$11:$BI$24,COLUMN()-COLUMN($AD$29),FALSE)*eurostat_totals[[#This Row],[2020 1]]</f>
        <v>0</v>
      </c>
      <c r="AL64" s="84">
        <f ca="1">VLOOKUP(eurostat_totals[[#This Row],[energy carrier EUCalc]],$AE$11:$BI$24,COLUMN()-COLUMN($AD$29),FALSE)*eurostat_totals[[#This Row],[2020 1]]</f>
        <v>0</v>
      </c>
      <c r="AM64" s="84">
        <f ca="1">VLOOKUP(eurostat_totals[[#This Row],[energy carrier EUCalc]],$AE$11:$BI$24,COLUMN()-COLUMN($AD$29),FALSE)*eurostat_totals[[#This Row],[2020 1]]</f>
        <v>0</v>
      </c>
      <c r="AN64" s="84">
        <f ca="1">VLOOKUP(eurostat_totals[[#This Row],[energy carrier EUCalc]],$AE$11:$BI$24,COLUMN()-COLUMN($AD$29),FALSE)*eurostat_totals[[#This Row],[2020 1]]</f>
        <v>0</v>
      </c>
      <c r="AO64" s="84">
        <f>VLOOKUP(eurostat_totals[[#This Row],[energy carrier EUCalc]],$AE$11:$BI$24,COLUMN()-COLUMN($AD$29),FALSE)*eurostat_totals[[#This Row],[2020 1]]</f>
        <v>0</v>
      </c>
      <c r="AP64" s="84">
        <f ca="1">VLOOKUP(eurostat_totals[[#This Row],[energy carrier EUCalc]],$AE$11:$BI$24,COLUMN()-COLUMN($AD$29),FALSE)*eurostat_totals[[#This Row],[2020 1]]</f>
        <v>0</v>
      </c>
      <c r="AQ64" s="84">
        <f ca="1">VLOOKUP(eurostat_totals[[#This Row],[energy carrier EUCalc]],$AE$11:$BI$24,COLUMN()-COLUMN($AD$29),FALSE)*eurostat_totals[[#This Row],[2020 1]]</f>
        <v>0</v>
      </c>
      <c r="AR64" s="81">
        <f ca="1">VLOOKUP(eurostat_totals[[#This Row],[energy carrier EUCalc]],$AE$11:$BI$24,COLUMN()-COLUMN($AD$29),FALSE)*eurostat_totals[[#This Row],[2020 1]]</f>
        <v>0</v>
      </c>
      <c r="AS64" s="81">
        <f ca="1">VLOOKUP(eurostat_totals[[#This Row],[energy carrier EUCalc]],$AE$11:$BI$24,COLUMN()-COLUMN($AD$29),FALSE)*eurostat_totals[[#This Row],[2020 1]]</f>
        <v>0</v>
      </c>
      <c r="AT64" s="81">
        <f ca="1">VLOOKUP(eurostat_totals[[#This Row],[energy carrier EUCalc]],$AE$11:$BI$24,COLUMN()-COLUMN($AD$29),FALSE)*eurostat_totals[[#This Row],[2020 1]]</f>
        <v>0</v>
      </c>
      <c r="AU64" s="81">
        <f ca="1">VLOOKUP(eurostat_totals[[#This Row],[energy carrier EUCalc]],$AE$11:$BI$24,COLUMN()-COLUMN($AD$29),FALSE)*eurostat_totals[[#This Row],[2020 1]]</f>
        <v>0</v>
      </c>
      <c r="AV64" s="81">
        <f>VLOOKUP(eurostat_totals[[#This Row],[energy carrier EUCalc]],$AE$11:$BI$24,COLUMN()-COLUMN($AD$29),FALSE)*eurostat_totals[[#This Row],[2020 1]]</f>
        <v>0</v>
      </c>
      <c r="AW64" s="81">
        <f ca="1">VLOOKUP(eurostat_totals[[#This Row],[energy carrier EUCalc]],$AE$11:$BI$24,COLUMN()-COLUMN($AD$29),FALSE)*eurostat_totals[[#This Row],[2020 1]]</f>
        <v>0</v>
      </c>
      <c r="AX64" s="81">
        <f ca="1">VLOOKUP(eurostat_totals[[#This Row],[energy carrier EUCalc]],$AE$11:$BI$24,COLUMN()-COLUMN($AD$29),FALSE)*eurostat_totals[[#This Row],[2020 1]]</f>
        <v>0</v>
      </c>
      <c r="AY64" s="81">
        <f ca="1">VLOOKUP(eurostat_totals[[#This Row],[energy carrier EUCalc]],$AE$11:$BI$24,COLUMN()-COLUMN($AD$29),FALSE)*eurostat_totals[[#This Row],[2020 1]]</f>
        <v>0</v>
      </c>
      <c r="AZ64" s="81">
        <f ca="1">VLOOKUP(eurostat_totals[[#This Row],[energy carrier EUCalc]],$AE$11:$BI$24,COLUMN()-COLUMN($AD$29),FALSE)*eurostat_totals[[#This Row],[2020 1]]</f>
        <v>0</v>
      </c>
      <c r="BA64" s="81">
        <f ca="1">VLOOKUP(eurostat_totals[[#This Row],[energy carrier EUCalc]],$AE$11:$BI$24,COLUMN()-COLUMN($AD$29),FALSE)*eurostat_totals[[#This Row],[2020 1]]</f>
        <v>0</v>
      </c>
      <c r="BB64" s="81">
        <f ca="1">VLOOKUP(eurostat_totals[[#This Row],[energy carrier EUCalc]],$AE$11:$BI$24,COLUMN()-COLUMN($AD$29),FALSE)*eurostat_totals[[#This Row],[2020 1]]</f>
        <v>0</v>
      </c>
      <c r="BC64" s="81">
        <f>VLOOKUP(eurostat_totals[[#This Row],[energy carrier EUCalc]],$AE$11:$BI$24,COLUMN()-COLUMN($AD$29),FALSE)*eurostat_totals[[#This Row],[2020 1]]</f>
        <v>0</v>
      </c>
      <c r="BD64" s="81">
        <f ca="1">VLOOKUP(eurostat_totals[[#This Row],[energy carrier EUCalc]],$AE$11:$BI$24,COLUMN()-COLUMN($AD$29),FALSE)*eurostat_totals[[#This Row],[2020 1]]</f>
        <v>0</v>
      </c>
      <c r="BE64" s="81">
        <f ca="1">VLOOKUP(eurostat_totals[[#This Row],[energy carrier EUCalc]],$AE$11:$BI$24,COLUMN()-COLUMN($AD$29),FALSE)*eurostat_totals[[#This Row],[2020 1]]</f>
        <v>0</v>
      </c>
      <c r="BF64" s="81">
        <f ca="1">VLOOKUP(eurostat_totals[[#This Row],[energy carrier EUCalc]],$AE$11:$BI$24,COLUMN()-COLUMN($AD$29),FALSE)*eurostat_totals[[#This Row],[2020 1]]</f>
        <v>0</v>
      </c>
      <c r="BG64" s="81">
        <f ca="1">VLOOKUP(eurostat_totals[[#This Row],[energy carrier EUCalc]],$AE$11:$BI$24,COLUMN()-COLUMN($AD$29),FALSE)*eurostat_totals[[#This Row],[2020 1]]</f>
        <v>0</v>
      </c>
      <c r="BH64" s="81">
        <f ca="1">VLOOKUP(eurostat_totals[[#This Row],[energy carrier EUCalc]],$AE$11:$BI$24,COLUMN()-COLUMN($AD$29),FALSE)*eurostat_totals[[#This Row],[2020 1]]</f>
        <v>0</v>
      </c>
      <c r="BI64" s="81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81" t="str">
        <f t="shared" si="117"/>
        <v>gas-bioCyprus</v>
      </c>
      <c r="B65" s="6" t="s">
        <v>66</v>
      </c>
      <c r="C65" t="s">
        <v>28</v>
      </c>
      <c r="D65" s="84">
        <v>0</v>
      </c>
      <c r="E65" s="84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f t="shared" si="114"/>
        <v>0</v>
      </c>
      <c r="AG65" s="84">
        <f t="shared" si="115"/>
        <v>0</v>
      </c>
      <c r="AH65" s="84">
        <f t="shared" si="116"/>
        <v>0</v>
      </c>
      <c r="AI65" s="84">
        <f ca="1">VLOOKUP(eurostat_totals[[#This Row],[energy carrier EUCalc]],$AE$11:$BI$24,COLUMN()-COLUMN($AD$29),FALSE)*eurostat_totals[[#This Row],[2020 1]]</f>
        <v>0</v>
      </c>
      <c r="AJ65" s="84">
        <f ca="1">VLOOKUP(eurostat_totals[[#This Row],[energy carrier EUCalc]],$AE$11:$BI$24,COLUMN()-COLUMN($AD$29),FALSE)*eurostat_totals[[#This Row],[2020 1]]</f>
        <v>0</v>
      </c>
      <c r="AK65" s="84">
        <f ca="1">VLOOKUP(eurostat_totals[[#This Row],[energy carrier EUCalc]],$AE$11:$BI$24,COLUMN()-COLUMN($AD$29),FALSE)*eurostat_totals[[#This Row],[2020 1]]</f>
        <v>0</v>
      </c>
      <c r="AL65" s="84">
        <f ca="1">VLOOKUP(eurostat_totals[[#This Row],[energy carrier EUCalc]],$AE$11:$BI$24,COLUMN()-COLUMN($AD$29),FALSE)*eurostat_totals[[#This Row],[2020 1]]</f>
        <v>0</v>
      </c>
      <c r="AM65" s="84">
        <f ca="1">VLOOKUP(eurostat_totals[[#This Row],[energy carrier EUCalc]],$AE$11:$BI$24,COLUMN()-COLUMN($AD$29),FALSE)*eurostat_totals[[#This Row],[2020 1]]</f>
        <v>0</v>
      </c>
      <c r="AN65" s="84">
        <f ca="1">VLOOKUP(eurostat_totals[[#This Row],[energy carrier EUCalc]],$AE$11:$BI$24,COLUMN()-COLUMN($AD$29),FALSE)*eurostat_totals[[#This Row],[2020 1]]</f>
        <v>0</v>
      </c>
      <c r="AO65" s="84">
        <f>VLOOKUP(eurostat_totals[[#This Row],[energy carrier EUCalc]],$AE$11:$BI$24,COLUMN()-COLUMN($AD$29),FALSE)*eurostat_totals[[#This Row],[2020 1]]</f>
        <v>0</v>
      </c>
      <c r="AP65" s="84">
        <f ca="1">VLOOKUP(eurostat_totals[[#This Row],[energy carrier EUCalc]],$AE$11:$BI$24,COLUMN()-COLUMN($AD$29),FALSE)*eurostat_totals[[#This Row],[2020 1]]</f>
        <v>0</v>
      </c>
      <c r="AQ65" s="84">
        <f ca="1">VLOOKUP(eurostat_totals[[#This Row],[energy carrier EUCalc]],$AE$11:$BI$24,COLUMN()-COLUMN($AD$29),FALSE)*eurostat_totals[[#This Row],[2020 1]]</f>
        <v>0</v>
      </c>
      <c r="AR65" s="81">
        <f ca="1">VLOOKUP(eurostat_totals[[#This Row],[energy carrier EUCalc]],$AE$11:$BI$24,COLUMN()-COLUMN($AD$29),FALSE)*eurostat_totals[[#This Row],[2020 1]]</f>
        <v>0</v>
      </c>
      <c r="AS65" s="81">
        <f ca="1">VLOOKUP(eurostat_totals[[#This Row],[energy carrier EUCalc]],$AE$11:$BI$24,COLUMN()-COLUMN($AD$29),FALSE)*eurostat_totals[[#This Row],[2020 1]]</f>
        <v>0</v>
      </c>
      <c r="AT65" s="81">
        <f ca="1">VLOOKUP(eurostat_totals[[#This Row],[energy carrier EUCalc]],$AE$11:$BI$24,COLUMN()-COLUMN($AD$29),FALSE)*eurostat_totals[[#This Row],[2020 1]]</f>
        <v>0</v>
      </c>
      <c r="AU65" s="81">
        <f ca="1">VLOOKUP(eurostat_totals[[#This Row],[energy carrier EUCalc]],$AE$11:$BI$24,COLUMN()-COLUMN($AD$29),FALSE)*eurostat_totals[[#This Row],[2020 1]]</f>
        <v>0</v>
      </c>
      <c r="AV65" s="81">
        <f>VLOOKUP(eurostat_totals[[#This Row],[energy carrier EUCalc]],$AE$11:$BI$24,COLUMN()-COLUMN($AD$29),FALSE)*eurostat_totals[[#This Row],[2020 1]]</f>
        <v>0</v>
      </c>
      <c r="AW65" s="81">
        <f ca="1">VLOOKUP(eurostat_totals[[#This Row],[energy carrier EUCalc]],$AE$11:$BI$24,COLUMN()-COLUMN($AD$29),FALSE)*eurostat_totals[[#This Row],[2020 1]]</f>
        <v>0</v>
      </c>
      <c r="AX65" s="81">
        <f ca="1">VLOOKUP(eurostat_totals[[#This Row],[energy carrier EUCalc]],$AE$11:$BI$24,COLUMN()-COLUMN($AD$29),FALSE)*eurostat_totals[[#This Row],[2020 1]]</f>
        <v>0</v>
      </c>
      <c r="AY65" s="81">
        <f ca="1">VLOOKUP(eurostat_totals[[#This Row],[energy carrier EUCalc]],$AE$11:$BI$24,COLUMN()-COLUMN($AD$29),FALSE)*eurostat_totals[[#This Row],[2020 1]]</f>
        <v>0</v>
      </c>
      <c r="AZ65" s="81">
        <f ca="1">VLOOKUP(eurostat_totals[[#This Row],[energy carrier EUCalc]],$AE$11:$BI$24,COLUMN()-COLUMN($AD$29),FALSE)*eurostat_totals[[#This Row],[2020 1]]</f>
        <v>0</v>
      </c>
      <c r="BA65" s="81">
        <f ca="1">VLOOKUP(eurostat_totals[[#This Row],[energy carrier EUCalc]],$AE$11:$BI$24,COLUMN()-COLUMN($AD$29),FALSE)*eurostat_totals[[#This Row],[2020 1]]</f>
        <v>0</v>
      </c>
      <c r="BB65" s="81">
        <f ca="1">VLOOKUP(eurostat_totals[[#This Row],[energy carrier EUCalc]],$AE$11:$BI$24,COLUMN()-COLUMN($AD$29),FALSE)*eurostat_totals[[#This Row],[2020 1]]</f>
        <v>0</v>
      </c>
      <c r="BC65" s="81">
        <f>VLOOKUP(eurostat_totals[[#This Row],[energy carrier EUCalc]],$AE$11:$BI$24,COLUMN()-COLUMN($AD$29),FALSE)*eurostat_totals[[#This Row],[2020 1]]</f>
        <v>0</v>
      </c>
      <c r="BD65" s="81">
        <f ca="1">VLOOKUP(eurostat_totals[[#This Row],[energy carrier EUCalc]],$AE$11:$BI$24,COLUMN()-COLUMN($AD$29),FALSE)*eurostat_totals[[#This Row],[2020 1]]</f>
        <v>0</v>
      </c>
      <c r="BE65" s="81">
        <f ca="1">VLOOKUP(eurostat_totals[[#This Row],[energy carrier EUCalc]],$AE$11:$BI$24,COLUMN()-COLUMN($AD$29),FALSE)*eurostat_totals[[#This Row],[2020 1]]</f>
        <v>0</v>
      </c>
      <c r="BF65" s="81">
        <f ca="1">VLOOKUP(eurostat_totals[[#This Row],[energy carrier EUCalc]],$AE$11:$BI$24,COLUMN()-COLUMN($AD$29),FALSE)*eurostat_totals[[#This Row],[2020 1]]</f>
        <v>0</v>
      </c>
      <c r="BG65" s="81">
        <f ca="1">VLOOKUP(eurostat_totals[[#This Row],[energy carrier EUCalc]],$AE$11:$BI$24,COLUMN()-COLUMN($AD$29),FALSE)*eurostat_totals[[#This Row],[2020 1]]</f>
        <v>0</v>
      </c>
      <c r="BH65" s="81">
        <f ca="1">VLOOKUP(eurostat_totals[[#This Row],[energy carrier EUCalc]],$AE$11:$BI$24,COLUMN()-COLUMN($AD$29),FALSE)*eurostat_totals[[#This Row],[2020 1]]</f>
        <v>0</v>
      </c>
      <c r="BI65" s="81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81" t="str">
        <f t="shared" si="117"/>
        <v>gas-bioCzech Republic</v>
      </c>
      <c r="B66" s="6" t="s">
        <v>66</v>
      </c>
      <c r="C66" t="s">
        <v>13</v>
      </c>
      <c r="D66" s="84">
        <v>0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f t="shared" si="114"/>
        <v>0</v>
      </c>
      <c r="AG66" s="84">
        <f t="shared" si="115"/>
        <v>0</v>
      </c>
      <c r="AH66" s="84">
        <f t="shared" si="116"/>
        <v>0</v>
      </c>
      <c r="AI66" s="84">
        <f ca="1">VLOOKUP(eurostat_totals[[#This Row],[energy carrier EUCalc]],$AE$11:$BI$24,COLUMN()-COLUMN($AD$29),FALSE)*eurostat_totals[[#This Row],[2020 1]]</f>
        <v>0</v>
      </c>
      <c r="AJ66" s="84">
        <f ca="1">VLOOKUP(eurostat_totals[[#This Row],[energy carrier EUCalc]],$AE$11:$BI$24,COLUMN()-COLUMN($AD$29),FALSE)*eurostat_totals[[#This Row],[2020 1]]</f>
        <v>0</v>
      </c>
      <c r="AK66" s="84">
        <f ca="1">VLOOKUP(eurostat_totals[[#This Row],[energy carrier EUCalc]],$AE$11:$BI$24,COLUMN()-COLUMN($AD$29),FALSE)*eurostat_totals[[#This Row],[2020 1]]</f>
        <v>0</v>
      </c>
      <c r="AL66" s="84">
        <f ca="1">VLOOKUP(eurostat_totals[[#This Row],[energy carrier EUCalc]],$AE$11:$BI$24,COLUMN()-COLUMN($AD$29),FALSE)*eurostat_totals[[#This Row],[2020 1]]</f>
        <v>0</v>
      </c>
      <c r="AM66" s="84">
        <f ca="1">VLOOKUP(eurostat_totals[[#This Row],[energy carrier EUCalc]],$AE$11:$BI$24,COLUMN()-COLUMN($AD$29),FALSE)*eurostat_totals[[#This Row],[2020 1]]</f>
        <v>0</v>
      </c>
      <c r="AN66" s="84">
        <f ca="1">VLOOKUP(eurostat_totals[[#This Row],[energy carrier EUCalc]],$AE$11:$BI$24,COLUMN()-COLUMN($AD$29),FALSE)*eurostat_totals[[#This Row],[2020 1]]</f>
        <v>0</v>
      </c>
      <c r="AO66" s="84">
        <f>VLOOKUP(eurostat_totals[[#This Row],[energy carrier EUCalc]],$AE$11:$BI$24,COLUMN()-COLUMN($AD$29),FALSE)*eurostat_totals[[#This Row],[2020 1]]</f>
        <v>0</v>
      </c>
      <c r="AP66" s="84">
        <f ca="1">VLOOKUP(eurostat_totals[[#This Row],[energy carrier EUCalc]],$AE$11:$BI$24,COLUMN()-COLUMN($AD$29),FALSE)*eurostat_totals[[#This Row],[2020 1]]</f>
        <v>0</v>
      </c>
      <c r="AQ66" s="84">
        <f ca="1">VLOOKUP(eurostat_totals[[#This Row],[energy carrier EUCalc]],$AE$11:$BI$24,COLUMN()-COLUMN($AD$29),FALSE)*eurostat_totals[[#This Row],[2020 1]]</f>
        <v>0</v>
      </c>
      <c r="AR66" s="81">
        <f ca="1">VLOOKUP(eurostat_totals[[#This Row],[energy carrier EUCalc]],$AE$11:$BI$24,COLUMN()-COLUMN($AD$29),FALSE)*eurostat_totals[[#This Row],[2020 1]]</f>
        <v>0</v>
      </c>
      <c r="AS66" s="81">
        <f ca="1">VLOOKUP(eurostat_totals[[#This Row],[energy carrier EUCalc]],$AE$11:$BI$24,COLUMN()-COLUMN($AD$29),FALSE)*eurostat_totals[[#This Row],[2020 1]]</f>
        <v>0</v>
      </c>
      <c r="AT66" s="81">
        <f ca="1">VLOOKUP(eurostat_totals[[#This Row],[energy carrier EUCalc]],$AE$11:$BI$24,COLUMN()-COLUMN($AD$29),FALSE)*eurostat_totals[[#This Row],[2020 1]]</f>
        <v>0</v>
      </c>
      <c r="AU66" s="81">
        <f ca="1">VLOOKUP(eurostat_totals[[#This Row],[energy carrier EUCalc]],$AE$11:$BI$24,COLUMN()-COLUMN($AD$29),FALSE)*eurostat_totals[[#This Row],[2020 1]]</f>
        <v>0</v>
      </c>
      <c r="AV66" s="81">
        <f>VLOOKUP(eurostat_totals[[#This Row],[energy carrier EUCalc]],$AE$11:$BI$24,COLUMN()-COLUMN($AD$29),FALSE)*eurostat_totals[[#This Row],[2020 1]]</f>
        <v>0</v>
      </c>
      <c r="AW66" s="81">
        <f ca="1">VLOOKUP(eurostat_totals[[#This Row],[energy carrier EUCalc]],$AE$11:$BI$24,COLUMN()-COLUMN($AD$29),FALSE)*eurostat_totals[[#This Row],[2020 1]]</f>
        <v>0</v>
      </c>
      <c r="AX66" s="81">
        <f ca="1">VLOOKUP(eurostat_totals[[#This Row],[energy carrier EUCalc]],$AE$11:$BI$24,COLUMN()-COLUMN($AD$29),FALSE)*eurostat_totals[[#This Row],[2020 1]]</f>
        <v>0</v>
      </c>
      <c r="AY66" s="81">
        <f ca="1">VLOOKUP(eurostat_totals[[#This Row],[energy carrier EUCalc]],$AE$11:$BI$24,COLUMN()-COLUMN($AD$29),FALSE)*eurostat_totals[[#This Row],[2020 1]]</f>
        <v>0</v>
      </c>
      <c r="AZ66" s="81">
        <f ca="1">VLOOKUP(eurostat_totals[[#This Row],[energy carrier EUCalc]],$AE$11:$BI$24,COLUMN()-COLUMN($AD$29),FALSE)*eurostat_totals[[#This Row],[2020 1]]</f>
        <v>0</v>
      </c>
      <c r="BA66" s="81">
        <f ca="1">VLOOKUP(eurostat_totals[[#This Row],[energy carrier EUCalc]],$AE$11:$BI$24,COLUMN()-COLUMN($AD$29),FALSE)*eurostat_totals[[#This Row],[2020 1]]</f>
        <v>0</v>
      </c>
      <c r="BB66" s="81">
        <f ca="1">VLOOKUP(eurostat_totals[[#This Row],[energy carrier EUCalc]],$AE$11:$BI$24,COLUMN()-COLUMN($AD$29),FALSE)*eurostat_totals[[#This Row],[2020 1]]</f>
        <v>0</v>
      </c>
      <c r="BC66" s="81">
        <f>VLOOKUP(eurostat_totals[[#This Row],[energy carrier EUCalc]],$AE$11:$BI$24,COLUMN()-COLUMN($AD$29),FALSE)*eurostat_totals[[#This Row],[2020 1]]</f>
        <v>0</v>
      </c>
      <c r="BD66" s="81">
        <f ca="1">VLOOKUP(eurostat_totals[[#This Row],[energy carrier EUCalc]],$AE$11:$BI$24,COLUMN()-COLUMN($AD$29),FALSE)*eurostat_totals[[#This Row],[2020 1]]</f>
        <v>0</v>
      </c>
      <c r="BE66" s="81">
        <f ca="1">VLOOKUP(eurostat_totals[[#This Row],[energy carrier EUCalc]],$AE$11:$BI$24,COLUMN()-COLUMN($AD$29),FALSE)*eurostat_totals[[#This Row],[2020 1]]</f>
        <v>0</v>
      </c>
      <c r="BF66" s="81">
        <f ca="1">VLOOKUP(eurostat_totals[[#This Row],[energy carrier EUCalc]],$AE$11:$BI$24,COLUMN()-COLUMN($AD$29),FALSE)*eurostat_totals[[#This Row],[2020 1]]</f>
        <v>0</v>
      </c>
      <c r="BG66" s="81">
        <f ca="1">VLOOKUP(eurostat_totals[[#This Row],[energy carrier EUCalc]],$AE$11:$BI$24,COLUMN()-COLUMN($AD$29),FALSE)*eurostat_totals[[#This Row],[2020 1]]</f>
        <v>0</v>
      </c>
      <c r="BH66" s="81">
        <f ca="1">VLOOKUP(eurostat_totals[[#This Row],[energy carrier EUCalc]],$AE$11:$BI$24,COLUMN()-COLUMN($AD$29),FALSE)*eurostat_totals[[#This Row],[2020 1]]</f>
        <v>0</v>
      </c>
      <c r="BI66" s="81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81" t="str">
        <f t="shared" si="117"/>
        <v>gas-bioDenmark</v>
      </c>
      <c r="B67" s="6" t="s">
        <v>66</v>
      </c>
      <c r="C67" t="s">
        <v>17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22.504050000000003</v>
      </c>
      <c r="AC67" s="84">
        <v>71.594279999999998</v>
      </c>
      <c r="AD67" s="84">
        <v>221.79573000000002</v>
      </c>
      <c r="AE67" s="84">
        <v>371.99718000000001</v>
      </c>
      <c r="AF67" s="84">
        <f t="shared" si="114"/>
        <v>446.39661599999999</v>
      </c>
      <c r="AG67" s="84">
        <f t="shared" si="115"/>
        <v>535.67593920000002</v>
      </c>
      <c r="AH67" s="84">
        <f t="shared" si="116"/>
        <v>638.31031703999997</v>
      </c>
      <c r="AI67" s="84">
        <f ca="1">VLOOKUP(eurostat_totals[[#This Row],[energy carrier EUCalc]],$AE$11:$BI$24,COLUMN()-COLUMN($AD$29),FALSE)*eurostat_totals[[#This Row],[2020 1]]</f>
        <v>638.31031703999997</v>
      </c>
      <c r="AJ67" s="84">
        <f ca="1">VLOOKUP(eurostat_totals[[#This Row],[energy carrier EUCalc]],$AE$11:$BI$24,COLUMN()-COLUMN($AD$29),FALSE)*eurostat_totals[[#This Row],[2020 1]]</f>
        <v>638.31031703999997</v>
      </c>
      <c r="AK67" s="84">
        <f ca="1">VLOOKUP(eurostat_totals[[#This Row],[energy carrier EUCalc]],$AE$11:$BI$24,COLUMN()-COLUMN($AD$29),FALSE)*eurostat_totals[[#This Row],[2020 1]]</f>
        <v>638.31031703999997</v>
      </c>
      <c r="AL67" s="84">
        <f ca="1">VLOOKUP(eurostat_totals[[#This Row],[energy carrier EUCalc]],$AE$11:$BI$24,COLUMN()-COLUMN($AD$29),FALSE)*eurostat_totals[[#This Row],[2020 1]]</f>
        <v>638.31031703999997</v>
      </c>
      <c r="AM67" s="84">
        <f ca="1">VLOOKUP(eurostat_totals[[#This Row],[energy carrier EUCalc]],$AE$11:$BI$24,COLUMN()-COLUMN($AD$29),FALSE)*eurostat_totals[[#This Row],[2020 1]]</f>
        <v>638.31031703999997</v>
      </c>
      <c r="AN67" s="84">
        <f ca="1">VLOOKUP(eurostat_totals[[#This Row],[energy carrier EUCalc]],$AE$11:$BI$24,COLUMN()-COLUMN($AD$29),FALSE)*eurostat_totals[[#This Row],[2020 1]]</f>
        <v>638.31031703999997</v>
      </c>
      <c r="AO67" s="84">
        <f>VLOOKUP(eurostat_totals[[#This Row],[energy carrier EUCalc]],$AE$11:$BI$24,COLUMN()-COLUMN($AD$29),FALSE)*eurostat_totals[[#This Row],[2020 1]]</f>
        <v>638.31031703999997</v>
      </c>
      <c r="AP67" s="84">
        <f ca="1">VLOOKUP(eurostat_totals[[#This Row],[energy carrier EUCalc]],$AE$11:$BI$24,COLUMN()-COLUMN($AD$29),FALSE)*eurostat_totals[[#This Row],[2020 1]]</f>
        <v>638.31031703999997</v>
      </c>
      <c r="AQ67" s="84">
        <f ca="1">VLOOKUP(eurostat_totals[[#This Row],[energy carrier EUCalc]],$AE$11:$BI$24,COLUMN()-COLUMN($AD$29),FALSE)*eurostat_totals[[#This Row],[2020 1]]</f>
        <v>638.31031703999997</v>
      </c>
      <c r="AR67" s="81">
        <f ca="1">VLOOKUP(eurostat_totals[[#This Row],[energy carrier EUCalc]],$AE$11:$BI$24,COLUMN()-COLUMN($AD$29),FALSE)*eurostat_totals[[#This Row],[2020 1]]</f>
        <v>638.31031703999997</v>
      </c>
      <c r="AS67" s="81">
        <f ca="1">VLOOKUP(eurostat_totals[[#This Row],[energy carrier EUCalc]],$AE$11:$BI$24,COLUMN()-COLUMN($AD$29),FALSE)*eurostat_totals[[#This Row],[2020 1]]</f>
        <v>638.31031703999997</v>
      </c>
      <c r="AT67" s="81">
        <f ca="1">VLOOKUP(eurostat_totals[[#This Row],[energy carrier EUCalc]],$AE$11:$BI$24,COLUMN()-COLUMN($AD$29),FALSE)*eurostat_totals[[#This Row],[2020 1]]</f>
        <v>638.31031703999997</v>
      </c>
      <c r="AU67" s="81">
        <f ca="1">VLOOKUP(eurostat_totals[[#This Row],[energy carrier EUCalc]],$AE$11:$BI$24,COLUMN()-COLUMN($AD$29),FALSE)*eurostat_totals[[#This Row],[2020 1]]</f>
        <v>638.31031703999997</v>
      </c>
      <c r="AV67" s="81">
        <f>VLOOKUP(eurostat_totals[[#This Row],[energy carrier EUCalc]],$AE$11:$BI$24,COLUMN()-COLUMN($AD$29),FALSE)*eurostat_totals[[#This Row],[2020 1]]</f>
        <v>638.31031703999997</v>
      </c>
      <c r="AW67" s="81">
        <f ca="1">VLOOKUP(eurostat_totals[[#This Row],[energy carrier EUCalc]],$AE$11:$BI$24,COLUMN()-COLUMN($AD$29),FALSE)*eurostat_totals[[#This Row],[2020 1]]</f>
        <v>638.31031703999997</v>
      </c>
      <c r="AX67" s="81">
        <f ca="1">VLOOKUP(eurostat_totals[[#This Row],[energy carrier EUCalc]],$AE$11:$BI$24,COLUMN()-COLUMN($AD$29),FALSE)*eurostat_totals[[#This Row],[2020 1]]</f>
        <v>638.31031703999997</v>
      </c>
      <c r="AY67" s="81">
        <f ca="1">VLOOKUP(eurostat_totals[[#This Row],[energy carrier EUCalc]],$AE$11:$BI$24,COLUMN()-COLUMN($AD$29),FALSE)*eurostat_totals[[#This Row],[2020 1]]</f>
        <v>638.31031703999997</v>
      </c>
      <c r="AZ67" s="81">
        <f ca="1">VLOOKUP(eurostat_totals[[#This Row],[energy carrier EUCalc]],$AE$11:$BI$24,COLUMN()-COLUMN($AD$29),FALSE)*eurostat_totals[[#This Row],[2020 1]]</f>
        <v>638.31031703999997</v>
      </c>
      <c r="BA67" s="81">
        <f ca="1">VLOOKUP(eurostat_totals[[#This Row],[energy carrier EUCalc]],$AE$11:$BI$24,COLUMN()-COLUMN($AD$29),FALSE)*eurostat_totals[[#This Row],[2020 1]]</f>
        <v>638.31031703999997</v>
      </c>
      <c r="BB67" s="81">
        <f ca="1">VLOOKUP(eurostat_totals[[#This Row],[energy carrier EUCalc]],$AE$11:$BI$24,COLUMN()-COLUMN($AD$29),FALSE)*eurostat_totals[[#This Row],[2020 1]]</f>
        <v>638.31031703999997</v>
      </c>
      <c r="BC67" s="81">
        <f>VLOOKUP(eurostat_totals[[#This Row],[energy carrier EUCalc]],$AE$11:$BI$24,COLUMN()-COLUMN($AD$29),FALSE)*eurostat_totals[[#This Row],[2020 1]]</f>
        <v>638.31031703999997</v>
      </c>
      <c r="BD67" s="81">
        <f ca="1">VLOOKUP(eurostat_totals[[#This Row],[energy carrier EUCalc]],$AE$11:$BI$24,COLUMN()-COLUMN($AD$29),FALSE)*eurostat_totals[[#This Row],[2020 1]]</f>
        <v>638.31031703999997</v>
      </c>
      <c r="BE67" s="81">
        <f ca="1">VLOOKUP(eurostat_totals[[#This Row],[energy carrier EUCalc]],$AE$11:$BI$24,COLUMN()-COLUMN($AD$29),FALSE)*eurostat_totals[[#This Row],[2020 1]]</f>
        <v>638.31031703999997</v>
      </c>
      <c r="BF67" s="81">
        <f ca="1">VLOOKUP(eurostat_totals[[#This Row],[energy carrier EUCalc]],$AE$11:$BI$24,COLUMN()-COLUMN($AD$29),FALSE)*eurostat_totals[[#This Row],[2020 1]]</f>
        <v>638.31031703999997</v>
      </c>
      <c r="BG67" s="81">
        <f ca="1">VLOOKUP(eurostat_totals[[#This Row],[energy carrier EUCalc]],$AE$11:$BI$24,COLUMN()-COLUMN($AD$29),FALSE)*eurostat_totals[[#This Row],[2020 1]]</f>
        <v>638.31031703999997</v>
      </c>
      <c r="BH67" s="81">
        <f ca="1">VLOOKUP(eurostat_totals[[#This Row],[energy carrier EUCalc]],$AE$11:$BI$24,COLUMN()-COLUMN($AD$29),FALSE)*eurostat_totals[[#This Row],[2020 1]]</f>
        <v>638.31031703999997</v>
      </c>
      <c r="BI67" s="81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81" t="str">
        <f t="shared" si="117"/>
        <v>gas-bioEstonia</v>
      </c>
      <c r="B68" s="6" t="s">
        <v>66</v>
      </c>
      <c r="C68" t="s">
        <v>25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f t="shared" si="114"/>
        <v>0</v>
      </c>
      <c r="AG68" s="84">
        <f t="shared" si="115"/>
        <v>0</v>
      </c>
      <c r="AH68" s="84">
        <f t="shared" si="116"/>
        <v>0</v>
      </c>
      <c r="AI68" s="84">
        <f ca="1">VLOOKUP(eurostat_totals[[#This Row],[energy carrier EUCalc]],$AE$11:$BI$24,COLUMN()-COLUMN($AD$29),FALSE)*eurostat_totals[[#This Row],[2020 1]]</f>
        <v>0</v>
      </c>
      <c r="AJ68" s="84">
        <f ca="1">VLOOKUP(eurostat_totals[[#This Row],[energy carrier EUCalc]],$AE$11:$BI$24,COLUMN()-COLUMN($AD$29),FALSE)*eurostat_totals[[#This Row],[2020 1]]</f>
        <v>0</v>
      </c>
      <c r="AK68" s="84">
        <f ca="1">VLOOKUP(eurostat_totals[[#This Row],[energy carrier EUCalc]],$AE$11:$BI$24,COLUMN()-COLUMN($AD$29),FALSE)*eurostat_totals[[#This Row],[2020 1]]</f>
        <v>0</v>
      </c>
      <c r="AL68" s="84">
        <f ca="1">VLOOKUP(eurostat_totals[[#This Row],[energy carrier EUCalc]],$AE$11:$BI$24,COLUMN()-COLUMN($AD$29),FALSE)*eurostat_totals[[#This Row],[2020 1]]</f>
        <v>0</v>
      </c>
      <c r="AM68" s="84">
        <f ca="1">VLOOKUP(eurostat_totals[[#This Row],[energy carrier EUCalc]],$AE$11:$BI$24,COLUMN()-COLUMN($AD$29),FALSE)*eurostat_totals[[#This Row],[2020 1]]</f>
        <v>0</v>
      </c>
      <c r="AN68" s="84">
        <f ca="1">VLOOKUP(eurostat_totals[[#This Row],[energy carrier EUCalc]],$AE$11:$BI$24,COLUMN()-COLUMN($AD$29),FALSE)*eurostat_totals[[#This Row],[2020 1]]</f>
        <v>0</v>
      </c>
      <c r="AO68" s="84">
        <f>VLOOKUP(eurostat_totals[[#This Row],[energy carrier EUCalc]],$AE$11:$BI$24,COLUMN()-COLUMN($AD$29),FALSE)*eurostat_totals[[#This Row],[2020 1]]</f>
        <v>0</v>
      </c>
      <c r="AP68" s="84">
        <f ca="1">VLOOKUP(eurostat_totals[[#This Row],[energy carrier EUCalc]],$AE$11:$BI$24,COLUMN()-COLUMN($AD$29),FALSE)*eurostat_totals[[#This Row],[2020 1]]</f>
        <v>0</v>
      </c>
      <c r="AQ68" s="84">
        <f ca="1">VLOOKUP(eurostat_totals[[#This Row],[energy carrier EUCalc]],$AE$11:$BI$24,COLUMN()-COLUMN($AD$29),FALSE)*eurostat_totals[[#This Row],[2020 1]]</f>
        <v>0</v>
      </c>
      <c r="AR68" s="81">
        <f ca="1">VLOOKUP(eurostat_totals[[#This Row],[energy carrier EUCalc]],$AE$11:$BI$24,COLUMN()-COLUMN($AD$29),FALSE)*eurostat_totals[[#This Row],[2020 1]]</f>
        <v>0</v>
      </c>
      <c r="AS68" s="81">
        <f ca="1">VLOOKUP(eurostat_totals[[#This Row],[energy carrier EUCalc]],$AE$11:$BI$24,COLUMN()-COLUMN($AD$29),FALSE)*eurostat_totals[[#This Row],[2020 1]]</f>
        <v>0</v>
      </c>
      <c r="AT68" s="81">
        <f ca="1">VLOOKUP(eurostat_totals[[#This Row],[energy carrier EUCalc]],$AE$11:$BI$24,COLUMN()-COLUMN($AD$29),FALSE)*eurostat_totals[[#This Row],[2020 1]]</f>
        <v>0</v>
      </c>
      <c r="AU68" s="81">
        <f ca="1">VLOOKUP(eurostat_totals[[#This Row],[energy carrier EUCalc]],$AE$11:$BI$24,COLUMN()-COLUMN($AD$29),FALSE)*eurostat_totals[[#This Row],[2020 1]]</f>
        <v>0</v>
      </c>
      <c r="AV68" s="81">
        <f>VLOOKUP(eurostat_totals[[#This Row],[energy carrier EUCalc]],$AE$11:$BI$24,COLUMN()-COLUMN($AD$29),FALSE)*eurostat_totals[[#This Row],[2020 1]]</f>
        <v>0</v>
      </c>
      <c r="AW68" s="81">
        <f ca="1">VLOOKUP(eurostat_totals[[#This Row],[energy carrier EUCalc]],$AE$11:$BI$24,COLUMN()-COLUMN($AD$29),FALSE)*eurostat_totals[[#This Row],[2020 1]]</f>
        <v>0</v>
      </c>
      <c r="AX68" s="81">
        <f ca="1">VLOOKUP(eurostat_totals[[#This Row],[energy carrier EUCalc]],$AE$11:$BI$24,COLUMN()-COLUMN($AD$29),FALSE)*eurostat_totals[[#This Row],[2020 1]]</f>
        <v>0</v>
      </c>
      <c r="AY68" s="81">
        <f ca="1">VLOOKUP(eurostat_totals[[#This Row],[energy carrier EUCalc]],$AE$11:$BI$24,COLUMN()-COLUMN($AD$29),FALSE)*eurostat_totals[[#This Row],[2020 1]]</f>
        <v>0</v>
      </c>
      <c r="AZ68" s="81">
        <f ca="1">VLOOKUP(eurostat_totals[[#This Row],[energy carrier EUCalc]],$AE$11:$BI$24,COLUMN()-COLUMN($AD$29),FALSE)*eurostat_totals[[#This Row],[2020 1]]</f>
        <v>0</v>
      </c>
      <c r="BA68" s="81">
        <f ca="1">VLOOKUP(eurostat_totals[[#This Row],[energy carrier EUCalc]],$AE$11:$BI$24,COLUMN()-COLUMN($AD$29),FALSE)*eurostat_totals[[#This Row],[2020 1]]</f>
        <v>0</v>
      </c>
      <c r="BB68" s="81">
        <f ca="1">VLOOKUP(eurostat_totals[[#This Row],[energy carrier EUCalc]],$AE$11:$BI$24,COLUMN()-COLUMN($AD$29),FALSE)*eurostat_totals[[#This Row],[2020 1]]</f>
        <v>0</v>
      </c>
      <c r="BC68" s="81">
        <f>VLOOKUP(eurostat_totals[[#This Row],[energy carrier EUCalc]],$AE$11:$BI$24,COLUMN()-COLUMN($AD$29),FALSE)*eurostat_totals[[#This Row],[2020 1]]</f>
        <v>0</v>
      </c>
      <c r="BD68" s="81">
        <f ca="1">VLOOKUP(eurostat_totals[[#This Row],[energy carrier EUCalc]],$AE$11:$BI$24,COLUMN()-COLUMN($AD$29),FALSE)*eurostat_totals[[#This Row],[2020 1]]</f>
        <v>0</v>
      </c>
      <c r="BE68" s="81">
        <f ca="1">VLOOKUP(eurostat_totals[[#This Row],[energy carrier EUCalc]],$AE$11:$BI$24,COLUMN()-COLUMN($AD$29),FALSE)*eurostat_totals[[#This Row],[2020 1]]</f>
        <v>0</v>
      </c>
      <c r="BF68" s="81">
        <f ca="1">VLOOKUP(eurostat_totals[[#This Row],[energy carrier EUCalc]],$AE$11:$BI$24,COLUMN()-COLUMN($AD$29),FALSE)*eurostat_totals[[#This Row],[2020 1]]</f>
        <v>0</v>
      </c>
      <c r="BG68" s="81">
        <f ca="1">VLOOKUP(eurostat_totals[[#This Row],[energy carrier EUCalc]],$AE$11:$BI$24,COLUMN()-COLUMN($AD$29),FALSE)*eurostat_totals[[#This Row],[2020 1]]</f>
        <v>0</v>
      </c>
      <c r="BH68" s="81">
        <f ca="1">VLOOKUP(eurostat_totals[[#This Row],[energy carrier EUCalc]],$AE$11:$BI$24,COLUMN()-COLUMN($AD$29),FALSE)*eurostat_totals[[#This Row],[2020 1]]</f>
        <v>0</v>
      </c>
      <c r="BI68" s="81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81" t="str">
        <f t="shared" si="117"/>
        <v>gas-bioFinland</v>
      </c>
      <c r="B69" s="6" t="s">
        <v>66</v>
      </c>
      <c r="C69" t="s">
        <v>11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f t="shared" si="114"/>
        <v>0</v>
      </c>
      <c r="AG69" s="84">
        <f t="shared" si="115"/>
        <v>0</v>
      </c>
      <c r="AH69" s="84">
        <f t="shared" si="116"/>
        <v>0</v>
      </c>
      <c r="AI69" s="84">
        <f ca="1">VLOOKUP(eurostat_totals[[#This Row],[energy carrier EUCalc]],$AE$11:$BI$24,COLUMN()-COLUMN($AD$29),FALSE)*eurostat_totals[[#This Row],[2020 1]]</f>
        <v>0</v>
      </c>
      <c r="AJ69" s="84">
        <f ca="1">VLOOKUP(eurostat_totals[[#This Row],[energy carrier EUCalc]],$AE$11:$BI$24,COLUMN()-COLUMN($AD$29),FALSE)*eurostat_totals[[#This Row],[2020 1]]</f>
        <v>0</v>
      </c>
      <c r="AK69" s="84">
        <f ca="1">VLOOKUP(eurostat_totals[[#This Row],[energy carrier EUCalc]],$AE$11:$BI$24,COLUMN()-COLUMN($AD$29),FALSE)*eurostat_totals[[#This Row],[2020 1]]</f>
        <v>0</v>
      </c>
      <c r="AL69" s="84">
        <f ca="1">VLOOKUP(eurostat_totals[[#This Row],[energy carrier EUCalc]],$AE$11:$BI$24,COLUMN()-COLUMN($AD$29),FALSE)*eurostat_totals[[#This Row],[2020 1]]</f>
        <v>0</v>
      </c>
      <c r="AM69" s="84">
        <f ca="1">VLOOKUP(eurostat_totals[[#This Row],[energy carrier EUCalc]],$AE$11:$BI$24,COLUMN()-COLUMN($AD$29),FALSE)*eurostat_totals[[#This Row],[2020 1]]</f>
        <v>0</v>
      </c>
      <c r="AN69" s="84">
        <f ca="1">VLOOKUP(eurostat_totals[[#This Row],[energy carrier EUCalc]],$AE$11:$BI$24,COLUMN()-COLUMN($AD$29),FALSE)*eurostat_totals[[#This Row],[2020 1]]</f>
        <v>0</v>
      </c>
      <c r="AO69" s="84">
        <f>VLOOKUP(eurostat_totals[[#This Row],[energy carrier EUCalc]],$AE$11:$BI$24,COLUMN()-COLUMN($AD$29),FALSE)*eurostat_totals[[#This Row],[2020 1]]</f>
        <v>0</v>
      </c>
      <c r="AP69" s="84">
        <f ca="1">VLOOKUP(eurostat_totals[[#This Row],[energy carrier EUCalc]],$AE$11:$BI$24,COLUMN()-COLUMN($AD$29),FALSE)*eurostat_totals[[#This Row],[2020 1]]</f>
        <v>0</v>
      </c>
      <c r="AQ69" s="84">
        <f ca="1">VLOOKUP(eurostat_totals[[#This Row],[energy carrier EUCalc]],$AE$11:$BI$24,COLUMN()-COLUMN($AD$29),FALSE)*eurostat_totals[[#This Row],[2020 1]]</f>
        <v>0</v>
      </c>
      <c r="AR69" s="81">
        <f ca="1">VLOOKUP(eurostat_totals[[#This Row],[energy carrier EUCalc]],$AE$11:$BI$24,COLUMN()-COLUMN($AD$29),FALSE)*eurostat_totals[[#This Row],[2020 1]]</f>
        <v>0</v>
      </c>
      <c r="AS69" s="81">
        <f ca="1">VLOOKUP(eurostat_totals[[#This Row],[energy carrier EUCalc]],$AE$11:$BI$24,COLUMN()-COLUMN($AD$29),FALSE)*eurostat_totals[[#This Row],[2020 1]]</f>
        <v>0</v>
      </c>
      <c r="AT69" s="81">
        <f ca="1">VLOOKUP(eurostat_totals[[#This Row],[energy carrier EUCalc]],$AE$11:$BI$24,COLUMN()-COLUMN($AD$29),FALSE)*eurostat_totals[[#This Row],[2020 1]]</f>
        <v>0</v>
      </c>
      <c r="AU69" s="81">
        <f ca="1">VLOOKUP(eurostat_totals[[#This Row],[energy carrier EUCalc]],$AE$11:$BI$24,COLUMN()-COLUMN($AD$29),FALSE)*eurostat_totals[[#This Row],[2020 1]]</f>
        <v>0</v>
      </c>
      <c r="AV69" s="81">
        <f>VLOOKUP(eurostat_totals[[#This Row],[energy carrier EUCalc]],$AE$11:$BI$24,COLUMN()-COLUMN($AD$29),FALSE)*eurostat_totals[[#This Row],[2020 1]]</f>
        <v>0</v>
      </c>
      <c r="AW69" s="81">
        <f ca="1">VLOOKUP(eurostat_totals[[#This Row],[energy carrier EUCalc]],$AE$11:$BI$24,COLUMN()-COLUMN($AD$29),FALSE)*eurostat_totals[[#This Row],[2020 1]]</f>
        <v>0</v>
      </c>
      <c r="AX69" s="81">
        <f ca="1">VLOOKUP(eurostat_totals[[#This Row],[energy carrier EUCalc]],$AE$11:$BI$24,COLUMN()-COLUMN($AD$29),FALSE)*eurostat_totals[[#This Row],[2020 1]]</f>
        <v>0</v>
      </c>
      <c r="AY69" s="81">
        <f ca="1">VLOOKUP(eurostat_totals[[#This Row],[energy carrier EUCalc]],$AE$11:$BI$24,COLUMN()-COLUMN($AD$29),FALSE)*eurostat_totals[[#This Row],[2020 1]]</f>
        <v>0</v>
      </c>
      <c r="AZ69" s="81">
        <f ca="1">VLOOKUP(eurostat_totals[[#This Row],[energy carrier EUCalc]],$AE$11:$BI$24,COLUMN()-COLUMN($AD$29),FALSE)*eurostat_totals[[#This Row],[2020 1]]</f>
        <v>0</v>
      </c>
      <c r="BA69" s="81">
        <f ca="1">VLOOKUP(eurostat_totals[[#This Row],[energy carrier EUCalc]],$AE$11:$BI$24,COLUMN()-COLUMN($AD$29),FALSE)*eurostat_totals[[#This Row],[2020 1]]</f>
        <v>0</v>
      </c>
      <c r="BB69" s="81">
        <f ca="1">VLOOKUP(eurostat_totals[[#This Row],[energy carrier EUCalc]],$AE$11:$BI$24,COLUMN()-COLUMN($AD$29),FALSE)*eurostat_totals[[#This Row],[2020 1]]</f>
        <v>0</v>
      </c>
      <c r="BC69" s="81">
        <f>VLOOKUP(eurostat_totals[[#This Row],[energy carrier EUCalc]],$AE$11:$BI$24,COLUMN()-COLUMN($AD$29),FALSE)*eurostat_totals[[#This Row],[2020 1]]</f>
        <v>0</v>
      </c>
      <c r="BD69" s="81">
        <f ca="1">VLOOKUP(eurostat_totals[[#This Row],[energy carrier EUCalc]],$AE$11:$BI$24,COLUMN()-COLUMN($AD$29),FALSE)*eurostat_totals[[#This Row],[2020 1]]</f>
        <v>0</v>
      </c>
      <c r="BE69" s="81">
        <f ca="1">VLOOKUP(eurostat_totals[[#This Row],[energy carrier EUCalc]],$AE$11:$BI$24,COLUMN()-COLUMN($AD$29),FALSE)*eurostat_totals[[#This Row],[2020 1]]</f>
        <v>0</v>
      </c>
      <c r="BF69" s="81">
        <f ca="1">VLOOKUP(eurostat_totals[[#This Row],[energy carrier EUCalc]],$AE$11:$BI$24,COLUMN()-COLUMN($AD$29),FALSE)*eurostat_totals[[#This Row],[2020 1]]</f>
        <v>0</v>
      </c>
      <c r="BG69" s="81">
        <f ca="1">VLOOKUP(eurostat_totals[[#This Row],[energy carrier EUCalc]],$AE$11:$BI$24,COLUMN()-COLUMN($AD$29),FALSE)*eurostat_totals[[#This Row],[2020 1]]</f>
        <v>0</v>
      </c>
      <c r="BH69" s="81">
        <f ca="1">VLOOKUP(eurostat_totals[[#This Row],[energy carrier EUCalc]],$AE$11:$BI$24,COLUMN()-COLUMN($AD$29),FALSE)*eurostat_totals[[#This Row],[2020 1]]</f>
        <v>0</v>
      </c>
      <c r="BI69" s="81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81" t="str">
        <f t="shared" si="117"/>
        <v>gas-bioFrance</v>
      </c>
      <c r="B70" s="6" t="s">
        <v>66</v>
      </c>
      <c r="C70" t="s">
        <v>3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f t="shared" si="114"/>
        <v>0</v>
      </c>
      <c r="AG70" s="84">
        <f t="shared" si="115"/>
        <v>0</v>
      </c>
      <c r="AH70" s="84">
        <f t="shared" si="116"/>
        <v>0</v>
      </c>
      <c r="AI70" s="84">
        <f ca="1">VLOOKUP(eurostat_totals[[#This Row],[energy carrier EUCalc]],$AE$11:$BI$24,COLUMN()-COLUMN($AD$29),FALSE)*eurostat_totals[[#This Row],[2020 1]]</f>
        <v>0</v>
      </c>
      <c r="AJ70" s="84">
        <f ca="1">VLOOKUP(eurostat_totals[[#This Row],[energy carrier EUCalc]],$AE$11:$BI$24,COLUMN()-COLUMN($AD$29),FALSE)*eurostat_totals[[#This Row],[2020 1]]</f>
        <v>0</v>
      </c>
      <c r="AK70" s="84">
        <f ca="1">VLOOKUP(eurostat_totals[[#This Row],[energy carrier EUCalc]],$AE$11:$BI$24,COLUMN()-COLUMN($AD$29),FALSE)*eurostat_totals[[#This Row],[2020 1]]</f>
        <v>0</v>
      </c>
      <c r="AL70" s="84">
        <f ca="1">VLOOKUP(eurostat_totals[[#This Row],[energy carrier EUCalc]],$AE$11:$BI$24,COLUMN()-COLUMN($AD$29),FALSE)*eurostat_totals[[#This Row],[2020 1]]</f>
        <v>0</v>
      </c>
      <c r="AM70" s="84">
        <f ca="1">VLOOKUP(eurostat_totals[[#This Row],[energy carrier EUCalc]],$AE$11:$BI$24,COLUMN()-COLUMN($AD$29),FALSE)*eurostat_totals[[#This Row],[2020 1]]</f>
        <v>0</v>
      </c>
      <c r="AN70" s="84">
        <f ca="1">VLOOKUP(eurostat_totals[[#This Row],[energy carrier EUCalc]],$AE$11:$BI$24,COLUMN()-COLUMN($AD$29),FALSE)*eurostat_totals[[#This Row],[2020 1]]</f>
        <v>0</v>
      </c>
      <c r="AO70" s="84">
        <f>VLOOKUP(eurostat_totals[[#This Row],[energy carrier EUCalc]],$AE$11:$BI$24,COLUMN()-COLUMN($AD$29),FALSE)*eurostat_totals[[#This Row],[2020 1]]</f>
        <v>0</v>
      </c>
      <c r="AP70" s="84">
        <f ca="1">VLOOKUP(eurostat_totals[[#This Row],[energy carrier EUCalc]],$AE$11:$BI$24,COLUMN()-COLUMN($AD$29),FALSE)*eurostat_totals[[#This Row],[2020 1]]</f>
        <v>0</v>
      </c>
      <c r="AQ70" s="84">
        <f ca="1">VLOOKUP(eurostat_totals[[#This Row],[energy carrier EUCalc]],$AE$11:$BI$24,COLUMN()-COLUMN($AD$29),FALSE)*eurostat_totals[[#This Row],[2020 1]]</f>
        <v>0</v>
      </c>
      <c r="AR70" s="81">
        <f ca="1">VLOOKUP(eurostat_totals[[#This Row],[energy carrier EUCalc]],$AE$11:$BI$24,COLUMN()-COLUMN($AD$29),FALSE)*eurostat_totals[[#This Row],[2020 1]]</f>
        <v>0</v>
      </c>
      <c r="AS70" s="81">
        <f ca="1">VLOOKUP(eurostat_totals[[#This Row],[energy carrier EUCalc]],$AE$11:$BI$24,COLUMN()-COLUMN($AD$29),FALSE)*eurostat_totals[[#This Row],[2020 1]]</f>
        <v>0</v>
      </c>
      <c r="AT70" s="81">
        <f ca="1">VLOOKUP(eurostat_totals[[#This Row],[energy carrier EUCalc]],$AE$11:$BI$24,COLUMN()-COLUMN($AD$29),FALSE)*eurostat_totals[[#This Row],[2020 1]]</f>
        <v>0</v>
      </c>
      <c r="AU70" s="81">
        <f ca="1">VLOOKUP(eurostat_totals[[#This Row],[energy carrier EUCalc]],$AE$11:$BI$24,COLUMN()-COLUMN($AD$29),FALSE)*eurostat_totals[[#This Row],[2020 1]]</f>
        <v>0</v>
      </c>
      <c r="AV70" s="81">
        <f>VLOOKUP(eurostat_totals[[#This Row],[energy carrier EUCalc]],$AE$11:$BI$24,COLUMN()-COLUMN($AD$29),FALSE)*eurostat_totals[[#This Row],[2020 1]]</f>
        <v>0</v>
      </c>
      <c r="AW70" s="81">
        <f ca="1">VLOOKUP(eurostat_totals[[#This Row],[energy carrier EUCalc]],$AE$11:$BI$24,COLUMN()-COLUMN($AD$29),FALSE)*eurostat_totals[[#This Row],[2020 1]]</f>
        <v>0</v>
      </c>
      <c r="AX70" s="81">
        <f ca="1">VLOOKUP(eurostat_totals[[#This Row],[energy carrier EUCalc]],$AE$11:$BI$24,COLUMN()-COLUMN($AD$29),FALSE)*eurostat_totals[[#This Row],[2020 1]]</f>
        <v>0</v>
      </c>
      <c r="AY70" s="81">
        <f ca="1">VLOOKUP(eurostat_totals[[#This Row],[energy carrier EUCalc]],$AE$11:$BI$24,COLUMN()-COLUMN($AD$29),FALSE)*eurostat_totals[[#This Row],[2020 1]]</f>
        <v>0</v>
      </c>
      <c r="AZ70" s="81">
        <f ca="1">VLOOKUP(eurostat_totals[[#This Row],[energy carrier EUCalc]],$AE$11:$BI$24,COLUMN()-COLUMN($AD$29),FALSE)*eurostat_totals[[#This Row],[2020 1]]</f>
        <v>0</v>
      </c>
      <c r="BA70" s="81">
        <f ca="1">VLOOKUP(eurostat_totals[[#This Row],[energy carrier EUCalc]],$AE$11:$BI$24,COLUMN()-COLUMN($AD$29),FALSE)*eurostat_totals[[#This Row],[2020 1]]</f>
        <v>0</v>
      </c>
      <c r="BB70" s="81">
        <f ca="1">VLOOKUP(eurostat_totals[[#This Row],[energy carrier EUCalc]],$AE$11:$BI$24,COLUMN()-COLUMN($AD$29),FALSE)*eurostat_totals[[#This Row],[2020 1]]</f>
        <v>0</v>
      </c>
      <c r="BC70" s="81">
        <f>VLOOKUP(eurostat_totals[[#This Row],[energy carrier EUCalc]],$AE$11:$BI$24,COLUMN()-COLUMN($AD$29),FALSE)*eurostat_totals[[#This Row],[2020 1]]</f>
        <v>0</v>
      </c>
      <c r="BD70" s="81">
        <f ca="1">VLOOKUP(eurostat_totals[[#This Row],[energy carrier EUCalc]],$AE$11:$BI$24,COLUMN()-COLUMN($AD$29),FALSE)*eurostat_totals[[#This Row],[2020 1]]</f>
        <v>0</v>
      </c>
      <c r="BE70" s="81">
        <f ca="1">VLOOKUP(eurostat_totals[[#This Row],[energy carrier EUCalc]],$AE$11:$BI$24,COLUMN()-COLUMN($AD$29),FALSE)*eurostat_totals[[#This Row],[2020 1]]</f>
        <v>0</v>
      </c>
      <c r="BF70" s="81">
        <f ca="1">VLOOKUP(eurostat_totals[[#This Row],[energy carrier EUCalc]],$AE$11:$BI$24,COLUMN()-COLUMN($AD$29),FALSE)*eurostat_totals[[#This Row],[2020 1]]</f>
        <v>0</v>
      </c>
      <c r="BG70" s="81">
        <f ca="1">VLOOKUP(eurostat_totals[[#This Row],[energy carrier EUCalc]],$AE$11:$BI$24,COLUMN()-COLUMN($AD$29),FALSE)*eurostat_totals[[#This Row],[2020 1]]</f>
        <v>0</v>
      </c>
      <c r="BH70" s="81">
        <f ca="1">VLOOKUP(eurostat_totals[[#This Row],[energy carrier EUCalc]],$AE$11:$BI$24,COLUMN()-COLUMN($AD$29),FALSE)*eurostat_totals[[#This Row],[2020 1]]</f>
        <v>0</v>
      </c>
      <c r="BI70" s="81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81" t="str">
        <f t="shared" si="117"/>
        <v>gas-bioGermany</v>
      </c>
      <c r="B71" s="6" t="s">
        <v>66</v>
      </c>
      <c r="C71" t="s">
        <v>2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3750.2795800000004</v>
      </c>
      <c r="AF71" s="84">
        <f t="shared" si="114"/>
        <v>4500.3354960000006</v>
      </c>
      <c r="AG71" s="84">
        <f t="shared" si="115"/>
        <v>5400.4025952000011</v>
      </c>
      <c r="AH71" s="84">
        <f t="shared" si="116"/>
        <v>6480.4831142400017</v>
      </c>
      <c r="AI71" s="84">
        <f ca="1">VLOOKUP(eurostat_totals[[#This Row],[energy carrier EUCalc]],$AE$11:$BI$24,COLUMN()-COLUMN($AD$29),FALSE)*eurostat_totals[[#This Row],[2020 1]]</f>
        <v>6480.4831142400017</v>
      </c>
      <c r="AJ71" s="84">
        <f ca="1">VLOOKUP(eurostat_totals[[#This Row],[energy carrier EUCalc]],$AE$11:$BI$24,COLUMN()-COLUMN($AD$29),FALSE)*eurostat_totals[[#This Row],[2020 1]]</f>
        <v>6480.4831142400017</v>
      </c>
      <c r="AK71" s="84">
        <f ca="1">VLOOKUP(eurostat_totals[[#This Row],[energy carrier EUCalc]],$AE$11:$BI$24,COLUMN()-COLUMN($AD$29),FALSE)*eurostat_totals[[#This Row],[2020 1]]</f>
        <v>6480.4831142400017</v>
      </c>
      <c r="AL71" s="84">
        <f ca="1">VLOOKUP(eurostat_totals[[#This Row],[energy carrier EUCalc]],$AE$11:$BI$24,COLUMN()-COLUMN($AD$29),FALSE)*eurostat_totals[[#This Row],[2020 1]]</f>
        <v>6480.4831142400017</v>
      </c>
      <c r="AM71" s="84">
        <f ca="1">VLOOKUP(eurostat_totals[[#This Row],[energy carrier EUCalc]],$AE$11:$BI$24,COLUMN()-COLUMN($AD$29),FALSE)*eurostat_totals[[#This Row],[2020 1]]</f>
        <v>6480.4831142400017</v>
      </c>
      <c r="AN71" s="84">
        <f ca="1">VLOOKUP(eurostat_totals[[#This Row],[energy carrier EUCalc]],$AE$11:$BI$24,COLUMN()-COLUMN($AD$29),FALSE)*eurostat_totals[[#This Row],[2020 1]]</f>
        <v>6480.4831142400017</v>
      </c>
      <c r="AO71" s="84">
        <f>VLOOKUP(eurostat_totals[[#This Row],[energy carrier EUCalc]],$AE$11:$BI$24,COLUMN()-COLUMN($AD$29),FALSE)*eurostat_totals[[#This Row],[2020 1]]</f>
        <v>6480.4831142400017</v>
      </c>
      <c r="AP71" s="84">
        <f ca="1">VLOOKUP(eurostat_totals[[#This Row],[energy carrier EUCalc]],$AE$11:$BI$24,COLUMN()-COLUMN($AD$29),FALSE)*eurostat_totals[[#This Row],[2020 1]]</f>
        <v>6480.4831142400017</v>
      </c>
      <c r="AQ71" s="84">
        <f ca="1">VLOOKUP(eurostat_totals[[#This Row],[energy carrier EUCalc]],$AE$11:$BI$24,COLUMN()-COLUMN($AD$29),FALSE)*eurostat_totals[[#This Row],[2020 1]]</f>
        <v>6480.4831142400017</v>
      </c>
      <c r="AR71" s="81">
        <f ca="1">VLOOKUP(eurostat_totals[[#This Row],[energy carrier EUCalc]],$AE$11:$BI$24,COLUMN()-COLUMN($AD$29),FALSE)*eurostat_totals[[#This Row],[2020 1]]</f>
        <v>6480.4831142400017</v>
      </c>
      <c r="AS71" s="81">
        <f ca="1">VLOOKUP(eurostat_totals[[#This Row],[energy carrier EUCalc]],$AE$11:$BI$24,COLUMN()-COLUMN($AD$29),FALSE)*eurostat_totals[[#This Row],[2020 1]]</f>
        <v>6480.4831142400017</v>
      </c>
      <c r="AT71" s="81">
        <f ca="1">VLOOKUP(eurostat_totals[[#This Row],[energy carrier EUCalc]],$AE$11:$BI$24,COLUMN()-COLUMN($AD$29),FALSE)*eurostat_totals[[#This Row],[2020 1]]</f>
        <v>6480.4831142400017</v>
      </c>
      <c r="AU71" s="81">
        <f ca="1">VLOOKUP(eurostat_totals[[#This Row],[energy carrier EUCalc]],$AE$11:$BI$24,COLUMN()-COLUMN($AD$29),FALSE)*eurostat_totals[[#This Row],[2020 1]]</f>
        <v>6480.4831142400017</v>
      </c>
      <c r="AV71" s="81">
        <f>VLOOKUP(eurostat_totals[[#This Row],[energy carrier EUCalc]],$AE$11:$BI$24,COLUMN()-COLUMN($AD$29),FALSE)*eurostat_totals[[#This Row],[2020 1]]</f>
        <v>6480.4831142400017</v>
      </c>
      <c r="AW71" s="81">
        <f ca="1">VLOOKUP(eurostat_totals[[#This Row],[energy carrier EUCalc]],$AE$11:$BI$24,COLUMN()-COLUMN($AD$29),FALSE)*eurostat_totals[[#This Row],[2020 1]]</f>
        <v>6480.4831142400017</v>
      </c>
      <c r="AX71" s="81">
        <f ca="1">VLOOKUP(eurostat_totals[[#This Row],[energy carrier EUCalc]],$AE$11:$BI$24,COLUMN()-COLUMN($AD$29),FALSE)*eurostat_totals[[#This Row],[2020 1]]</f>
        <v>6480.4831142400017</v>
      </c>
      <c r="AY71" s="81">
        <f ca="1">VLOOKUP(eurostat_totals[[#This Row],[energy carrier EUCalc]],$AE$11:$BI$24,COLUMN()-COLUMN($AD$29),FALSE)*eurostat_totals[[#This Row],[2020 1]]</f>
        <v>6480.4831142400017</v>
      </c>
      <c r="AZ71" s="81">
        <f ca="1">VLOOKUP(eurostat_totals[[#This Row],[energy carrier EUCalc]],$AE$11:$BI$24,COLUMN()-COLUMN($AD$29),FALSE)*eurostat_totals[[#This Row],[2020 1]]</f>
        <v>6480.4831142400017</v>
      </c>
      <c r="BA71" s="81">
        <f ca="1">VLOOKUP(eurostat_totals[[#This Row],[energy carrier EUCalc]],$AE$11:$BI$24,COLUMN()-COLUMN($AD$29),FALSE)*eurostat_totals[[#This Row],[2020 1]]</f>
        <v>6480.4831142400017</v>
      </c>
      <c r="BB71" s="81">
        <f ca="1">VLOOKUP(eurostat_totals[[#This Row],[energy carrier EUCalc]],$AE$11:$BI$24,COLUMN()-COLUMN($AD$29),FALSE)*eurostat_totals[[#This Row],[2020 1]]</f>
        <v>6480.4831142400017</v>
      </c>
      <c r="BC71" s="81">
        <f>VLOOKUP(eurostat_totals[[#This Row],[energy carrier EUCalc]],$AE$11:$BI$24,COLUMN()-COLUMN($AD$29),FALSE)*eurostat_totals[[#This Row],[2020 1]]</f>
        <v>6480.4831142400017</v>
      </c>
      <c r="BD71" s="81">
        <f ca="1">VLOOKUP(eurostat_totals[[#This Row],[energy carrier EUCalc]],$AE$11:$BI$24,COLUMN()-COLUMN($AD$29),FALSE)*eurostat_totals[[#This Row],[2020 1]]</f>
        <v>6480.4831142400017</v>
      </c>
      <c r="BE71" s="81">
        <f ca="1">VLOOKUP(eurostat_totals[[#This Row],[energy carrier EUCalc]],$AE$11:$BI$24,COLUMN()-COLUMN($AD$29),FALSE)*eurostat_totals[[#This Row],[2020 1]]</f>
        <v>6480.4831142400017</v>
      </c>
      <c r="BF71" s="81">
        <f ca="1">VLOOKUP(eurostat_totals[[#This Row],[energy carrier EUCalc]],$AE$11:$BI$24,COLUMN()-COLUMN($AD$29),FALSE)*eurostat_totals[[#This Row],[2020 1]]</f>
        <v>6480.4831142400017</v>
      </c>
      <c r="BG71" s="81">
        <f ca="1">VLOOKUP(eurostat_totals[[#This Row],[energy carrier EUCalc]],$AE$11:$BI$24,COLUMN()-COLUMN($AD$29),FALSE)*eurostat_totals[[#This Row],[2020 1]]</f>
        <v>6480.4831142400017</v>
      </c>
      <c r="BH71" s="81">
        <f ca="1">VLOOKUP(eurostat_totals[[#This Row],[energy carrier EUCalc]],$AE$11:$BI$24,COLUMN()-COLUMN($AD$29),FALSE)*eurostat_totals[[#This Row],[2020 1]]</f>
        <v>6480.4831142400017</v>
      </c>
      <c r="BI71" s="81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81" t="str">
        <f t="shared" si="117"/>
        <v>gas-bioGreece</v>
      </c>
      <c r="B72" s="6" t="s">
        <v>66</v>
      </c>
      <c r="C72" t="s">
        <v>16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f t="shared" si="114"/>
        <v>0</v>
      </c>
      <c r="AG72" s="84">
        <f t="shared" si="115"/>
        <v>0</v>
      </c>
      <c r="AH72" s="84">
        <f t="shared" si="116"/>
        <v>0</v>
      </c>
      <c r="AI72" s="84">
        <f ca="1">VLOOKUP(eurostat_totals[[#This Row],[energy carrier EUCalc]],$AE$11:$BI$24,COLUMN()-COLUMN($AD$29),FALSE)*eurostat_totals[[#This Row],[2020 1]]</f>
        <v>0</v>
      </c>
      <c r="AJ72" s="84">
        <f ca="1">VLOOKUP(eurostat_totals[[#This Row],[energy carrier EUCalc]],$AE$11:$BI$24,COLUMN()-COLUMN($AD$29),FALSE)*eurostat_totals[[#This Row],[2020 1]]</f>
        <v>0</v>
      </c>
      <c r="AK72" s="84">
        <f ca="1">VLOOKUP(eurostat_totals[[#This Row],[energy carrier EUCalc]],$AE$11:$BI$24,COLUMN()-COLUMN($AD$29),FALSE)*eurostat_totals[[#This Row],[2020 1]]</f>
        <v>0</v>
      </c>
      <c r="AL72" s="84">
        <f ca="1">VLOOKUP(eurostat_totals[[#This Row],[energy carrier EUCalc]],$AE$11:$BI$24,COLUMN()-COLUMN($AD$29),FALSE)*eurostat_totals[[#This Row],[2020 1]]</f>
        <v>0</v>
      </c>
      <c r="AM72" s="84">
        <f ca="1">VLOOKUP(eurostat_totals[[#This Row],[energy carrier EUCalc]],$AE$11:$BI$24,COLUMN()-COLUMN($AD$29),FALSE)*eurostat_totals[[#This Row],[2020 1]]</f>
        <v>0</v>
      </c>
      <c r="AN72" s="84">
        <f ca="1">VLOOKUP(eurostat_totals[[#This Row],[energy carrier EUCalc]],$AE$11:$BI$24,COLUMN()-COLUMN($AD$29),FALSE)*eurostat_totals[[#This Row],[2020 1]]</f>
        <v>0</v>
      </c>
      <c r="AO72" s="84">
        <f>VLOOKUP(eurostat_totals[[#This Row],[energy carrier EUCalc]],$AE$11:$BI$24,COLUMN()-COLUMN($AD$29),FALSE)*eurostat_totals[[#This Row],[2020 1]]</f>
        <v>0</v>
      </c>
      <c r="AP72" s="84">
        <f ca="1">VLOOKUP(eurostat_totals[[#This Row],[energy carrier EUCalc]],$AE$11:$BI$24,COLUMN()-COLUMN($AD$29),FALSE)*eurostat_totals[[#This Row],[2020 1]]</f>
        <v>0</v>
      </c>
      <c r="AQ72" s="84">
        <f ca="1">VLOOKUP(eurostat_totals[[#This Row],[energy carrier EUCalc]],$AE$11:$BI$24,COLUMN()-COLUMN($AD$29),FALSE)*eurostat_totals[[#This Row],[2020 1]]</f>
        <v>0</v>
      </c>
      <c r="AR72" s="81">
        <f ca="1">VLOOKUP(eurostat_totals[[#This Row],[energy carrier EUCalc]],$AE$11:$BI$24,COLUMN()-COLUMN($AD$29),FALSE)*eurostat_totals[[#This Row],[2020 1]]</f>
        <v>0</v>
      </c>
      <c r="AS72" s="81">
        <f ca="1">VLOOKUP(eurostat_totals[[#This Row],[energy carrier EUCalc]],$AE$11:$BI$24,COLUMN()-COLUMN($AD$29),FALSE)*eurostat_totals[[#This Row],[2020 1]]</f>
        <v>0</v>
      </c>
      <c r="AT72" s="81">
        <f ca="1">VLOOKUP(eurostat_totals[[#This Row],[energy carrier EUCalc]],$AE$11:$BI$24,COLUMN()-COLUMN($AD$29),FALSE)*eurostat_totals[[#This Row],[2020 1]]</f>
        <v>0</v>
      </c>
      <c r="AU72" s="81">
        <f ca="1">VLOOKUP(eurostat_totals[[#This Row],[energy carrier EUCalc]],$AE$11:$BI$24,COLUMN()-COLUMN($AD$29),FALSE)*eurostat_totals[[#This Row],[2020 1]]</f>
        <v>0</v>
      </c>
      <c r="AV72" s="81">
        <f>VLOOKUP(eurostat_totals[[#This Row],[energy carrier EUCalc]],$AE$11:$BI$24,COLUMN()-COLUMN($AD$29),FALSE)*eurostat_totals[[#This Row],[2020 1]]</f>
        <v>0</v>
      </c>
      <c r="AW72" s="81">
        <f ca="1">VLOOKUP(eurostat_totals[[#This Row],[energy carrier EUCalc]],$AE$11:$BI$24,COLUMN()-COLUMN($AD$29),FALSE)*eurostat_totals[[#This Row],[2020 1]]</f>
        <v>0</v>
      </c>
      <c r="AX72" s="81">
        <f ca="1">VLOOKUP(eurostat_totals[[#This Row],[energy carrier EUCalc]],$AE$11:$BI$24,COLUMN()-COLUMN($AD$29),FALSE)*eurostat_totals[[#This Row],[2020 1]]</f>
        <v>0</v>
      </c>
      <c r="AY72" s="81">
        <f ca="1">VLOOKUP(eurostat_totals[[#This Row],[energy carrier EUCalc]],$AE$11:$BI$24,COLUMN()-COLUMN($AD$29),FALSE)*eurostat_totals[[#This Row],[2020 1]]</f>
        <v>0</v>
      </c>
      <c r="AZ72" s="81">
        <f ca="1">VLOOKUP(eurostat_totals[[#This Row],[energy carrier EUCalc]],$AE$11:$BI$24,COLUMN()-COLUMN($AD$29),FALSE)*eurostat_totals[[#This Row],[2020 1]]</f>
        <v>0</v>
      </c>
      <c r="BA72" s="81">
        <f ca="1">VLOOKUP(eurostat_totals[[#This Row],[energy carrier EUCalc]],$AE$11:$BI$24,COLUMN()-COLUMN($AD$29),FALSE)*eurostat_totals[[#This Row],[2020 1]]</f>
        <v>0</v>
      </c>
      <c r="BB72" s="81">
        <f ca="1">VLOOKUP(eurostat_totals[[#This Row],[energy carrier EUCalc]],$AE$11:$BI$24,COLUMN()-COLUMN($AD$29),FALSE)*eurostat_totals[[#This Row],[2020 1]]</f>
        <v>0</v>
      </c>
      <c r="BC72" s="81">
        <f>VLOOKUP(eurostat_totals[[#This Row],[energy carrier EUCalc]],$AE$11:$BI$24,COLUMN()-COLUMN($AD$29),FALSE)*eurostat_totals[[#This Row],[2020 1]]</f>
        <v>0</v>
      </c>
      <c r="BD72" s="81">
        <f ca="1">VLOOKUP(eurostat_totals[[#This Row],[energy carrier EUCalc]],$AE$11:$BI$24,COLUMN()-COLUMN($AD$29),FALSE)*eurostat_totals[[#This Row],[2020 1]]</f>
        <v>0</v>
      </c>
      <c r="BE72" s="81">
        <f ca="1">VLOOKUP(eurostat_totals[[#This Row],[energy carrier EUCalc]],$AE$11:$BI$24,COLUMN()-COLUMN($AD$29),FALSE)*eurostat_totals[[#This Row],[2020 1]]</f>
        <v>0</v>
      </c>
      <c r="BF72" s="81">
        <f ca="1">VLOOKUP(eurostat_totals[[#This Row],[energy carrier EUCalc]],$AE$11:$BI$24,COLUMN()-COLUMN($AD$29),FALSE)*eurostat_totals[[#This Row],[2020 1]]</f>
        <v>0</v>
      </c>
      <c r="BG72" s="81">
        <f ca="1">VLOOKUP(eurostat_totals[[#This Row],[energy carrier EUCalc]],$AE$11:$BI$24,COLUMN()-COLUMN($AD$29),FALSE)*eurostat_totals[[#This Row],[2020 1]]</f>
        <v>0</v>
      </c>
      <c r="BH72" s="81">
        <f ca="1">VLOOKUP(eurostat_totals[[#This Row],[energy carrier EUCalc]],$AE$11:$BI$24,COLUMN()-COLUMN($AD$29),FALSE)*eurostat_totals[[#This Row],[2020 1]]</f>
        <v>0</v>
      </c>
      <c r="BI72" s="81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81" t="str">
        <f t="shared" si="117"/>
        <v>gas-bioHungary</v>
      </c>
      <c r="B73" s="6" t="s">
        <v>66</v>
      </c>
      <c r="C73" t="s">
        <v>15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f t="shared" si="114"/>
        <v>0</v>
      </c>
      <c r="AG73" s="84">
        <f t="shared" si="115"/>
        <v>0</v>
      </c>
      <c r="AH73" s="84">
        <f t="shared" si="116"/>
        <v>0</v>
      </c>
      <c r="AI73" s="84">
        <f ca="1">VLOOKUP(eurostat_totals[[#This Row],[energy carrier EUCalc]],$AE$11:$BI$24,COLUMN()-COLUMN($AD$29),FALSE)*eurostat_totals[[#This Row],[2020 1]]</f>
        <v>0</v>
      </c>
      <c r="AJ73" s="84">
        <f ca="1">VLOOKUP(eurostat_totals[[#This Row],[energy carrier EUCalc]],$AE$11:$BI$24,COLUMN()-COLUMN($AD$29),FALSE)*eurostat_totals[[#This Row],[2020 1]]</f>
        <v>0</v>
      </c>
      <c r="AK73" s="84">
        <f ca="1">VLOOKUP(eurostat_totals[[#This Row],[energy carrier EUCalc]],$AE$11:$BI$24,COLUMN()-COLUMN($AD$29),FALSE)*eurostat_totals[[#This Row],[2020 1]]</f>
        <v>0</v>
      </c>
      <c r="AL73" s="84">
        <f ca="1">VLOOKUP(eurostat_totals[[#This Row],[energy carrier EUCalc]],$AE$11:$BI$24,COLUMN()-COLUMN($AD$29),FALSE)*eurostat_totals[[#This Row],[2020 1]]</f>
        <v>0</v>
      </c>
      <c r="AM73" s="84">
        <f ca="1">VLOOKUP(eurostat_totals[[#This Row],[energy carrier EUCalc]],$AE$11:$BI$24,COLUMN()-COLUMN($AD$29),FALSE)*eurostat_totals[[#This Row],[2020 1]]</f>
        <v>0</v>
      </c>
      <c r="AN73" s="84">
        <f ca="1">VLOOKUP(eurostat_totals[[#This Row],[energy carrier EUCalc]],$AE$11:$BI$24,COLUMN()-COLUMN($AD$29),FALSE)*eurostat_totals[[#This Row],[2020 1]]</f>
        <v>0</v>
      </c>
      <c r="AO73" s="84">
        <f>VLOOKUP(eurostat_totals[[#This Row],[energy carrier EUCalc]],$AE$11:$BI$24,COLUMN()-COLUMN($AD$29),FALSE)*eurostat_totals[[#This Row],[2020 1]]</f>
        <v>0</v>
      </c>
      <c r="AP73" s="84">
        <f ca="1">VLOOKUP(eurostat_totals[[#This Row],[energy carrier EUCalc]],$AE$11:$BI$24,COLUMN()-COLUMN($AD$29),FALSE)*eurostat_totals[[#This Row],[2020 1]]</f>
        <v>0</v>
      </c>
      <c r="AQ73" s="84">
        <f ca="1">VLOOKUP(eurostat_totals[[#This Row],[energy carrier EUCalc]],$AE$11:$BI$24,COLUMN()-COLUMN($AD$29),FALSE)*eurostat_totals[[#This Row],[2020 1]]</f>
        <v>0</v>
      </c>
      <c r="AR73" s="81">
        <f ca="1">VLOOKUP(eurostat_totals[[#This Row],[energy carrier EUCalc]],$AE$11:$BI$24,COLUMN()-COLUMN($AD$29),FALSE)*eurostat_totals[[#This Row],[2020 1]]</f>
        <v>0</v>
      </c>
      <c r="AS73" s="81">
        <f ca="1">VLOOKUP(eurostat_totals[[#This Row],[energy carrier EUCalc]],$AE$11:$BI$24,COLUMN()-COLUMN($AD$29),FALSE)*eurostat_totals[[#This Row],[2020 1]]</f>
        <v>0</v>
      </c>
      <c r="AT73" s="81">
        <f ca="1">VLOOKUP(eurostat_totals[[#This Row],[energy carrier EUCalc]],$AE$11:$BI$24,COLUMN()-COLUMN($AD$29),FALSE)*eurostat_totals[[#This Row],[2020 1]]</f>
        <v>0</v>
      </c>
      <c r="AU73" s="81">
        <f ca="1">VLOOKUP(eurostat_totals[[#This Row],[energy carrier EUCalc]],$AE$11:$BI$24,COLUMN()-COLUMN($AD$29),FALSE)*eurostat_totals[[#This Row],[2020 1]]</f>
        <v>0</v>
      </c>
      <c r="AV73" s="81">
        <f>VLOOKUP(eurostat_totals[[#This Row],[energy carrier EUCalc]],$AE$11:$BI$24,COLUMN()-COLUMN($AD$29),FALSE)*eurostat_totals[[#This Row],[2020 1]]</f>
        <v>0</v>
      </c>
      <c r="AW73" s="81">
        <f ca="1">VLOOKUP(eurostat_totals[[#This Row],[energy carrier EUCalc]],$AE$11:$BI$24,COLUMN()-COLUMN($AD$29),FALSE)*eurostat_totals[[#This Row],[2020 1]]</f>
        <v>0</v>
      </c>
      <c r="AX73" s="81">
        <f ca="1">VLOOKUP(eurostat_totals[[#This Row],[energy carrier EUCalc]],$AE$11:$BI$24,COLUMN()-COLUMN($AD$29),FALSE)*eurostat_totals[[#This Row],[2020 1]]</f>
        <v>0</v>
      </c>
      <c r="AY73" s="81">
        <f ca="1">VLOOKUP(eurostat_totals[[#This Row],[energy carrier EUCalc]],$AE$11:$BI$24,COLUMN()-COLUMN($AD$29),FALSE)*eurostat_totals[[#This Row],[2020 1]]</f>
        <v>0</v>
      </c>
      <c r="AZ73" s="81">
        <f ca="1">VLOOKUP(eurostat_totals[[#This Row],[energy carrier EUCalc]],$AE$11:$BI$24,COLUMN()-COLUMN($AD$29),FALSE)*eurostat_totals[[#This Row],[2020 1]]</f>
        <v>0</v>
      </c>
      <c r="BA73" s="81">
        <f ca="1">VLOOKUP(eurostat_totals[[#This Row],[energy carrier EUCalc]],$AE$11:$BI$24,COLUMN()-COLUMN($AD$29),FALSE)*eurostat_totals[[#This Row],[2020 1]]</f>
        <v>0</v>
      </c>
      <c r="BB73" s="81">
        <f ca="1">VLOOKUP(eurostat_totals[[#This Row],[energy carrier EUCalc]],$AE$11:$BI$24,COLUMN()-COLUMN($AD$29),FALSE)*eurostat_totals[[#This Row],[2020 1]]</f>
        <v>0</v>
      </c>
      <c r="BC73" s="81">
        <f>VLOOKUP(eurostat_totals[[#This Row],[energy carrier EUCalc]],$AE$11:$BI$24,COLUMN()-COLUMN($AD$29),FALSE)*eurostat_totals[[#This Row],[2020 1]]</f>
        <v>0</v>
      </c>
      <c r="BD73" s="81">
        <f ca="1">VLOOKUP(eurostat_totals[[#This Row],[energy carrier EUCalc]],$AE$11:$BI$24,COLUMN()-COLUMN($AD$29),FALSE)*eurostat_totals[[#This Row],[2020 1]]</f>
        <v>0</v>
      </c>
      <c r="BE73" s="81">
        <f ca="1">VLOOKUP(eurostat_totals[[#This Row],[energy carrier EUCalc]],$AE$11:$BI$24,COLUMN()-COLUMN($AD$29),FALSE)*eurostat_totals[[#This Row],[2020 1]]</f>
        <v>0</v>
      </c>
      <c r="BF73" s="81">
        <f ca="1">VLOOKUP(eurostat_totals[[#This Row],[energy carrier EUCalc]],$AE$11:$BI$24,COLUMN()-COLUMN($AD$29),FALSE)*eurostat_totals[[#This Row],[2020 1]]</f>
        <v>0</v>
      </c>
      <c r="BG73" s="81">
        <f ca="1">VLOOKUP(eurostat_totals[[#This Row],[energy carrier EUCalc]],$AE$11:$BI$24,COLUMN()-COLUMN($AD$29),FALSE)*eurostat_totals[[#This Row],[2020 1]]</f>
        <v>0</v>
      </c>
      <c r="BH73" s="81">
        <f ca="1">VLOOKUP(eurostat_totals[[#This Row],[energy carrier EUCalc]],$AE$11:$BI$24,COLUMN()-COLUMN($AD$29),FALSE)*eurostat_totals[[#This Row],[2020 1]]</f>
        <v>0</v>
      </c>
      <c r="BI73" s="81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81" t="str">
        <f t="shared" si="117"/>
        <v>gas-bioIceland</v>
      </c>
      <c r="B74" s="6" t="s">
        <v>66</v>
      </c>
      <c r="C74" t="s">
        <v>70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0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f t="shared" si="114"/>
        <v>0</v>
      </c>
      <c r="AG74" s="84">
        <f t="shared" si="115"/>
        <v>0</v>
      </c>
      <c r="AH74" s="84">
        <f t="shared" si="116"/>
        <v>0</v>
      </c>
      <c r="AI74" s="84">
        <f ca="1">VLOOKUP(eurostat_totals[[#This Row],[energy carrier EUCalc]],$AE$11:$BI$24,COLUMN()-COLUMN($AD$29),FALSE)*eurostat_totals[[#This Row],[2020 1]]</f>
        <v>0</v>
      </c>
      <c r="AJ74" s="84">
        <f ca="1">VLOOKUP(eurostat_totals[[#This Row],[energy carrier EUCalc]],$AE$11:$BI$24,COLUMN()-COLUMN($AD$29),FALSE)*eurostat_totals[[#This Row],[2020 1]]</f>
        <v>0</v>
      </c>
      <c r="AK74" s="84">
        <f ca="1">VLOOKUP(eurostat_totals[[#This Row],[energy carrier EUCalc]],$AE$11:$BI$24,COLUMN()-COLUMN($AD$29),FALSE)*eurostat_totals[[#This Row],[2020 1]]</f>
        <v>0</v>
      </c>
      <c r="AL74" s="84">
        <f ca="1">VLOOKUP(eurostat_totals[[#This Row],[energy carrier EUCalc]],$AE$11:$BI$24,COLUMN()-COLUMN($AD$29),FALSE)*eurostat_totals[[#This Row],[2020 1]]</f>
        <v>0</v>
      </c>
      <c r="AM74" s="84">
        <f ca="1">VLOOKUP(eurostat_totals[[#This Row],[energy carrier EUCalc]],$AE$11:$BI$24,COLUMN()-COLUMN($AD$29),FALSE)*eurostat_totals[[#This Row],[2020 1]]</f>
        <v>0</v>
      </c>
      <c r="AN74" s="84">
        <f ca="1">VLOOKUP(eurostat_totals[[#This Row],[energy carrier EUCalc]],$AE$11:$BI$24,COLUMN()-COLUMN($AD$29),FALSE)*eurostat_totals[[#This Row],[2020 1]]</f>
        <v>0</v>
      </c>
      <c r="AO74" s="84">
        <f>VLOOKUP(eurostat_totals[[#This Row],[energy carrier EUCalc]],$AE$11:$BI$24,COLUMN()-COLUMN($AD$29),FALSE)*eurostat_totals[[#This Row],[2020 1]]</f>
        <v>0</v>
      </c>
      <c r="AP74" s="84">
        <f ca="1">VLOOKUP(eurostat_totals[[#This Row],[energy carrier EUCalc]],$AE$11:$BI$24,COLUMN()-COLUMN($AD$29),FALSE)*eurostat_totals[[#This Row],[2020 1]]</f>
        <v>0</v>
      </c>
      <c r="AQ74" s="84">
        <f ca="1">VLOOKUP(eurostat_totals[[#This Row],[energy carrier EUCalc]],$AE$11:$BI$24,COLUMN()-COLUMN($AD$29),FALSE)*eurostat_totals[[#This Row],[2020 1]]</f>
        <v>0</v>
      </c>
      <c r="AR74" s="81">
        <f ca="1">VLOOKUP(eurostat_totals[[#This Row],[energy carrier EUCalc]],$AE$11:$BI$24,COLUMN()-COLUMN($AD$29),FALSE)*eurostat_totals[[#This Row],[2020 1]]</f>
        <v>0</v>
      </c>
      <c r="AS74" s="81">
        <f ca="1">VLOOKUP(eurostat_totals[[#This Row],[energy carrier EUCalc]],$AE$11:$BI$24,COLUMN()-COLUMN($AD$29),FALSE)*eurostat_totals[[#This Row],[2020 1]]</f>
        <v>0</v>
      </c>
      <c r="AT74" s="81">
        <f ca="1">VLOOKUP(eurostat_totals[[#This Row],[energy carrier EUCalc]],$AE$11:$BI$24,COLUMN()-COLUMN($AD$29),FALSE)*eurostat_totals[[#This Row],[2020 1]]</f>
        <v>0</v>
      </c>
      <c r="AU74" s="81">
        <f ca="1">VLOOKUP(eurostat_totals[[#This Row],[energy carrier EUCalc]],$AE$11:$BI$24,COLUMN()-COLUMN($AD$29),FALSE)*eurostat_totals[[#This Row],[2020 1]]</f>
        <v>0</v>
      </c>
      <c r="AV74" s="81">
        <f>VLOOKUP(eurostat_totals[[#This Row],[energy carrier EUCalc]],$AE$11:$BI$24,COLUMN()-COLUMN($AD$29),FALSE)*eurostat_totals[[#This Row],[2020 1]]</f>
        <v>0</v>
      </c>
      <c r="AW74" s="81">
        <f ca="1">VLOOKUP(eurostat_totals[[#This Row],[energy carrier EUCalc]],$AE$11:$BI$24,COLUMN()-COLUMN($AD$29),FALSE)*eurostat_totals[[#This Row],[2020 1]]</f>
        <v>0</v>
      </c>
      <c r="AX74" s="81">
        <f ca="1">VLOOKUP(eurostat_totals[[#This Row],[energy carrier EUCalc]],$AE$11:$BI$24,COLUMN()-COLUMN($AD$29),FALSE)*eurostat_totals[[#This Row],[2020 1]]</f>
        <v>0</v>
      </c>
      <c r="AY74" s="81">
        <f ca="1">VLOOKUP(eurostat_totals[[#This Row],[energy carrier EUCalc]],$AE$11:$BI$24,COLUMN()-COLUMN($AD$29),FALSE)*eurostat_totals[[#This Row],[2020 1]]</f>
        <v>0</v>
      </c>
      <c r="AZ74" s="81">
        <f ca="1">VLOOKUP(eurostat_totals[[#This Row],[energy carrier EUCalc]],$AE$11:$BI$24,COLUMN()-COLUMN($AD$29),FALSE)*eurostat_totals[[#This Row],[2020 1]]</f>
        <v>0</v>
      </c>
      <c r="BA74" s="81">
        <f ca="1">VLOOKUP(eurostat_totals[[#This Row],[energy carrier EUCalc]],$AE$11:$BI$24,COLUMN()-COLUMN($AD$29),FALSE)*eurostat_totals[[#This Row],[2020 1]]</f>
        <v>0</v>
      </c>
      <c r="BB74" s="81">
        <f ca="1">VLOOKUP(eurostat_totals[[#This Row],[energy carrier EUCalc]],$AE$11:$BI$24,COLUMN()-COLUMN($AD$29),FALSE)*eurostat_totals[[#This Row],[2020 1]]</f>
        <v>0</v>
      </c>
      <c r="BC74" s="81">
        <f>VLOOKUP(eurostat_totals[[#This Row],[energy carrier EUCalc]],$AE$11:$BI$24,COLUMN()-COLUMN($AD$29),FALSE)*eurostat_totals[[#This Row],[2020 1]]</f>
        <v>0</v>
      </c>
      <c r="BD74" s="81">
        <f ca="1">VLOOKUP(eurostat_totals[[#This Row],[energy carrier EUCalc]],$AE$11:$BI$24,COLUMN()-COLUMN($AD$29),FALSE)*eurostat_totals[[#This Row],[2020 1]]</f>
        <v>0</v>
      </c>
      <c r="BE74" s="81">
        <f ca="1">VLOOKUP(eurostat_totals[[#This Row],[energy carrier EUCalc]],$AE$11:$BI$24,COLUMN()-COLUMN($AD$29),FALSE)*eurostat_totals[[#This Row],[2020 1]]</f>
        <v>0</v>
      </c>
      <c r="BF74" s="81">
        <f ca="1">VLOOKUP(eurostat_totals[[#This Row],[energy carrier EUCalc]],$AE$11:$BI$24,COLUMN()-COLUMN($AD$29),FALSE)*eurostat_totals[[#This Row],[2020 1]]</f>
        <v>0</v>
      </c>
      <c r="BG74" s="81">
        <f ca="1">VLOOKUP(eurostat_totals[[#This Row],[energy carrier EUCalc]],$AE$11:$BI$24,COLUMN()-COLUMN($AD$29),FALSE)*eurostat_totals[[#This Row],[2020 1]]</f>
        <v>0</v>
      </c>
      <c r="BH74" s="81">
        <f ca="1">VLOOKUP(eurostat_totals[[#This Row],[energy carrier EUCalc]],$AE$11:$BI$24,COLUMN()-COLUMN($AD$29),FALSE)*eurostat_totals[[#This Row],[2020 1]]</f>
        <v>0</v>
      </c>
      <c r="BI74" s="81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81" t="str">
        <f t="shared" si="117"/>
        <v>gas-bioIreland</v>
      </c>
      <c r="B75" s="6" t="s">
        <v>66</v>
      </c>
      <c r="C75" t="s">
        <v>18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f t="shared" si="114"/>
        <v>0</v>
      </c>
      <c r="AG75" s="84">
        <f t="shared" si="115"/>
        <v>0</v>
      </c>
      <c r="AH75" s="84">
        <f t="shared" si="116"/>
        <v>0</v>
      </c>
      <c r="AI75" s="84">
        <f ca="1">VLOOKUP(eurostat_totals[[#This Row],[energy carrier EUCalc]],$AE$11:$BI$24,COLUMN()-COLUMN($AD$29),FALSE)*eurostat_totals[[#This Row],[2020 1]]</f>
        <v>0</v>
      </c>
      <c r="AJ75" s="84">
        <f ca="1">VLOOKUP(eurostat_totals[[#This Row],[energy carrier EUCalc]],$AE$11:$BI$24,COLUMN()-COLUMN($AD$29),FALSE)*eurostat_totals[[#This Row],[2020 1]]</f>
        <v>0</v>
      </c>
      <c r="AK75" s="84">
        <f ca="1">VLOOKUP(eurostat_totals[[#This Row],[energy carrier EUCalc]],$AE$11:$BI$24,COLUMN()-COLUMN($AD$29),FALSE)*eurostat_totals[[#This Row],[2020 1]]</f>
        <v>0</v>
      </c>
      <c r="AL75" s="84">
        <f ca="1">VLOOKUP(eurostat_totals[[#This Row],[energy carrier EUCalc]],$AE$11:$BI$24,COLUMN()-COLUMN($AD$29),FALSE)*eurostat_totals[[#This Row],[2020 1]]</f>
        <v>0</v>
      </c>
      <c r="AM75" s="84">
        <f ca="1">VLOOKUP(eurostat_totals[[#This Row],[energy carrier EUCalc]],$AE$11:$BI$24,COLUMN()-COLUMN($AD$29),FALSE)*eurostat_totals[[#This Row],[2020 1]]</f>
        <v>0</v>
      </c>
      <c r="AN75" s="84">
        <f ca="1">VLOOKUP(eurostat_totals[[#This Row],[energy carrier EUCalc]],$AE$11:$BI$24,COLUMN()-COLUMN($AD$29),FALSE)*eurostat_totals[[#This Row],[2020 1]]</f>
        <v>0</v>
      </c>
      <c r="AO75" s="84">
        <f>VLOOKUP(eurostat_totals[[#This Row],[energy carrier EUCalc]],$AE$11:$BI$24,COLUMN()-COLUMN($AD$29),FALSE)*eurostat_totals[[#This Row],[2020 1]]</f>
        <v>0</v>
      </c>
      <c r="AP75" s="84">
        <f ca="1">VLOOKUP(eurostat_totals[[#This Row],[energy carrier EUCalc]],$AE$11:$BI$24,COLUMN()-COLUMN($AD$29),FALSE)*eurostat_totals[[#This Row],[2020 1]]</f>
        <v>0</v>
      </c>
      <c r="AQ75" s="84">
        <f ca="1">VLOOKUP(eurostat_totals[[#This Row],[energy carrier EUCalc]],$AE$11:$BI$24,COLUMN()-COLUMN($AD$29),FALSE)*eurostat_totals[[#This Row],[2020 1]]</f>
        <v>0</v>
      </c>
      <c r="AR75" s="81">
        <f ca="1">VLOOKUP(eurostat_totals[[#This Row],[energy carrier EUCalc]],$AE$11:$BI$24,COLUMN()-COLUMN($AD$29),FALSE)*eurostat_totals[[#This Row],[2020 1]]</f>
        <v>0</v>
      </c>
      <c r="AS75" s="81">
        <f ca="1">VLOOKUP(eurostat_totals[[#This Row],[energy carrier EUCalc]],$AE$11:$BI$24,COLUMN()-COLUMN($AD$29),FALSE)*eurostat_totals[[#This Row],[2020 1]]</f>
        <v>0</v>
      </c>
      <c r="AT75" s="81">
        <f ca="1">VLOOKUP(eurostat_totals[[#This Row],[energy carrier EUCalc]],$AE$11:$BI$24,COLUMN()-COLUMN($AD$29),FALSE)*eurostat_totals[[#This Row],[2020 1]]</f>
        <v>0</v>
      </c>
      <c r="AU75" s="81">
        <f ca="1">VLOOKUP(eurostat_totals[[#This Row],[energy carrier EUCalc]],$AE$11:$BI$24,COLUMN()-COLUMN($AD$29),FALSE)*eurostat_totals[[#This Row],[2020 1]]</f>
        <v>0</v>
      </c>
      <c r="AV75" s="81">
        <f>VLOOKUP(eurostat_totals[[#This Row],[energy carrier EUCalc]],$AE$11:$BI$24,COLUMN()-COLUMN($AD$29),FALSE)*eurostat_totals[[#This Row],[2020 1]]</f>
        <v>0</v>
      </c>
      <c r="AW75" s="81">
        <f ca="1">VLOOKUP(eurostat_totals[[#This Row],[energy carrier EUCalc]],$AE$11:$BI$24,COLUMN()-COLUMN($AD$29),FALSE)*eurostat_totals[[#This Row],[2020 1]]</f>
        <v>0</v>
      </c>
      <c r="AX75" s="81">
        <f ca="1">VLOOKUP(eurostat_totals[[#This Row],[energy carrier EUCalc]],$AE$11:$BI$24,COLUMN()-COLUMN($AD$29),FALSE)*eurostat_totals[[#This Row],[2020 1]]</f>
        <v>0</v>
      </c>
      <c r="AY75" s="81">
        <f ca="1">VLOOKUP(eurostat_totals[[#This Row],[energy carrier EUCalc]],$AE$11:$BI$24,COLUMN()-COLUMN($AD$29),FALSE)*eurostat_totals[[#This Row],[2020 1]]</f>
        <v>0</v>
      </c>
      <c r="AZ75" s="81">
        <f ca="1">VLOOKUP(eurostat_totals[[#This Row],[energy carrier EUCalc]],$AE$11:$BI$24,COLUMN()-COLUMN($AD$29),FALSE)*eurostat_totals[[#This Row],[2020 1]]</f>
        <v>0</v>
      </c>
      <c r="BA75" s="81">
        <f ca="1">VLOOKUP(eurostat_totals[[#This Row],[energy carrier EUCalc]],$AE$11:$BI$24,COLUMN()-COLUMN($AD$29),FALSE)*eurostat_totals[[#This Row],[2020 1]]</f>
        <v>0</v>
      </c>
      <c r="BB75" s="81">
        <f ca="1">VLOOKUP(eurostat_totals[[#This Row],[energy carrier EUCalc]],$AE$11:$BI$24,COLUMN()-COLUMN($AD$29),FALSE)*eurostat_totals[[#This Row],[2020 1]]</f>
        <v>0</v>
      </c>
      <c r="BC75" s="81">
        <f>VLOOKUP(eurostat_totals[[#This Row],[energy carrier EUCalc]],$AE$11:$BI$24,COLUMN()-COLUMN($AD$29),FALSE)*eurostat_totals[[#This Row],[2020 1]]</f>
        <v>0</v>
      </c>
      <c r="BD75" s="81">
        <f ca="1">VLOOKUP(eurostat_totals[[#This Row],[energy carrier EUCalc]],$AE$11:$BI$24,COLUMN()-COLUMN($AD$29),FALSE)*eurostat_totals[[#This Row],[2020 1]]</f>
        <v>0</v>
      </c>
      <c r="BE75" s="81">
        <f ca="1">VLOOKUP(eurostat_totals[[#This Row],[energy carrier EUCalc]],$AE$11:$BI$24,COLUMN()-COLUMN($AD$29),FALSE)*eurostat_totals[[#This Row],[2020 1]]</f>
        <v>0</v>
      </c>
      <c r="BF75" s="81">
        <f ca="1">VLOOKUP(eurostat_totals[[#This Row],[energy carrier EUCalc]],$AE$11:$BI$24,COLUMN()-COLUMN($AD$29),FALSE)*eurostat_totals[[#This Row],[2020 1]]</f>
        <v>0</v>
      </c>
      <c r="BG75" s="81">
        <f ca="1">VLOOKUP(eurostat_totals[[#This Row],[energy carrier EUCalc]],$AE$11:$BI$24,COLUMN()-COLUMN($AD$29),FALSE)*eurostat_totals[[#This Row],[2020 1]]</f>
        <v>0</v>
      </c>
      <c r="BH75" s="81">
        <f ca="1">VLOOKUP(eurostat_totals[[#This Row],[energy carrier EUCalc]],$AE$11:$BI$24,COLUMN()-COLUMN($AD$29),FALSE)*eurostat_totals[[#This Row],[2020 1]]</f>
        <v>0</v>
      </c>
      <c r="BI75" s="81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81" t="str">
        <f t="shared" si="117"/>
        <v>gas-bioItaly</v>
      </c>
      <c r="B76" s="6" t="s">
        <v>66</v>
      </c>
      <c r="C76" t="s">
        <v>5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f t="shared" si="114"/>
        <v>0</v>
      </c>
      <c r="AG76" s="84">
        <f t="shared" si="115"/>
        <v>0</v>
      </c>
      <c r="AH76" s="84">
        <f t="shared" si="116"/>
        <v>0</v>
      </c>
      <c r="AI76" s="84">
        <f ca="1">VLOOKUP(eurostat_totals[[#This Row],[energy carrier EUCalc]],$AE$11:$BI$24,COLUMN()-COLUMN($AD$29),FALSE)*eurostat_totals[[#This Row],[2020 1]]</f>
        <v>0</v>
      </c>
      <c r="AJ76" s="84">
        <f ca="1">VLOOKUP(eurostat_totals[[#This Row],[energy carrier EUCalc]],$AE$11:$BI$24,COLUMN()-COLUMN($AD$29),FALSE)*eurostat_totals[[#This Row],[2020 1]]</f>
        <v>0</v>
      </c>
      <c r="AK76" s="84">
        <f ca="1">VLOOKUP(eurostat_totals[[#This Row],[energy carrier EUCalc]],$AE$11:$BI$24,COLUMN()-COLUMN($AD$29),FALSE)*eurostat_totals[[#This Row],[2020 1]]</f>
        <v>0</v>
      </c>
      <c r="AL76" s="84">
        <f ca="1">VLOOKUP(eurostat_totals[[#This Row],[energy carrier EUCalc]],$AE$11:$BI$24,COLUMN()-COLUMN($AD$29),FALSE)*eurostat_totals[[#This Row],[2020 1]]</f>
        <v>0</v>
      </c>
      <c r="AM76" s="84">
        <f ca="1">VLOOKUP(eurostat_totals[[#This Row],[energy carrier EUCalc]],$AE$11:$BI$24,COLUMN()-COLUMN($AD$29),FALSE)*eurostat_totals[[#This Row],[2020 1]]</f>
        <v>0</v>
      </c>
      <c r="AN76" s="84">
        <f ca="1">VLOOKUP(eurostat_totals[[#This Row],[energy carrier EUCalc]],$AE$11:$BI$24,COLUMN()-COLUMN($AD$29),FALSE)*eurostat_totals[[#This Row],[2020 1]]</f>
        <v>0</v>
      </c>
      <c r="AO76" s="84">
        <f>VLOOKUP(eurostat_totals[[#This Row],[energy carrier EUCalc]],$AE$11:$BI$24,COLUMN()-COLUMN($AD$29),FALSE)*eurostat_totals[[#This Row],[2020 1]]</f>
        <v>0</v>
      </c>
      <c r="AP76" s="84">
        <f ca="1">VLOOKUP(eurostat_totals[[#This Row],[energy carrier EUCalc]],$AE$11:$BI$24,COLUMN()-COLUMN($AD$29),FALSE)*eurostat_totals[[#This Row],[2020 1]]</f>
        <v>0</v>
      </c>
      <c r="AQ76" s="84">
        <f ca="1">VLOOKUP(eurostat_totals[[#This Row],[energy carrier EUCalc]],$AE$11:$BI$24,COLUMN()-COLUMN($AD$29),FALSE)*eurostat_totals[[#This Row],[2020 1]]</f>
        <v>0</v>
      </c>
      <c r="AR76" s="81">
        <f ca="1">VLOOKUP(eurostat_totals[[#This Row],[energy carrier EUCalc]],$AE$11:$BI$24,COLUMN()-COLUMN($AD$29),FALSE)*eurostat_totals[[#This Row],[2020 1]]</f>
        <v>0</v>
      </c>
      <c r="AS76" s="81">
        <f ca="1">VLOOKUP(eurostat_totals[[#This Row],[energy carrier EUCalc]],$AE$11:$BI$24,COLUMN()-COLUMN($AD$29),FALSE)*eurostat_totals[[#This Row],[2020 1]]</f>
        <v>0</v>
      </c>
      <c r="AT76" s="81">
        <f ca="1">VLOOKUP(eurostat_totals[[#This Row],[energy carrier EUCalc]],$AE$11:$BI$24,COLUMN()-COLUMN($AD$29),FALSE)*eurostat_totals[[#This Row],[2020 1]]</f>
        <v>0</v>
      </c>
      <c r="AU76" s="81">
        <f ca="1">VLOOKUP(eurostat_totals[[#This Row],[energy carrier EUCalc]],$AE$11:$BI$24,COLUMN()-COLUMN($AD$29),FALSE)*eurostat_totals[[#This Row],[2020 1]]</f>
        <v>0</v>
      </c>
      <c r="AV76" s="81">
        <f>VLOOKUP(eurostat_totals[[#This Row],[energy carrier EUCalc]],$AE$11:$BI$24,COLUMN()-COLUMN($AD$29),FALSE)*eurostat_totals[[#This Row],[2020 1]]</f>
        <v>0</v>
      </c>
      <c r="AW76" s="81">
        <f ca="1">VLOOKUP(eurostat_totals[[#This Row],[energy carrier EUCalc]],$AE$11:$BI$24,COLUMN()-COLUMN($AD$29),FALSE)*eurostat_totals[[#This Row],[2020 1]]</f>
        <v>0</v>
      </c>
      <c r="AX76" s="81">
        <f ca="1">VLOOKUP(eurostat_totals[[#This Row],[energy carrier EUCalc]],$AE$11:$BI$24,COLUMN()-COLUMN($AD$29),FALSE)*eurostat_totals[[#This Row],[2020 1]]</f>
        <v>0</v>
      </c>
      <c r="AY76" s="81">
        <f ca="1">VLOOKUP(eurostat_totals[[#This Row],[energy carrier EUCalc]],$AE$11:$BI$24,COLUMN()-COLUMN($AD$29),FALSE)*eurostat_totals[[#This Row],[2020 1]]</f>
        <v>0</v>
      </c>
      <c r="AZ76" s="81">
        <f ca="1">VLOOKUP(eurostat_totals[[#This Row],[energy carrier EUCalc]],$AE$11:$BI$24,COLUMN()-COLUMN($AD$29),FALSE)*eurostat_totals[[#This Row],[2020 1]]</f>
        <v>0</v>
      </c>
      <c r="BA76" s="81">
        <f ca="1">VLOOKUP(eurostat_totals[[#This Row],[energy carrier EUCalc]],$AE$11:$BI$24,COLUMN()-COLUMN($AD$29),FALSE)*eurostat_totals[[#This Row],[2020 1]]</f>
        <v>0</v>
      </c>
      <c r="BB76" s="81">
        <f ca="1">VLOOKUP(eurostat_totals[[#This Row],[energy carrier EUCalc]],$AE$11:$BI$24,COLUMN()-COLUMN($AD$29),FALSE)*eurostat_totals[[#This Row],[2020 1]]</f>
        <v>0</v>
      </c>
      <c r="BC76" s="81">
        <f>VLOOKUP(eurostat_totals[[#This Row],[energy carrier EUCalc]],$AE$11:$BI$24,COLUMN()-COLUMN($AD$29),FALSE)*eurostat_totals[[#This Row],[2020 1]]</f>
        <v>0</v>
      </c>
      <c r="BD76" s="81">
        <f ca="1">VLOOKUP(eurostat_totals[[#This Row],[energy carrier EUCalc]],$AE$11:$BI$24,COLUMN()-COLUMN($AD$29),FALSE)*eurostat_totals[[#This Row],[2020 1]]</f>
        <v>0</v>
      </c>
      <c r="BE76" s="81">
        <f ca="1">VLOOKUP(eurostat_totals[[#This Row],[energy carrier EUCalc]],$AE$11:$BI$24,COLUMN()-COLUMN($AD$29),FALSE)*eurostat_totals[[#This Row],[2020 1]]</f>
        <v>0</v>
      </c>
      <c r="BF76" s="81">
        <f ca="1">VLOOKUP(eurostat_totals[[#This Row],[energy carrier EUCalc]],$AE$11:$BI$24,COLUMN()-COLUMN($AD$29),FALSE)*eurostat_totals[[#This Row],[2020 1]]</f>
        <v>0</v>
      </c>
      <c r="BG76" s="81">
        <f ca="1">VLOOKUP(eurostat_totals[[#This Row],[energy carrier EUCalc]],$AE$11:$BI$24,COLUMN()-COLUMN($AD$29),FALSE)*eurostat_totals[[#This Row],[2020 1]]</f>
        <v>0</v>
      </c>
      <c r="BH76" s="81">
        <f ca="1">VLOOKUP(eurostat_totals[[#This Row],[energy carrier EUCalc]],$AE$11:$BI$24,COLUMN()-COLUMN($AD$29),FALSE)*eurostat_totals[[#This Row],[2020 1]]</f>
        <v>0</v>
      </c>
      <c r="BI76" s="81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81" t="str">
        <f t="shared" si="117"/>
        <v>gas-bioLatvia</v>
      </c>
      <c r="B77" s="6" t="s">
        <v>66</v>
      </c>
      <c r="C77" t="s">
        <v>23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f t="shared" si="114"/>
        <v>0</v>
      </c>
      <c r="AG77" s="84">
        <f t="shared" si="115"/>
        <v>0</v>
      </c>
      <c r="AH77" s="84">
        <f t="shared" si="116"/>
        <v>0</v>
      </c>
      <c r="AI77" s="84">
        <f ca="1">VLOOKUP(eurostat_totals[[#This Row],[energy carrier EUCalc]],$AE$11:$BI$24,COLUMN()-COLUMN($AD$29),FALSE)*eurostat_totals[[#This Row],[2020 1]]</f>
        <v>0</v>
      </c>
      <c r="AJ77" s="84">
        <f ca="1">VLOOKUP(eurostat_totals[[#This Row],[energy carrier EUCalc]],$AE$11:$BI$24,COLUMN()-COLUMN($AD$29),FALSE)*eurostat_totals[[#This Row],[2020 1]]</f>
        <v>0</v>
      </c>
      <c r="AK77" s="84">
        <f ca="1">VLOOKUP(eurostat_totals[[#This Row],[energy carrier EUCalc]],$AE$11:$BI$24,COLUMN()-COLUMN($AD$29),FALSE)*eurostat_totals[[#This Row],[2020 1]]</f>
        <v>0</v>
      </c>
      <c r="AL77" s="84">
        <f ca="1">VLOOKUP(eurostat_totals[[#This Row],[energy carrier EUCalc]],$AE$11:$BI$24,COLUMN()-COLUMN($AD$29),FALSE)*eurostat_totals[[#This Row],[2020 1]]</f>
        <v>0</v>
      </c>
      <c r="AM77" s="84">
        <f ca="1">VLOOKUP(eurostat_totals[[#This Row],[energy carrier EUCalc]],$AE$11:$BI$24,COLUMN()-COLUMN($AD$29),FALSE)*eurostat_totals[[#This Row],[2020 1]]</f>
        <v>0</v>
      </c>
      <c r="AN77" s="84">
        <f ca="1">VLOOKUP(eurostat_totals[[#This Row],[energy carrier EUCalc]],$AE$11:$BI$24,COLUMN()-COLUMN($AD$29),FALSE)*eurostat_totals[[#This Row],[2020 1]]</f>
        <v>0</v>
      </c>
      <c r="AO77" s="84">
        <f>VLOOKUP(eurostat_totals[[#This Row],[energy carrier EUCalc]],$AE$11:$BI$24,COLUMN()-COLUMN($AD$29),FALSE)*eurostat_totals[[#This Row],[2020 1]]</f>
        <v>0</v>
      </c>
      <c r="AP77" s="84">
        <f ca="1">VLOOKUP(eurostat_totals[[#This Row],[energy carrier EUCalc]],$AE$11:$BI$24,COLUMN()-COLUMN($AD$29),FALSE)*eurostat_totals[[#This Row],[2020 1]]</f>
        <v>0</v>
      </c>
      <c r="AQ77" s="84">
        <f ca="1">VLOOKUP(eurostat_totals[[#This Row],[energy carrier EUCalc]],$AE$11:$BI$24,COLUMN()-COLUMN($AD$29),FALSE)*eurostat_totals[[#This Row],[2020 1]]</f>
        <v>0</v>
      </c>
      <c r="AR77" s="81">
        <f ca="1">VLOOKUP(eurostat_totals[[#This Row],[energy carrier EUCalc]],$AE$11:$BI$24,COLUMN()-COLUMN($AD$29),FALSE)*eurostat_totals[[#This Row],[2020 1]]</f>
        <v>0</v>
      </c>
      <c r="AS77" s="81">
        <f ca="1">VLOOKUP(eurostat_totals[[#This Row],[energy carrier EUCalc]],$AE$11:$BI$24,COLUMN()-COLUMN($AD$29),FALSE)*eurostat_totals[[#This Row],[2020 1]]</f>
        <v>0</v>
      </c>
      <c r="AT77" s="81">
        <f ca="1">VLOOKUP(eurostat_totals[[#This Row],[energy carrier EUCalc]],$AE$11:$BI$24,COLUMN()-COLUMN($AD$29),FALSE)*eurostat_totals[[#This Row],[2020 1]]</f>
        <v>0</v>
      </c>
      <c r="AU77" s="81">
        <f ca="1">VLOOKUP(eurostat_totals[[#This Row],[energy carrier EUCalc]],$AE$11:$BI$24,COLUMN()-COLUMN($AD$29),FALSE)*eurostat_totals[[#This Row],[2020 1]]</f>
        <v>0</v>
      </c>
      <c r="AV77" s="81">
        <f>VLOOKUP(eurostat_totals[[#This Row],[energy carrier EUCalc]],$AE$11:$BI$24,COLUMN()-COLUMN($AD$29),FALSE)*eurostat_totals[[#This Row],[2020 1]]</f>
        <v>0</v>
      </c>
      <c r="AW77" s="81">
        <f ca="1">VLOOKUP(eurostat_totals[[#This Row],[energy carrier EUCalc]],$AE$11:$BI$24,COLUMN()-COLUMN($AD$29),FALSE)*eurostat_totals[[#This Row],[2020 1]]</f>
        <v>0</v>
      </c>
      <c r="AX77" s="81">
        <f ca="1">VLOOKUP(eurostat_totals[[#This Row],[energy carrier EUCalc]],$AE$11:$BI$24,COLUMN()-COLUMN($AD$29),FALSE)*eurostat_totals[[#This Row],[2020 1]]</f>
        <v>0</v>
      </c>
      <c r="AY77" s="81">
        <f ca="1">VLOOKUP(eurostat_totals[[#This Row],[energy carrier EUCalc]],$AE$11:$BI$24,COLUMN()-COLUMN($AD$29),FALSE)*eurostat_totals[[#This Row],[2020 1]]</f>
        <v>0</v>
      </c>
      <c r="AZ77" s="81">
        <f ca="1">VLOOKUP(eurostat_totals[[#This Row],[energy carrier EUCalc]],$AE$11:$BI$24,COLUMN()-COLUMN($AD$29),FALSE)*eurostat_totals[[#This Row],[2020 1]]</f>
        <v>0</v>
      </c>
      <c r="BA77" s="81">
        <f ca="1">VLOOKUP(eurostat_totals[[#This Row],[energy carrier EUCalc]],$AE$11:$BI$24,COLUMN()-COLUMN($AD$29),FALSE)*eurostat_totals[[#This Row],[2020 1]]</f>
        <v>0</v>
      </c>
      <c r="BB77" s="81">
        <f ca="1">VLOOKUP(eurostat_totals[[#This Row],[energy carrier EUCalc]],$AE$11:$BI$24,COLUMN()-COLUMN($AD$29),FALSE)*eurostat_totals[[#This Row],[2020 1]]</f>
        <v>0</v>
      </c>
      <c r="BC77" s="81">
        <f>VLOOKUP(eurostat_totals[[#This Row],[energy carrier EUCalc]],$AE$11:$BI$24,COLUMN()-COLUMN($AD$29),FALSE)*eurostat_totals[[#This Row],[2020 1]]</f>
        <v>0</v>
      </c>
      <c r="BD77" s="81">
        <f ca="1">VLOOKUP(eurostat_totals[[#This Row],[energy carrier EUCalc]],$AE$11:$BI$24,COLUMN()-COLUMN($AD$29),FALSE)*eurostat_totals[[#This Row],[2020 1]]</f>
        <v>0</v>
      </c>
      <c r="BE77" s="81">
        <f ca="1">VLOOKUP(eurostat_totals[[#This Row],[energy carrier EUCalc]],$AE$11:$BI$24,COLUMN()-COLUMN($AD$29),FALSE)*eurostat_totals[[#This Row],[2020 1]]</f>
        <v>0</v>
      </c>
      <c r="BF77" s="81">
        <f ca="1">VLOOKUP(eurostat_totals[[#This Row],[energy carrier EUCalc]],$AE$11:$BI$24,COLUMN()-COLUMN($AD$29),FALSE)*eurostat_totals[[#This Row],[2020 1]]</f>
        <v>0</v>
      </c>
      <c r="BG77" s="81">
        <f ca="1">VLOOKUP(eurostat_totals[[#This Row],[energy carrier EUCalc]],$AE$11:$BI$24,COLUMN()-COLUMN($AD$29),FALSE)*eurostat_totals[[#This Row],[2020 1]]</f>
        <v>0</v>
      </c>
      <c r="BH77" s="81">
        <f ca="1">VLOOKUP(eurostat_totals[[#This Row],[energy carrier EUCalc]],$AE$11:$BI$24,COLUMN()-COLUMN($AD$29),FALSE)*eurostat_totals[[#This Row],[2020 1]]</f>
        <v>0</v>
      </c>
      <c r="BI77" s="81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81" t="str">
        <f t="shared" si="117"/>
        <v>gas-bioLithuania</v>
      </c>
      <c r="B78" s="6" t="s">
        <v>66</v>
      </c>
      <c r="C78" t="s">
        <v>24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f t="shared" si="114"/>
        <v>0</v>
      </c>
      <c r="AG78" s="84">
        <f t="shared" si="115"/>
        <v>0</v>
      </c>
      <c r="AH78" s="84">
        <f t="shared" si="116"/>
        <v>0</v>
      </c>
      <c r="AI78" s="84">
        <f ca="1">VLOOKUP(eurostat_totals[[#This Row],[energy carrier EUCalc]],$AE$11:$BI$24,COLUMN()-COLUMN($AD$29),FALSE)*eurostat_totals[[#This Row],[2020 1]]</f>
        <v>0</v>
      </c>
      <c r="AJ78" s="84">
        <f ca="1">VLOOKUP(eurostat_totals[[#This Row],[energy carrier EUCalc]],$AE$11:$BI$24,COLUMN()-COLUMN($AD$29),FALSE)*eurostat_totals[[#This Row],[2020 1]]</f>
        <v>0</v>
      </c>
      <c r="AK78" s="84">
        <f ca="1">VLOOKUP(eurostat_totals[[#This Row],[energy carrier EUCalc]],$AE$11:$BI$24,COLUMN()-COLUMN($AD$29),FALSE)*eurostat_totals[[#This Row],[2020 1]]</f>
        <v>0</v>
      </c>
      <c r="AL78" s="84">
        <f ca="1">VLOOKUP(eurostat_totals[[#This Row],[energy carrier EUCalc]],$AE$11:$BI$24,COLUMN()-COLUMN($AD$29),FALSE)*eurostat_totals[[#This Row],[2020 1]]</f>
        <v>0</v>
      </c>
      <c r="AM78" s="84">
        <f ca="1">VLOOKUP(eurostat_totals[[#This Row],[energy carrier EUCalc]],$AE$11:$BI$24,COLUMN()-COLUMN($AD$29),FALSE)*eurostat_totals[[#This Row],[2020 1]]</f>
        <v>0</v>
      </c>
      <c r="AN78" s="84">
        <f ca="1">VLOOKUP(eurostat_totals[[#This Row],[energy carrier EUCalc]],$AE$11:$BI$24,COLUMN()-COLUMN($AD$29),FALSE)*eurostat_totals[[#This Row],[2020 1]]</f>
        <v>0</v>
      </c>
      <c r="AO78" s="84">
        <f>VLOOKUP(eurostat_totals[[#This Row],[energy carrier EUCalc]],$AE$11:$BI$24,COLUMN()-COLUMN($AD$29),FALSE)*eurostat_totals[[#This Row],[2020 1]]</f>
        <v>0</v>
      </c>
      <c r="AP78" s="84">
        <f ca="1">VLOOKUP(eurostat_totals[[#This Row],[energy carrier EUCalc]],$AE$11:$BI$24,COLUMN()-COLUMN($AD$29),FALSE)*eurostat_totals[[#This Row],[2020 1]]</f>
        <v>0</v>
      </c>
      <c r="AQ78" s="84">
        <f ca="1">VLOOKUP(eurostat_totals[[#This Row],[energy carrier EUCalc]],$AE$11:$BI$24,COLUMN()-COLUMN($AD$29),FALSE)*eurostat_totals[[#This Row],[2020 1]]</f>
        <v>0</v>
      </c>
      <c r="AR78" s="81">
        <f ca="1">VLOOKUP(eurostat_totals[[#This Row],[energy carrier EUCalc]],$AE$11:$BI$24,COLUMN()-COLUMN($AD$29),FALSE)*eurostat_totals[[#This Row],[2020 1]]</f>
        <v>0</v>
      </c>
      <c r="AS78" s="81">
        <f ca="1">VLOOKUP(eurostat_totals[[#This Row],[energy carrier EUCalc]],$AE$11:$BI$24,COLUMN()-COLUMN($AD$29),FALSE)*eurostat_totals[[#This Row],[2020 1]]</f>
        <v>0</v>
      </c>
      <c r="AT78" s="81">
        <f ca="1">VLOOKUP(eurostat_totals[[#This Row],[energy carrier EUCalc]],$AE$11:$BI$24,COLUMN()-COLUMN($AD$29),FALSE)*eurostat_totals[[#This Row],[2020 1]]</f>
        <v>0</v>
      </c>
      <c r="AU78" s="81">
        <f ca="1">VLOOKUP(eurostat_totals[[#This Row],[energy carrier EUCalc]],$AE$11:$BI$24,COLUMN()-COLUMN($AD$29),FALSE)*eurostat_totals[[#This Row],[2020 1]]</f>
        <v>0</v>
      </c>
      <c r="AV78" s="81">
        <f>VLOOKUP(eurostat_totals[[#This Row],[energy carrier EUCalc]],$AE$11:$BI$24,COLUMN()-COLUMN($AD$29),FALSE)*eurostat_totals[[#This Row],[2020 1]]</f>
        <v>0</v>
      </c>
      <c r="AW78" s="81">
        <f ca="1">VLOOKUP(eurostat_totals[[#This Row],[energy carrier EUCalc]],$AE$11:$BI$24,COLUMN()-COLUMN($AD$29),FALSE)*eurostat_totals[[#This Row],[2020 1]]</f>
        <v>0</v>
      </c>
      <c r="AX78" s="81">
        <f ca="1">VLOOKUP(eurostat_totals[[#This Row],[energy carrier EUCalc]],$AE$11:$BI$24,COLUMN()-COLUMN($AD$29),FALSE)*eurostat_totals[[#This Row],[2020 1]]</f>
        <v>0</v>
      </c>
      <c r="AY78" s="81">
        <f ca="1">VLOOKUP(eurostat_totals[[#This Row],[energy carrier EUCalc]],$AE$11:$BI$24,COLUMN()-COLUMN($AD$29),FALSE)*eurostat_totals[[#This Row],[2020 1]]</f>
        <v>0</v>
      </c>
      <c r="AZ78" s="81">
        <f ca="1">VLOOKUP(eurostat_totals[[#This Row],[energy carrier EUCalc]],$AE$11:$BI$24,COLUMN()-COLUMN($AD$29),FALSE)*eurostat_totals[[#This Row],[2020 1]]</f>
        <v>0</v>
      </c>
      <c r="BA78" s="81">
        <f ca="1">VLOOKUP(eurostat_totals[[#This Row],[energy carrier EUCalc]],$AE$11:$BI$24,COLUMN()-COLUMN($AD$29),FALSE)*eurostat_totals[[#This Row],[2020 1]]</f>
        <v>0</v>
      </c>
      <c r="BB78" s="81">
        <f ca="1">VLOOKUP(eurostat_totals[[#This Row],[energy carrier EUCalc]],$AE$11:$BI$24,COLUMN()-COLUMN($AD$29),FALSE)*eurostat_totals[[#This Row],[2020 1]]</f>
        <v>0</v>
      </c>
      <c r="BC78" s="81">
        <f>VLOOKUP(eurostat_totals[[#This Row],[energy carrier EUCalc]],$AE$11:$BI$24,COLUMN()-COLUMN($AD$29),FALSE)*eurostat_totals[[#This Row],[2020 1]]</f>
        <v>0</v>
      </c>
      <c r="BD78" s="81">
        <f ca="1">VLOOKUP(eurostat_totals[[#This Row],[energy carrier EUCalc]],$AE$11:$BI$24,COLUMN()-COLUMN($AD$29),FALSE)*eurostat_totals[[#This Row],[2020 1]]</f>
        <v>0</v>
      </c>
      <c r="BE78" s="81">
        <f ca="1">VLOOKUP(eurostat_totals[[#This Row],[energy carrier EUCalc]],$AE$11:$BI$24,COLUMN()-COLUMN($AD$29),FALSE)*eurostat_totals[[#This Row],[2020 1]]</f>
        <v>0</v>
      </c>
      <c r="BF78" s="81">
        <f ca="1">VLOOKUP(eurostat_totals[[#This Row],[energy carrier EUCalc]],$AE$11:$BI$24,COLUMN()-COLUMN($AD$29),FALSE)*eurostat_totals[[#This Row],[2020 1]]</f>
        <v>0</v>
      </c>
      <c r="BG78" s="81">
        <f ca="1">VLOOKUP(eurostat_totals[[#This Row],[energy carrier EUCalc]],$AE$11:$BI$24,COLUMN()-COLUMN($AD$29),FALSE)*eurostat_totals[[#This Row],[2020 1]]</f>
        <v>0</v>
      </c>
      <c r="BH78" s="81">
        <f ca="1">VLOOKUP(eurostat_totals[[#This Row],[energy carrier EUCalc]],$AE$11:$BI$24,COLUMN()-COLUMN($AD$29),FALSE)*eurostat_totals[[#This Row],[2020 1]]</f>
        <v>0</v>
      </c>
      <c r="BI78" s="81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81" t="str">
        <f t="shared" si="117"/>
        <v>gas-bioLuxembourg</v>
      </c>
      <c r="B79" s="6" t="s">
        <v>66</v>
      </c>
      <c r="C79" t="s">
        <v>27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f t="shared" si="114"/>
        <v>0</v>
      </c>
      <c r="AG79" s="84">
        <f t="shared" si="115"/>
        <v>0</v>
      </c>
      <c r="AH79" s="84">
        <f t="shared" si="116"/>
        <v>0</v>
      </c>
      <c r="AI79" s="84">
        <f ca="1">VLOOKUP(eurostat_totals[[#This Row],[energy carrier EUCalc]],$AE$11:$BI$24,COLUMN()-COLUMN($AD$29),FALSE)*eurostat_totals[[#This Row],[2020 1]]</f>
        <v>0</v>
      </c>
      <c r="AJ79" s="84">
        <f ca="1">VLOOKUP(eurostat_totals[[#This Row],[energy carrier EUCalc]],$AE$11:$BI$24,COLUMN()-COLUMN($AD$29),FALSE)*eurostat_totals[[#This Row],[2020 1]]</f>
        <v>0</v>
      </c>
      <c r="AK79" s="84">
        <f ca="1">VLOOKUP(eurostat_totals[[#This Row],[energy carrier EUCalc]],$AE$11:$BI$24,COLUMN()-COLUMN($AD$29),FALSE)*eurostat_totals[[#This Row],[2020 1]]</f>
        <v>0</v>
      </c>
      <c r="AL79" s="84">
        <f ca="1">VLOOKUP(eurostat_totals[[#This Row],[energy carrier EUCalc]],$AE$11:$BI$24,COLUMN()-COLUMN($AD$29),FALSE)*eurostat_totals[[#This Row],[2020 1]]</f>
        <v>0</v>
      </c>
      <c r="AM79" s="84">
        <f ca="1">VLOOKUP(eurostat_totals[[#This Row],[energy carrier EUCalc]],$AE$11:$BI$24,COLUMN()-COLUMN($AD$29),FALSE)*eurostat_totals[[#This Row],[2020 1]]</f>
        <v>0</v>
      </c>
      <c r="AN79" s="84">
        <f ca="1">VLOOKUP(eurostat_totals[[#This Row],[energy carrier EUCalc]],$AE$11:$BI$24,COLUMN()-COLUMN($AD$29),FALSE)*eurostat_totals[[#This Row],[2020 1]]</f>
        <v>0</v>
      </c>
      <c r="AO79" s="84">
        <f>VLOOKUP(eurostat_totals[[#This Row],[energy carrier EUCalc]],$AE$11:$BI$24,COLUMN()-COLUMN($AD$29),FALSE)*eurostat_totals[[#This Row],[2020 1]]</f>
        <v>0</v>
      </c>
      <c r="AP79" s="84">
        <f ca="1">VLOOKUP(eurostat_totals[[#This Row],[energy carrier EUCalc]],$AE$11:$BI$24,COLUMN()-COLUMN($AD$29),FALSE)*eurostat_totals[[#This Row],[2020 1]]</f>
        <v>0</v>
      </c>
      <c r="AQ79" s="84">
        <f ca="1">VLOOKUP(eurostat_totals[[#This Row],[energy carrier EUCalc]],$AE$11:$BI$24,COLUMN()-COLUMN($AD$29),FALSE)*eurostat_totals[[#This Row],[2020 1]]</f>
        <v>0</v>
      </c>
      <c r="AR79" s="81">
        <f ca="1">VLOOKUP(eurostat_totals[[#This Row],[energy carrier EUCalc]],$AE$11:$BI$24,COLUMN()-COLUMN($AD$29),FALSE)*eurostat_totals[[#This Row],[2020 1]]</f>
        <v>0</v>
      </c>
      <c r="AS79" s="81">
        <f ca="1">VLOOKUP(eurostat_totals[[#This Row],[energy carrier EUCalc]],$AE$11:$BI$24,COLUMN()-COLUMN($AD$29),FALSE)*eurostat_totals[[#This Row],[2020 1]]</f>
        <v>0</v>
      </c>
      <c r="AT79" s="81">
        <f ca="1">VLOOKUP(eurostat_totals[[#This Row],[energy carrier EUCalc]],$AE$11:$BI$24,COLUMN()-COLUMN($AD$29),FALSE)*eurostat_totals[[#This Row],[2020 1]]</f>
        <v>0</v>
      </c>
      <c r="AU79" s="81">
        <f ca="1">VLOOKUP(eurostat_totals[[#This Row],[energy carrier EUCalc]],$AE$11:$BI$24,COLUMN()-COLUMN($AD$29),FALSE)*eurostat_totals[[#This Row],[2020 1]]</f>
        <v>0</v>
      </c>
      <c r="AV79" s="81">
        <f>VLOOKUP(eurostat_totals[[#This Row],[energy carrier EUCalc]],$AE$11:$BI$24,COLUMN()-COLUMN($AD$29),FALSE)*eurostat_totals[[#This Row],[2020 1]]</f>
        <v>0</v>
      </c>
      <c r="AW79" s="81">
        <f ca="1">VLOOKUP(eurostat_totals[[#This Row],[energy carrier EUCalc]],$AE$11:$BI$24,COLUMN()-COLUMN($AD$29),FALSE)*eurostat_totals[[#This Row],[2020 1]]</f>
        <v>0</v>
      </c>
      <c r="AX79" s="81">
        <f ca="1">VLOOKUP(eurostat_totals[[#This Row],[energy carrier EUCalc]],$AE$11:$BI$24,COLUMN()-COLUMN($AD$29),FALSE)*eurostat_totals[[#This Row],[2020 1]]</f>
        <v>0</v>
      </c>
      <c r="AY79" s="81">
        <f ca="1">VLOOKUP(eurostat_totals[[#This Row],[energy carrier EUCalc]],$AE$11:$BI$24,COLUMN()-COLUMN($AD$29),FALSE)*eurostat_totals[[#This Row],[2020 1]]</f>
        <v>0</v>
      </c>
      <c r="AZ79" s="81">
        <f ca="1">VLOOKUP(eurostat_totals[[#This Row],[energy carrier EUCalc]],$AE$11:$BI$24,COLUMN()-COLUMN($AD$29),FALSE)*eurostat_totals[[#This Row],[2020 1]]</f>
        <v>0</v>
      </c>
      <c r="BA79" s="81">
        <f ca="1">VLOOKUP(eurostat_totals[[#This Row],[energy carrier EUCalc]],$AE$11:$BI$24,COLUMN()-COLUMN($AD$29),FALSE)*eurostat_totals[[#This Row],[2020 1]]</f>
        <v>0</v>
      </c>
      <c r="BB79" s="81">
        <f ca="1">VLOOKUP(eurostat_totals[[#This Row],[energy carrier EUCalc]],$AE$11:$BI$24,COLUMN()-COLUMN($AD$29),FALSE)*eurostat_totals[[#This Row],[2020 1]]</f>
        <v>0</v>
      </c>
      <c r="BC79" s="81">
        <f>VLOOKUP(eurostat_totals[[#This Row],[energy carrier EUCalc]],$AE$11:$BI$24,COLUMN()-COLUMN($AD$29),FALSE)*eurostat_totals[[#This Row],[2020 1]]</f>
        <v>0</v>
      </c>
      <c r="BD79" s="81">
        <f ca="1">VLOOKUP(eurostat_totals[[#This Row],[energy carrier EUCalc]],$AE$11:$BI$24,COLUMN()-COLUMN($AD$29),FALSE)*eurostat_totals[[#This Row],[2020 1]]</f>
        <v>0</v>
      </c>
      <c r="BE79" s="81">
        <f ca="1">VLOOKUP(eurostat_totals[[#This Row],[energy carrier EUCalc]],$AE$11:$BI$24,COLUMN()-COLUMN($AD$29),FALSE)*eurostat_totals[[#This Row],[2020 1]]</f>
        <v>0</v>
      </c>
      <c r="BF79" s="81">
        <f ca="1">VLOOKUP(eurostat_totals[[#This Row],[energy carrier EUCalc]],$AE$11:$BI$24,COLUMN()-COLUMN($AD$29),FALSE)*eurostat_totals[[#This Row],[2020 1]]</f>
        <v>0</v>
      </c>
      <c r="BG79" s="81">
        <f ca="1">VLOOKUP(eurostat_totals[[#This Row],[energy carrier EUCalc]],$AE$11:$BI$24,COLUMN()-COLUMN($AD$29),FALSE)*eurostat_totals[[#This Row],[2020 1]]</f>
        <v>0</v>
      </c>
      <c r="BH79" s="81">
        <f ca="1">VLOOKUP(eurostat_totals[[#This Row],[energy carrier EUCalc]],$AE$11:$BI$24,COLUMN()-COLUMN($AD$29),FALSE)*eurostat_totals[[#This Row],[2020 1]]</f>
        <v>0</v>
      </c>
      <c r="BI79" s="81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81" t="str">
        <f t="shared" si="117"/>
        <v>gas-bioMalta</v>
      </c>
      <c r="B80" s="6" t="s">
        <v>66</v>
      </c>
      <c r="C80" t="s">
        <v>29</v>
      </c>
      <c r="D80" s="84">
        <v>0</v>
      </c>
      <c r="E80" s="84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f t="shared" si="114"/>
        <v>0</v>
      </c>
      <c r="AG80" s="84">
        <f t="shared" si="115"/>
        <v>0</v>
      </c>
      <c r="AH80" s="84">
        <f t="shared" si="116"/>
        <v>0</v>
      </c>
      <c r="AI80" s="84">
        <f ca="1">VLOOKUP(eurostat_totals[[#This Row],[energy carrier EUCalc]],$AE$11:$BI$24,COLUMN()-COLUMN($AD$29),FALSE)*eurostat_totals[[#This Row],[2020 1]]</f>
        <v>0</v>
      </c>
      <c r="AJ80" s="84">
        <f ca="1">VLOOKUP(eurostat_totals[[#This Row],[energy carrier EUCalc]],$AE$11:$BI$24,COLUMN()-COLUMN($AD$29),FALSE)*eurostat_totals[[#This Row],[2020 1]]</f>
        <v>0</v>
      </c>
      <c r="AK80" s="84">
        <f ca="1">VLOOKUP(eurostat_totals[[#This Row],[energy carrier EUCalc]],$AE$11:$BI$24,COLUMN()-COLUMN($AD$29),FALSE)*eurostat_totals[[#This Row],[2020 1]]</f>
        <v>0</v>
      </c>
      <c r="AL80" s="84">
        <f ca="1">VLOOKUP(eurostat_totals[[#This Row],[energy carrier EUCalc]],$AE$11:$BI$24,COLUMN()-COLUMN($AD$29),FALSE)*eurostat_totals[[#This Row],[2020 1]]</f>
        <v>0</v>
      </c>
      <c r="AM80" s="84">
        <f ca="1">VLOOKUP(eurostat_totals[[#This Row],[energy carrier EUCalc]],$AE$11:$BI$24,COLUMN()-COLUMN($AD$29),FALSE)*eurostat_totals[[#This Row],[2020 1]]</f>
        <v>0</v>
      </c>
      <c r="AN80" s="84">
        <f ca="1">VLOOKUP(eurostat_totals[[#This Row],[energy carrier EUCalc]],$AE$11:$BI$24,COLUMN()-COLUMN($AD$29),FALSE)*eurostat_totals[[#This Row],[2020 1]]</f>
        <v>0</v>
      </c>
      <c r="AO80" s="84">
        <f>VLOOKUP(eurostat_totals[[#This Row],[energy carrier EUCalc]],$AE$11:$BI$24,COLUMN()-COLUMN($AD$29),FALSE)*eurostat_totals[[#This Row],[2020 1]]</f>
        <v>0</v>
      </c>
      <c r="AP80" s="84">
        <f ca="1">VLOOKUP(eurostat_totals[[#This Row],[energy carrier EUCalc]],$AE$11:$BI$24,COLUMN()-COLUMN($AD$29),FALSE)*eurostat_totals[[#This Row],[2020 1]]</f>
        <v>0</v>
      </c>
      <c r="AQ80" s="84">
        <f ca="1">VLOOKUP(eurostat_totals[[#This Row],[energy carrier EUCalc]],$AE$11:$BI$24,COLUMN()-COLUMN($AD$29),FALSE)*eurostat_totals[[#This Row],[2020 1]]</f>
        <v>0</v>
      </c>
      <c r="AR80" s="81">
        <f ca="1">VLOOKUP(eurostat_totals[[#This Row],[energy carrier EUCalc]],$AE$11:$BI$24,COLUMN()-COLUMN($AD$29),FALSE)*eurostat_totals[[#This Row],[2020 1]]</f>
        <v>0</v>
      </c>
      <c r="AS80" s="81">
        <f ca="1">VLOOKUP(eurostat_totals[[#This Row],[energy carrier EUCalc]],$AE$11:$BI$24,COLUMN()-COLUMN($AD$29),FALSE)*eurostat_totals[[#This Row],[2020 1]]</f>
        <v>0</v>
      </c>
      <c r="AT80" s="81">
        <f ca="1">VLOOKUP(eurostat_totals[[#This Row],[energy carrier EUCalc]],$AE$11:$BI$24,COLUMN()-COLUMN($AD$29),FALSE)*eurostat_totals[[#This Row],[2020 1]]</f>
        <v>0</v>
      </c>
      <c r="AU80" s="81">
        <f ca="1">VLOOKUP(eurostat_totals[[#This Row],[energy carrier EUCalc]],$AE$11:$BI$24,COLUMN()-COLUMN($AD$29),FALSE)*eurostat_totals[[#This Row],[2020 1]]</f>
        <v>0</v>
      </c>
      <c r="AV80" s="81">
        <f>VLOOKUP(eurostat_totals[[#This Row],[energy carrier EUCalc]],$AE$11:$BI$24,COLUMN()-COLUMN($AD$29),FALSE)*eurostat_totals[[#This Row],[2020 1]]</f>
        <v>0</v>
      </c>
      <c r="AW80" s="81">
        <f ca="1">VLOOKUP(eurostat_totals[[#This Row],[energy carrier EUCalc]],$AE$11:$BI$24,COLUMN()-COLUMN($AD$29),FALSE)*eurostat_totals[[#This Row],[2020 1]]</f>
        <v>0</v>
      </c>
      <c r="AX80" s="81">
        <f ca="1">VLOOKUP(eurostat_totals[[#This Row],[energy carrier EUCalc]],$AE$11:$BI$24,COLUMN()-COLUMN($AD$29),FALSE)*eurostat_totals[[#This Row],[2020 1]]</f>
        <v>0</v>
      </c>
      <c r="AY80" s="81">
        <f ca="1">VLOOKUP(eurostat_totals[[#This Row],[energy carrier EUCalc]],$AE$11:$BI$24,COLUMN()-COLUMN($AD$29),FALSE)*eurostat_totals[[#This Row],[2020 1]]</f>
        <v>0</v>
      </c>
      <c r="AZ80" s="81">
        <f ca="1">VLOOKUP(eurostat_totals[[#This Row],[energy carrier EUCalc]],$AE$11:$BI$24,COLUMN()-COLUMN($AD$29),FALSE)*eurostat_totals[[#This Row],[2020 1]]</f>
        <v>0</v>
      </c>
      <c r="BA80" s="81">
        <f ca="1">VLOOKUP(eurostat_totals[[#This Row],[energy carrier EUCalc]],$AE$11:$BI$24,COLUMN()-COLUMN($AD$29),FALSE)*eurostat_totals[[#This Row],[2020 1]]</f>
        <v>0</v>
      </c>
      <c r="BB80" s="81">
        <f ca="1">VLOOKUP(eurostat_totals[[#This Row],[energy carrier EUCalc]],$AE$11:$BI$24,COLUMN()-COLUMN($AD$29),FALSE)*eurostat_totals[[#This Row],[2020 1]]</f>
        <v>0</v>
      </c>
      <c r="BC80" s="81">
        <f>VLOOKUP(eurostat_totals[[#This Row],[energy carrier EUCalc]],$AE$11:$BI$24,COLUMN()-COLUMN($AD$29),FALSE)*eurostat_totals[[#This Row],[2020 1]]</f>
        <v>0</v>
      </c>
      <c r="BD80" s="81">
        <f ca="1">VLOOKUP(eurostat_totals[[#This Row],[energy carrier EUCalc]],$AE$11:$BI$24,COLUMN()-COLUMN($AD$29),FALSE)*eurostat_totals[[#This Row],[2020 1]]</f>
        <v>0</v>
      </c>
      <c r="BE80" s="81">
        <f ca="1">VLOOKUP(eurostat_totals[[#This Row],[energy carrier EUCalc]],$AE$11:$BI$24,COLUMN()-COLUMN($AD$29),FALSE)*eurostat_totals[[#This Row],[2020 1]]</f>
        <v>0</v>
      </c>
      <c r="BF80" s="81">
        <f ca="1">VLOOKUP(eurostat_totals[[#This Row],[energy carrier EUCalc]],$AE$11:$BI$24,COLUMN()-COLUMN($AD$29),FALSE)*eurostat_totals[[#This Row],[2020 1]]</f>
        <v>0</v>
      </c>
      <c r="BG80" s="81">
        <f ca="1">VLOOKUP(eurostat_totals[[#This Row],[energy carrier EUCalc]],$AE$11:$BI$24,COLUMN()-COLUMN($AD$29),FALSE)*eurostat_totals[[#This Row],[2020 1]]</f>
        <v>0</v>
      </c>
      <c r="BH80" s="81">
        <f ca="1">VLOOKUP(eurostat_totals[[#This Row],[energy carrier EUCalc]],$AE$11:$BI$24,COLUMN()-COLUMN($AD$29),FALSE)*eurostat_totals[[#This Row],[2020 1]]</f>
        <v>0</v>
      </c>
      <c r="BI80" s="81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81" t="str">
        <f t="shared" si="117"/>
        <v>gas-bioNetherlands</v>
      </c>
      <c r="B81" s="6" t="s">
        <v>66</v>
      </c>
      <c r="C81" t="s">
        <v>8</v>
      </c>
      <c r="D81" s="84">
        <v>0</v>
      </c>
      <c r="E81" s="84">
        <v>0</v>
      </c>
      <c r="F81" s="84">
        <v>0</v>
      </c>
      <c r="G81" s="84">
        <v>0</v>
      </c>
      <c r="H81" s="84">
        <v>0</v>
      </c>
      <c r="I81" s="84">
        <v>0</v>
      </c>
      <c r="J81" s="84">
        <v>0</v>
      </c>
      <c r="K81" s="84">
        <v>0</v>
      </c>
      <c r="L81" s="84">
        <v>0</v>
      </c>
      <c r="M81" s="84">
        <v>0</v>
      </c>
      <c r="N81" s="84">
        <v>0</v>
      </c>
      <c r="O81" s="84">
        <v>0</v>
      </c>
      <c r="P81" s="84">
        <v>0</v>
      </c>
      <c r="Q81" s="84">
        <v>0</v>
      </c>
      <c r="R81" s="84">
        <v>0</v>
      </c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f t="shared" si="114"/>
        <v>0</v>
      </c>
      <c r="AG81" s="84">
        <f t="shared" si="115"/>
        <v>0</v>
      </c>
      <c r="AH81" s="84">
        <f t="shared" si="116"/>
        <v>0</v>
      </c>
      <c r="AI81" s="84">
        <f ca="1">VLOOKUP(eurostat_totals[[#This Row],[energy carrier EUCalc]],$AE$11:$BI$24,COLUMN()-COLUMN($AD$29),FALSE)*eurostat_totals[[#This Row],[2020 1]]</f>
        <v>0</v>
      </c>
      <c r="AJ81" s="84">
        <f ca="1">VLOOKUP(eurostat_totals[[#This Row],[energy carrier EUCalc]],$AE$11:$BI$24,COLUMN()-COLUMN($AD$29),FALSE)*eurostat_totals[[#This Row],[2020 1]]</f>
        <v>0</v>
      </c>
      <c r="AK81" s="84">
        <f ca="1">VLOOKUP(eurostat_totals[[#This Row],[energy carrier EUCalc]],$AE$11:$BI$24,COLUMN()-COLUMN($AD$29),FALSE)*eurostat_totals[[#This Row],[2020 1]]</f>
        <v>0</v>
      </c>
      <c r="AL81" s="84">
        <f ca="1">VLOOKUP(eurostat_totals[[#This Row],[energy carrier EUCalc]],$AE$11:$BI$24,COLUMN()-COLUMN($AD$29),FALSE)*eurostat_totals[[#This Row],[2020 1]]</f>
        <v>0</v>
      </c>
      <c r="AM81" s="84">
        <f ca="1">VLOOKUP(eurostat_totals[[#This Row],[energy carrier EUCalc]],$AE$11:$BI$24,COLUMN()-COLUMN($AD$29),FALSE)*eurostat_totals[[#This Row],[2020 1]]</f>
        <v>0</v>
      </c>
      <c r="AN81" s="84">
        <f ca="1">VLOOKUP(eurostat_totals[[#This Row],[energy carrier EUCalc]],$AE$11:$BI$24,COLUMN()-COLUMN($AD$29),FALSE)*eurostat_totals[[#This Row],[2020 1]]</f>
        <v>0</v>
      </c>
      <c r="AO81" s="84">
        <f>VLOOKUP(eurostat_totals[[#This Row],[energy carrier EUCalc]],$AE$11:$BI$24,COLUMN()-COLUMN($AD$29),FALSE)*eurostat_totals[[#This Row],[2020 1]]</f>
        <v>0</v>
      </c>
      <c r="AP81" s="84">
        <f ca="1">VLOOKUP(eurostat_totals[[#This Row],[energy carrier EUCalc]],$AE$11:$BI$24,COLUMN()-COLUMN($AD$29),FALSE)*eurostat_totals[[#This Row],[2020 1]]</f>
        <v>0</v>
      </c>
      <c r="AQ81" s="84">
        <f ca="1">VLOOKUP(eurostat_totals[[#This Row],[energy carrier EUCalc]],$AE$11:$BI$24,COLUMN()-COLUMN($AD$29),FALSE)*eurostat_totals[[#This Row],[2020 1]]</f>
        <v>0</v>
      </c>
      <c r="AR81" s="81">
        <f ca="1">VLOOKUP(eurostat_totals[[#This Row],[energy carrier EUCalc]],$AE$11:$BI$24,COLUMN()-COLUMN($AD$29),FALSE)*eurostat_totals[[#This Row],[2020 1]]</f>
        <v>0</v>
      </c>
      <c r="AS81" s="81">
        <f ca="1">VLOOKUP(eurostat_totals[[#This Row],[energy carrier EUCalc]],$AE$11:$BI$24,COLUMN()-COLUMN($AD$29),FALSE)*eurostat_totals[[#This Row],[2020 1]]</f>
        <v>0</v>
      </c>
      <c r="AT81" s="81">
        <f ca="1">VLOOKUP(eurostat_totals[[#This Row],[energy carrier EUCalc]],$AE$11:$BI$24,COLUMN()-COLUMN($AD$29),FALSE)*eurostat_totals[[#This Row],[2020 1]]</f>
        <v>0</v>
      </c>
      <c r="AU81" s="81">
        <f ca="1">VLOOKUP(eurostat_totals[[#This Row],[energy carrier EUCalc]],$AE$11:$BI$24,COLUMN()-COLUMN($AD$29),FALSE)*eurostat_totals[[#This Row],[2020 1]]</f>
        <v>0</v>
      </c>
      <c r="AV81" s="81">
        <f>VLOOKUP(eurostat_totals[[#This Row],[energy carrier EUCalc]],$AE$11:$BI$24,COLUMN()-COLUMN($AD$29),FALSE)*eurostat_totals[[#This Row],[2020 1]]</f>
        <v>0</v>
      </c>
      <c r="AW81" s="81">
        <f ca="1">VLOOKUP(eurostat_totals[[#This Row],[energy carrier EUCalc]],$AE$11:$BI$24,COLUMN()-COLUMN($AD$29),FALSE)*eurostat_totals[[#This Row],[2020 1]]</f>
        <v>0</v>
      </c>
      <c r="AX81" s="81">
        <f ca="1">VLOOKUP(eurostat_totals[[#This Row],[energy carrier EUCalc]],$AE$11:$BI$24,COLUMN()-COLUMN($AD$29),FALSE)*eurostat_totals[[#This Row],[2020 1]]</f>
        <v>0</v>
      </c>
      <c r="AY81" s="81">
        <f ca="1">VLOOKUP(eurostat_totals[[#This Row],[energy carrier EUCalc]],$AE$11:$BI$24,COLUMN()-COLUMN($AD$29),FALSE)*eurostat_totals[[#This Row],[2020 1]]</f>
        <v>0</v>
      </c>
      <c r="AZ81" s="81">
        <f ca="1">VLOOKUP(eurostat_totals[[#This Row],[energy carrier EUCalc]],$AE$11:$BI$24,COLUMN()-COLUMN($AD$29),FALSE)*eurostat_totals[[#This Row],[2020 1]]</f>
        <v>0</v>
      </c>
      <c r="BA81" s="81">
        <f ca="1">VLOOKUP(eurostat_totals[[#This Row],[energy carrier EUCalc]],$AE$11:$BI$24,COLUMN()-COLUMN($AD$29),FALSE)*eurostat_totals[[#This Row],[2020 1]]</f>
        <v>0</v>
      </c>
      <c r="BB81" s="81">
        <f ca="1">VLOOKUP(eurostat_totals[[#This Row],[energy carrier EUCalc]],$AE$11:$BI$24,COLUMN()-COLUMN($AD$29),FALSE)*eurostat_totals[[#This Row],[2020 1]]</f>
        <v>0</v>
      </c>
      <c r="BC81" s="81">
        <f>VLOOKUP(eurostat_totals[[#This Row],[energy carrier EUCalc]],$AE$11:$BI$24,COLUMN()-COLUMN($AD$29),FALSE)*eurostat_totals[[#This Row],[2020 1]]</f>
        <v>0</v>
      </c>
      <c r="BD81" s="81">
        <f ca="1">VLOOKUP(eurostat_totals[[#This Row],[energy carrier EUCalc]],$AE$11:$BI$24,COLUMN()-COLUMN($AD$29),FALSE)*eurostat_totals[[#This Row],[2020 1]]</f>
        <v>0</v>
      </c>
      <c r="BE81" s="81">
        <f ca="1">VLOOKUP(eurostat_totals[[#This Row],[energy carrier EUCalc]],$AE$11:$BI$24,COLUMN()-COLUMN($AD$29),FALSE)*eurostat_totals[[#This Row],[2020 1]]</f>
        <v>0</v>
      </c>
      <c r="BF81" s="81">
        <f ca="1">VLOOKUP(eurostat_totals[[#This Row],[energy carrier EUCalc]],$AE$11:$BI$24,COLUMN()-COLUMN($AD$29),FALSE)*eurostat_totals[[#This Row],[2020 1]]</f>
        <v>0</v>
      </c>
      <c r="BG81" s="81">
        <f ca="1">VLOOKUP(eurostat_totals[[#This Row],[energy carrier EUCalc]],$AE$11:$BI$24,COLUMN()-COLUMN($AD$29),FALSE)*eurostat_totals[[#This Row],[2020 1]]</f>
        <v>0</v>
      </c>
      <c r="BH81" s="81">
        <f ca="1">VLOOKUP(eurostat_totals[[#This Row],[energy carrier EUCalc]],$AE$11:$BI$24,COLUMN()-COLUMN($AD$29),FALSE)*eurostat_totals[[#This Row],[2020 1]]</f>
        <v>0</v>
      </c>
      <c r="BI81" s="81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81" t="str">
        <f t="shared" si="117"/>
        <v>gas-bioNorway</v>
      </c>
      <c r="B82" s="6" t="s">
        <v>66</v>
      </c>
      <c r="C82" t="s">
        <v>71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0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f t="shared" si="114"/>
        <v>0</v>
      </c>
      <c r="AG82" s="84">
        <f t="shared" si="115"/>
        <v>0</v>
      </c>
      <c r="AH82" s="84">
        <f t="shared" si="116"/>
        <v>0</v>
      </c>
      <c r="AI82" s="84">
        <f ca="1">VLOOKUP(eurostat_totals[[#This Row],[energy carrier EUCalc]],$AE$11:$BI$24,COLUMN()-COLUMN($AD$29),FALSE)*eurostat_totals[[#This Row],[2020 1]]</f>
        <v>0</v>
      </c>
      <c r="AJ82" s="84">
        <f ca="1">VLOOKUP(eurostat_totals[[#This Row],[energy carrier EUCalc]],$AE$11:$BI$24,COLUMN()-COLUMN($AD$29),FALSE)*eurostat_totals[[#This Row],[2020 1]]</f>
        <v>0</v>
      </c>
      <c r="AK82" s="84">
        <f ca="1">VLOOKUP(eurostat_totals[[#This Row],[energy carrier EUCalc]],$AE$11:$BI$24,COLUMN()-COLUMN($AD$29),FALSE)*eurostat_totals[[#This Row],[2020 1]]</f>
        <v>0</v>
      </c>
      <c r="AL82" s="84">
        <f ca="1">VLOOKUP(eurostat_totals[[#This Row],[energy carrier EUCalc]],$AE$11:$BI$24,COLUMN()-COLUMN($AD$29),FALSE)*eurostat_totals[[#This Row],[2020 1]]</f>
        <v>0</v>
      </c>
      <c r="AM82" s="84">
        <f ca="1">VLOOKUP(eurostat_totals[[#This Row],[energy carrier EUCalc]],$AE$11:$BI$24,COLUMN()-COLUMN($AD$29),FALSE)*eurostat_totals[[#This Row],[2020 1]]</f>
        <v>0</v>
      </c>
      <c r="AN82" s="84">
        <f ca="1">VLOOKUP(eurostat_totals[[#This Row],[energy carrier EUCalc]],$AE$11:$BI$24,COLUMN()-COLUMN($AD$29),FALSE)*eurostat_totals[[#This Row],[2020 1]]</f>
        <v>0</v>
      </c>
      <c r="AO82" s="84">
        <f>VLOOKUP(eurostat_totals[[#This Row],[energy carrier EUCalc]],$AE$11:$BI$24,COLUMN()-COLUMN($AD$29),FALSE)*eurostat_totals[[#This Row],[2020 1]]</f>
        <v>0</v>
      </c>
      <c r="AP82" s="84">
        <f ca="1">VLOOKUP(eurostat_totals[[#This Row],[energy carrier EUCalc]],$AE$11:$BI$24,COLUMN()-COLUMN($AD$29),FALSE)*eurostat_totals[[#This Row],[2020 1]]</f>
        <v>0</v>
      </c>
      <c r="AQ82" s="84">
        <f ca="1">VLOOKUP(eurostat_totals[[#This Row],[energy carrier EUCalc]],$AE$11:$BI$24,COLUMN()-COLUMN($AD$29),FALSE)*eurostat_totals[[#This Row],[2020 1]]</f>
        <v>0</v>
      </c>
      <c r="AR82" s="81">
        <f ca="1">VLOOKUP(eurostat_totals[[#This Row],[energy carrier EUCalc]],$AE$11:$BI$24,COLUMN()-COLUMN($AD$29),FALSE)*eurostat_totals[[#This Row],[2020 1]]</f>
        <v>0</v>
      </c>
      <c r="AS82" s="81">
        <f ca="1">VLOOKUP(eurostat_totals[[#This Row],[energy carrier EUCalc]],$AE$11:$BI$24,COLUMN()-COLUMN($AD$29),FALSE)*eurostat_totals[[#This Row],[2020 1]]</f>
        <v>0</v>
      </c>
      <c r="AT82" s="81">
        <f ca="1">VLOOKUP(eurostat_totals[[#This Row],[energy carrier EUCalc]],$AE$11:$BI$24,COLUMN()-COLUMN($AD$29),FALSE)*eurostat_totals[[#This Row],[2020 1]]</f>
        <v>0</v>
      </c>
      <c r="AU82" s="81">
        <f ca="1">VLOOKUP(eurostat_totals[[#This Row],[energy carrier EUCalc]],$AE$11:$BI$24,COLUMN()-COLUMN($AD$29),FALSE)*eurostat_totals[[#This Row],[2020 1]]</f>
        <v>0</v>
      </c>
      <c r="AV82" s="81">
        <f>VLOOKUP(eurostat_totals[[#This Row],[energy carrier EUCalc]],$AE$11:$BI$24,COLUMN()-COLUMN($AD$29),FALSE)*eurostat_totals[[#This Row],[2020 1]]</f>
        <v>0</v>
      </c>
      <c r="AW82" s="81">
        <f ca="1">VLOOKUP(eurostat_totals[[#This Row],[energy carrier EUCalc]],$AE$11:$BI$24,COLUMN()-COLUMN($AD$29),FALSE)*eurostat_totals[[#This Row],[2020 1]]</f>
        <v>0</v>
      </c>
      <c r="AX82" s="81">
        <f ca="1">VLOOKUP(eurostat_totals[[#This Row],[energy carrier EUCalc]],$AE$11:$BI$24,COLUMN()-COLUMN($AD$29),FALSE)*eurostat_totals[[#This Row],[2020 1]]</f>
        <v>0</v>
      </c>
      <c r="AY82" s="81">
        <f ca="1">VLOOKUP(eurostat_totals[[#This Row],[energy carrier EUCalc]],$AE$11:$BI$24,COLUMN()-COLUMN($AD$29),FALSE)*eurostat_totals[[#This Row],[2020 1]]</f>
        <v>0</v>
      </c>
      <c r="AZ82" s="81">
        <f ca="1">VLOOKUP(eurostat_totals[[#This Row],[energy carrier EUCalc]],$AE$11:$BI$24,COLUMN()-COLUMN($AD$29),FALSE)*eurostat_totals[[#This Row],[2020 1]]</f>
        <v>0</v>
      </c>
      <c r="BA82" s="81">
        <f ca="1">VLOOKUP(eurostat_totals[[#This Row],[energy carrier EUCalc]],$AE$11:$BI$24,COLUMN()-COLUMN($AD$29),FALSE)*eurostat_totals[[#This Row],[2020 1]]</f>
        <v>0</v>
      </c>
      <c r="BB82" s="81">
        <f ca="1">VLOOKUP(eurostat_totals[[#This Row],[energy carrier EUCalc]],$AE$11:$BI$24,COLUMN()-COLUMN($AD$29),FALSE)*eurostat_totals[[#This Row],[2020 1]]</f>
        <v>0</v>
      </c>
      <c r="BC82" s="81">
        <f>VLOOKUP(eurostat_totals[[#This Row],[energy carrier EUCalc]],$AE$11:$BI$24,COLUMN()-COLUMN($AD$29),FALSE)*eurostat_totals[[#This Row],[2020 1]]</f>
        <v>0</v>
      </c>
      <c r="BD82" s="81">
        <f ca="1">VLOOKUP(eurostat_totals[[#This Row],[energy carrier EUCalc]],$AE$11:$BI$24,COLUMN()-COLUMN($AD$29),FALSE)*eurostat_totals[[#This Row],[2020 1]]</f>
        <v>0</v>
      </c>
      <c r="BE82" s="81">
        <f ca="1">VLOOKUP(eurostat_totals[[#This Row],[energy carrier EUCalc]],$AE$11:$BI$24,COLUMN()-COLUMN($AD$29),FALSE)*eurostat_totals[[#This Row],[2020 1]]</f>
        <v>0</v>
      </c>
      <c r="BF82" s="81">
        <f ca="1">VLOOKUP(eurostat_totals[[#This Row],[energy carrier EUCalc]],$AE$11:$BI$24,COLUMN()-COLUMN($AD$29),FALSE)*eurostat_totals[[#This Row],[2020 1]]</f>
        <v>0</v>
      </c>
      <c r="BG82" s="81">
        <f ca="1">VLOOKUP(eurostat_totals[[#This Row],[energy carrier EUCalc]],$AE$11:$BI$24,COLUMN()-COLUMN($AD$29),FALSE)*eurostat_totals[[#This Row],[2020 1]]</f>
        <v>0</v>
      </c>
      <c r="BH82" s="81">
        <f ca="1">VLOOKUP(eurostat_totals[[#This Row],[energy carrier EUCalc]],$AE$11:$BI$24,COLUMN()-COLUMN($AD$29),FALSE)*eurostat_totals[[#This Row],[2020 1]]</f>
        <v>0</v>
      </c>
      <c r="BI82" s="81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81" t="str">
        <f t="shared" si="117"/>
        <v>gas-bioPoland</v>
      </c>
      <c r="B83" s="6" t="s">
        <v>66</v>
      </c>
      <c r="C83" t="s">
        <v>6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f t="shared" si="114"/>
        <v>0</v>
      </c>
      <c r="AG83" s="84">
        <f t="shared" si="115"/>
        <v>0</v>
      </c>
      <c r="AH83" s="84">
        <f t="shared" si="116"/>
        <v>0</v>
      </c>
      <c r="AI83" s="84">
        <f ca="1">VLOOKUP(eurostat_totals[[#This Row],[energy carrier EUCalc]],$AE$11:$BI$24,COLUMN()-COLUMN($AD$29),FALSE)*eurostat_totals[[#This Row],[2020 1]]</f>
        <v>0</v>
      </c>
      <c r="AJ83" s="84">
        <f ca="1">VLOOKUP(eurostat_totals[[#This Row],[energy carrier EUCalc]],$AE$11:$BI$24,COLUMN()-COLUMN($AD$29),FALSE)*eurostat_totals[[#This Row],[2020 1]]</f>
        <v>0</v>
      </c>
      <c r="AK83" s="84">
        <f ca="1">VLOOKUP(eurostat_totals[[#This Row],[energy carrier EUCalc]],$AE$11:$BI$24,COLUMN()-COLUMN($AD$29),FALSE)*eurostat_totals[[#This Row],[2020 1]]</f>
        <v>0</v>
      </c>
      <c r="AL83" s="84">
        <f ca="1">VLOOKUP(eurostat_totals[[#This Row],[energy carrier EUCalc]],$AE$11:$BI$24,COLUMN()-COLUMN($AD$29),FALSE)*eurostat_totals[[#This Row],[2020 1]]</f>
        <v>0</v>
      </c>
      <c r="AM83" s="84">
        <f ca="1">VLOOKUP(eurostat_totals[[#This Row],[energy carrier EUCalc]],$AE$11:$BI$24,COLUMN()-COLUMN($AD$29),FALSE)*eurostat_totals[[#This Row],[2020 1]]</f>
        <v>0</v>
      </c>
      <c r="AN83" s="84">
        <f ca="1">VLOOKUP(eurostat_totals[[#This Row],[energy carrier EUCalc]],$AE$11:$BI$24,COLUMN()-COLUMN($AD$29),FALSE)*eurostat_totals[[#This Row],[2020 1]]</f>
        <v>0</v>
      </c>
      <c r="AO83" s="84">
        <f>VLOOKUP(eurostat_totals[[#This Row],[energy carrier EUCalc]],$AE$11:$BI$24,COLUMN()-COLUMN($AD$29),FALSE)*eurostat_totals[[#This Row],[2020 1]]</f>
        <v>0</v>
      </c>
      <c r="AP83" s="84">
        <f ca="1">VLOOKUP(eurostat_totals[[#This Row],[energy carrier EUCalc]],$AE$11:$BI$24,COLUMN()-COLUMN($AD$29),FALSE)*eurostat_totals[[#This Row],[2020 1]]</f>
        <v>0</v>
      </c>
      <c r="AQ83" s="84">
        <f ca="1">VLOOKUP(eurostat_totals[[#This Row],[energy carrier EUCalc]],$AE$11:$BI$24,COLUMN()-COLUMN($AD$29),FALSE)*eurostat_totals[[#This Row],[2020 1]]</f>
        <v>0</v>
      </c>
      <c r="AR83" s="81">
        <f ca="1">VLOOKUP(eurostat_totals[[#This Row],[energy carrier EUCalc]],$AE$11:$BI$24,COLUMN()-COLUMN($AD$29),FALSE)*eurostat_totals[[#This Row],[2020 1]]</f>
        <v>0</v>
      </c>
      <c r="AS83" s="81">
        <f ca="1">VLOOKUP(eurostat_totals[[#This Row],[energy carrier EUCalc]],$AE$11:$BI$24,COLUMN()-COLUMN($AD$29),FALSE)*eurostat_totals[[#This Row],[2020 1]]</f>
        <v>0</v>
      </c>
      <c r="AT83" s="81">
        <f ca="1">VLOOKUP(eurostat_totals[[#This Row],[energy carrier EUCalc]],$AE$11:$BI$24,COLUMN()-COLUMN($AD$29),FALSE)*eurostat_totals[[#This Row],[2020 1]]</f>
        <v>0</v>
      </c>
      <c r="AU83" s="81">
        <f ca="1">VLOOKUP(eurostat_totals[[#This Row],[energy carrier EUCalc]],$AE$11:$BI$24,COLUMN()-COLUMN($AD$29),FALSE)*eurostat_totals[[#This Row],[2020 1]]</f>
        <v>0</v>
      </c>
      <c r="AV83" s="81">
        <f>VLOOKUP(eurostat_totals[[#This Row],[energy carrier EUCalc]],$AE$11:$BI$24,COLUMN()-COLUMN($AD$29),FALSE)*eurostat_totals[[#This Row],[2020 1]]</f>
        <v>0</v>
      </c>
      <c r="AW83" s="81">
        <f ca="1">VLOOKUP(eurostat_totals[[#This Row],[energy carrier EUCalc]],$AE$11:$BI$24,COLUMN()-COLUMN($AD$29),FALSE)*eurostat_totals[[#This Row],[2020 1]]</f>
        <v>0</v>
      </c>
      <c r="AX83" s="81">
        <f ca="1">VLOOKUP(eurostat_totals[[#This Row],[energy carrier EUCalc]],$AE$11:$BI$24,COLUMN()-COLUMN($AD$29),FALSE)*eurostat_totals[[#This Row],[2020 1]]</f>
        <v>0</v>
      </c>
      <c r="AY83" s="81">
        <f ca="1">VLOOKUP(eurostat_totals[[#This Row],[energy carrier EUCalc]],$AE$11:$BI$24,COLUMN()-COLUMN($AD$29),FALSE)*eurostat_totals[[#This Row],[2020 1]]</f>
        <v>0</v>
      </c>
      <c r="AZ83" s="81">
        <f ca="1">VLOOKUP(eurostat_totals[[#This Row],[energy carrier EUCalc]],$AE$11:$BI$24,COLUMN()-COLUMN($AD$29),FALSE)*eurostat_totals[[#This Row],[2020 1]]</f>
        <v>0</v>
      </c>
      <c r="BA83" s="81">
        <f ca="1">VLOOKUP(eurostat_totals[[#This Row],[energy carrier EUCalc]],$AE$11:$BI$24,COLUMN()-COLUMN($AD$29),FALSE)*eurostat_totals[[#This Row],[2020 1]]</f>
        <v>0</v>
      </c>
      <c r="BB83" s="81">
        <f ca="1">VLOOKUP(eurostat_totals[[#This Row],[energy carrier EUCalc]],$AE$11:$BI$24,COLUMN()-COLUMN($AD$29),FALSE)*eurostat_totals[[#This Row],[2020 1]]</f>
        <v>0</v>
      </c>
      <c r="BC83" s="81">
        <f>VLOOKUP(eurostat_totals[[#This Row],[energy carrier EUCalc]],$AE$11:$BI$24,COLUMN()-COLUMN($AD$29),FALSE)*eurostat_totals[[#This Row],[2020 1]]</f>
        <v>0</v>
      </c>
      <c r="BD83" s="81">
        <f ca="1">VLOOKUP(eurostat_totals[[#This Row],[energy carrier EUCalc]],$AE$11:$BI$24,COLUMN()-COLUMN($AD$29),FALSE)*eurostat_totals[[#This Row],[2020 1]]</f>
        <v>0</v>
      </c>
      <c r="BE83" s="81">
        <f ca="1">VLOOKUP(eurostat_totals[[#This Row],[energy carrier EUCalc]],$AE$11:$BI$24,COLUMN()-COLUMN($AD$29),FALSE)*eurostat_totals[[#This Row],[2020 1]]</f>
        <v>0</v>
      </c>
      <c r="BF83" s="81">
        <f ca="1">VLOOKUP(eurostat_totals[[#This Row],[energy carrier EUCalc]],$AE$11:$BI$24,COLUMN()-COLUMN($AD$29),FALSE)*eurostat_totals[[#This Row],[2020 1]]</f>
        <v>0</v>
      </c>
      <c r="BG83" s="81">
        <f ca="1">VLOOKUP(eurostat_totals[[#This Row],[energy carrier EUCalc]],$AE$11:$BI$24,COLUMN()-COLUMN($AD$29),FALSE)*eurostat_totals[[#This Row],[2020 1]]</f>
        <v>0</v>
      </c>
      <c r="BH83" s="81">
        <f ca="1">VLOOKUP(eurostat_totals[[#This Row],[energy carrier EUCalc]],$AE$11:$BI$24,COLUMN()-COLUMN($AD$29),FALSE)*eurostat_totals[[#This Row],[2020 1]]</f>
        <v>0</v>
      </c>
      <c r="BI83" s="81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81" t="str">
        <f t="shared" si="117"/>
        <v>gas-bioPortugal</v>
      </c>
      <c r="B84" s="6" t="s">
        <v>66</v>
      </c>
      <c r="C84" t="s">
        <v>21</v>
      </c>
      <c r="D84" s="84">
        <v>0</v>
      </c>
      <c r="E84" s="84">
        <v>0</v>
      </c>
      <c r="F84" s="84">
        <v>0</v>
      </c>
      <c r="G84" s="84">
        <v>0</v>
      </c>
      <c r="H84" s="84">
        <v>0</v>
      </c>
      <c r="I84" s="84">
        <v>0</v>
      </c>
      <c r="J84" s="84">
        <v>0</v>
      </c>
      <c r="K84" s="84">
        <v>0</v>
      </c>
      <c r="L84" s="84">
        <v>0</v>
      </c>
      <c r="M84" s="84">
        <v>0</v>
      </c>
      <c r="N84" s="84">
        <v>0</v>
      </c>
      <c r="O84" s="84">
        <v>0</v>
      </c>
      <c r="P84" s="84">
        <v>0</v>
      </c>
      <c r="Q84" s="84">
        <v>0</v>
      </c>
      <c r="R84" s="84">
        <v>0</v>
      </c>
      <c r="S84" s="84">
        <v>0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  <c r="Z84" s="84">
        <v>0</v>
      </c>
      <c r="AA84" s="84">
        <v>0</v>
      </c>
      <c r="AB84" s="84">
        <v>0</v>
      </c>
      <c r="AC84" s="84">
        <v>0</v>
      </c>
      <c r="AD84" s="84">
        <v>0</v>
      </c>
      <c r="AE84" s="84">
        <v>0</v>
      </c>
      <c r="AF84" s="84">
        <f t="shared" si="114"/>
        <v>0</v>
      </c>
      <c r="AG84" s="84">
        <f t="shared" si="115"/>
        <v>0</v>
      </c>
      <c r="AH84" s="84">
        <f t="shared" si="116"/>
        <v>0</v>
      </c>
      <c r="AI84" s="84">
        <f ca="1">VLOOKUP(eurostat_totals[[#This Row],[energy carrier EUCalc]],$AE$11:$BI$24,COLUMN()-COLUMN($AD$29),FALSE)*eurostat_totals[[#This Row],[2020 1]]</f>
        <v>0</v>
      </c>
      <c r="AJ84" s="84">
        <f ca="1">VLOOKUP(eurostat_totals[[#This Row],[energy carrier EUCalc]],$AE$11:$BI$24,COLUMN()-COLUMN($AD$29),FALSE)*eurostat_totals[[#This Row],[2020 1]]</f>
        <v>0</v>
      </c>
      <c r="AK84" s="84">
        <f ca="1">VLOOKUP(eurostat_totals[[#This Row],[energy carrier EUCalc]],$AE$11:$BI$24,COLUMN()-COLUMN($AD$29),FALSE)*eurostat_totals[[#This Row],[2020 1]]</f>
        <v>0</v>
      </c>
      <c r="AL84" s="84">
        <f ca="1">VLOOKUP(eurostat_totals[[#This Row],[energy carrier EUCalc]],$AE$11:$BI$24,COLUMN()-COLUMN($AD$29),FALSE)*eurostat_totals[[#This Row],[2020 1]]</f>
        <v>0</v>
      </c>
      <c r="AM84" s="84">
        <f ca="1">VLOOKUP(eurostat_totals[[#This Row],[energy carrier EUCalc]],$AE$11:$BI$24,COLUMN()-COLUMN($AD$29),FALSE)*eurostat_totals[[#This Row],[2020 1]]</f>
        <v>0</v>
      </c>
      <c r="AN84" s="84">
        <f ca="1">VLOOKUP(eurostat_totals[[#This Row],[energy carrier EUCalc]],$AE$11:$BI$24,COLUMN()-COLUMN($AD$29),FALSE)*eurostat_totals[[#This Row],[2020 1]]</f>
        <v>0</v>
      </c>
      <c r="AO84" s="84">
        <f>VLOOKUP(eurostat_totals[[#This Row],[energy carrier EUCalc]],$AE$11:$BI$24,COLUMN()-COLUMN($AD$29),FALSE)*eurostat_totals[[#This Row],[2020 1]]</f>
        <v>0</v>
      </c>
      <c r="AP84" s="84">
        <f ca="1">VLOOKUP(eurostat_totals[[#This Row],[energy carrier EUCalc]],$AE$11:$BI$24,COLUMN()-COLUMN($AD$29),FALSE)*eurostat_totals[[#This Row],[2020 1]]</f>
        <v>0</v>
      </c>
      <c r="AQ84" s="84">
        <f ca="1">VLOOKUP(eurostat_totals[[#This Row],[energy carrier EUCalc]],$AE$11:$BI$24,COLUMN()-COLUMN($AD$29),FALSE)*eurostat_totals[[#This Row],[2020 1]]</f>
        <v>0</v>
      </c>
      <c r="AR84" s="81">
        <f ca="1">VLOOKUP(eurostat_totals[[#This Row],[energy carrier EUCalc]],$AE$11:$BI$24,COLUMN()-COLUMN($AD$29),FALSE)*eurostat_totals[[#This Row],[2020 1]]</f>
        <v>0</v>
      </c>
      <c r="AS84" s="81">
        <f ca="1">VLOOKUP(eurostat_totals[[#This Row],[energy carrier EUCalc]],$AE$11:$BI$24,COLUMN()-COLUMN($AD$29),FALSE)*eurostat_totals[[#This Row],[2020 1]]</f>
        <v>0</v>
      </c>
      <c r="AT84" s="81">
        <f ca="1">VLOOKUP(eurostat_totals[[#This Row],[energy carrier EUCalc]],$AE$11:$BI$24,COLUMN()-COLUMN($AD$29),FALSE)*eurostat_totals[[#This Row],[2020 1]]</f>
        <v>0</v>
      </c>
      <c r="AU84" s="81">
        <f ca="1">VLOOKUP(eurostat_totals[[#This Row],[energy carrier EUCalc]],$AE$11:$BI$24,COLUMN()-COLUMN($AD$29),FALSE)*eurostat_totals[[#This Row],[2020 1]]</f>
        <v>0</v>
      </c>
      <c r="AV84" s="81">
        <f>VLOOKUP(eurostat_totals[[#This Row],[energy carrier EUCalc]],$AE$11:$BI$24,COLUMN()-COLUMN($AD$29),FALSE)*eurostat_totals[[#This Row],[2020 1]]</f>
        <v>0</v>
      </c>
      <c r="AW84" s="81">
        <f ca="1">VLOOKUP(eurostat_totals[[#This Row],[energy carrier EUCalc]],$AE$11:$BI$24,COLUMN()-COLUMN($AD$29),FALSE)*eurostat_totals[[#This Row],[2020 1]]</f>
        <v>0</v>
      </c>
      <c r="AX84" s="81">
        <f ca="1">VLOOKUP(eurostat_totals[[#This Row],[energy carrier EUCalc]],$AE$11:$BI$24,COLUMN()-COLUMN($AD$29),FALSE)*eurostat_totals[[#This Row],[2020 1]]</f>
        <v>0</v>
      </c>
      <c r="AY84" s="81">
        <f ca="1">VLOOKUP(eurostat_totals[[#This Row],[energy carrier EUCalc]],$AE$11:$BI$24,COLUMN()-COLUMN($AD$29),FALSE)*eurostat_totals[[#This Row],[2020 1]]</f>
        <v>0</v>
      </c>
      <c r="AZ84" s="81">
        <f ca="1">VLOOKUP(eurostat_totals[[#This Row],[energy carrier EUCalc]],$AE$11:$BI$24,COLUMN()-COLUMN($AD$29),FALSE)*eurostat_totals[[#This Row],[2020 1]]</f>
        <v>0</v>
      </c>
      <c r="BA84" s="81">
        <f ca="1">VLOOKUP(eurostat_totals[[#This Row],[energy carrier EUCalc]],$AE$11:$BI$24,COLUMN()-COLUMN($AD$29),FALSE)*eurostat_totals[[#This Row],[2020 1]]</f>
        <v>0</v>
      </c>
      <c r="BB84" s="81">
        <f ca="1">VLOOKUP(eurostat_totals[[#This Row],[energy carrier EUCalc]],$AE$11:$BI$24,COLUMN()-COLUMN($AD$29),FALSE)*eurostat_totals[[#This Row],[2020 1]]</f>
        <v>0</v>
      </c>
      <c r="BC84" s="81">
        <f>VLOOKUP(eurostat_totals[[#This Row],[energy carrier EUCalc]],$AE$11:$BI$24,COLUMN()-COLUMN($AD$29),FALSE)*eurostat_totals[[#This Row],[2020 1]]</f>
        <v>0</v>
      </c>
      <c r="BD84" s="81">
        <f ca="1">VLOOKUP(eurostat_totals[[#This Row],[energy carrier EUCalc]],$AE$11:$BI$24,COLUMN()-COLUMN($AD$29),FALSE)*eurostat_totals[[#This Row],[2020 1]]</f>
        <v>0</v>
      </c>
      <c r="BE84" s="81">
        <f ca="1">VLOOKUP(eurostat_totals[[#This Row],[energy carrier EUCalc]],$AE$11:$BI$24,COLUMN()-COLUMN($AD$29),FALSE)*eurostat_totals[[#This Row],[2020 1]]</f>
        <v>0</v>
      </c>
      <c r="BF84" s="81">
        <f ca="1">VLOOKUP(eurostat_totals[[#This Row],[energy carrier EUCalc]],$AE$11:$BI$24,COLUMN()-COLUMN($AD$29),FALSE)*eurostat_totals[[#This Row],[2020 1]]</f>
        <v>0</v>
      </c>
      <c r="BG84" s="81">
        <f ca="1">VLOOKUP(eurostat_totals[[#This Row],[energy carrier EUCalc]],$AE$11:$BI$24,COLUMN()-COLUMN($AD$29),FALSE)*eurostat_totals[[#This Row],[2020 1]]</f>
        <v>0</v>
      </c>
      <c r="BH84" s="81">
        <f ca="1">VLOOKUP(eurostat_totals[[#This Row],[energy carrier EUCalc]],$AE$11:$BI$24,COLUMN()-COLUMN($AD$29),FALSE)*eurostat_totals[[#This Row],[2020 1]]</f>
        <v>0</v>
      </c>
      <c r="BI84" s="81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81" t="str">
        <f t="shared" si="117"/>
        <v>gas-bioRomania</v>
      </c>
      <c r="B85" s="6" t="s">
        <v>66</v>
      </c>
      <c r="C85" t="s">
        <v>10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0</v>
      </c>
      <c r="AE85" s="84">
        <v>0</v>
      </c>
      <c r="AF85" s="84">
        <f t="shared" si="114"/>
        <v>0</v>
      </c>
      <c r="AG85" s="84">
        <f t="shared" si="115"/>
        <v>0</v>
      </c>
      <c r="AH85" s="84">
        <f t="shared" si="116"/>
        <v>0</v>
      </c>
      <c r="AI85" s="84">
        <f ca="1">VLOOKUP(eurostat_totals[[#This Row],[energy carrier EUCalc]],$AE$11:$BI$24,COLUMN()-COLUMN($AD$29),FALSE)*eurostat_totals[[#This Row],[2020 1]]</f>
        <v>0</v>
      </c>
      <c r="AJ85" s="84">
        <f ca="1">VLOOKUP(eurostat_totals[[#This Row],[energy carrier EUCalc]],$AE$11:$BI$24,COLUMN()-COLUMN($AD$29),FALSE)*eurostat_totals[[#This Row],[2020 1]]</f>
        <v>0</v>
      </c>
      <c r="AK85" s="84">
        <f ca="1">VLOOKUP(eurostat_totals[[#This Row],[energy carrier EUCalc]],$AE$11:$BI$24,COLUMN()-COLUMN($AD$29),FALSE)*eurostat_totals[[#This Row],[2020 1]]</f>
        <v>0</v>
      </c>
      <c r="AL85" s="84">
        <f ca="1">VLOOKUP(eurostat_totals[[#This Row],[energy carrier EUCalc]],$AE$11:$BI$24,COLUMN()-COLUMN($AD$29),FALSE)*eurostat_totals[[#This Row],[2020 1]]</f>
        <v>0</v>
      </c>
      <c r="AM85" s="84">
        <f ca="1">VLOOKUP(eurostat_totals[[#This Row],[energy carrier EUCalc]],$AE$11:$BI$24,COLUMN()-COLUMN($AD$29),FALSE)*eurostat_totals[[#This Row],[2020 1]]</f>
        <v>0</v>
      </c>
      <c r="AN85" s="84">
        <f ca="1">VLOOKUP(eurostat_totals[[#This Row],[energy carrier EUCalc]],$AE$11:$BI$24,COLUMN()-COLUMN($AD$29),FALSE)*eurostat_totals[[#This Row],[2020 1]]</f>
        <v>0</v>
      </c>
      <c r="AO85" s="84">
        <f>VLOOKUP(eurostat_totals[[#This Row],[energy carrier EUCalc]],$AE$11:$BI$24,COLUMN()-COLUMN($AD$29),FALSE)*eurostat_totals[[#This Row],[2020 1]]</f>
        <v>0</v>
      </c>
      <c r="AP85" s="84">
        <f ca="1">VLOOKUP(eurostat_totals[[#This Row],[energy carrier EUCalc]],$AE$11:$BI$24,COLUMN()-COLUMN($AD$29),FALSE)*eurostat_totals[[#This Row],[2020 1]]</f>
        <v>0</v>
      </c>
      <c r="AQ85" s="84">
        <f ca="1">VLOOKUP(eurostat_totals[[#This Row],[energy carrier EUCalc]],$AE$11:$BI$24,COLUMN()-COLUMN($AD$29),FALSE)*eurostat_totals[[#This Row],[2020 1]]</f>
        <v>0</v>
      </c>
      <c r="AR85" s="81">
        <f ca="1">VLOOKUP(eurostat_totals[[#This Row],[energy carrier EUCalc]],$AE$11:$BI$24,COLUMN()-COLUMN($AD$29),FALSE)*eurostat_totals[[#This Row],[2020 1]]</f>
        <v>0</v>
      </c>
      <c r="AS85" s="81">
        <f ca="1">VLOOKUP(eurostat_totals[[#This Row],[energy carrier EUCalc]],$AE$11:$BI$24,COLUMN()-COLUMN($AD$29),FALSE)*eurostat_totals[[#This Row],[2020 1]]</f>
        <v>0</v>
      </c>
      <c r="AT85" s="81">
        <f ca="1">VLOOKUP(eurostat_totals[[#This Row],[energy carrier EUCalc]],$AE$11:$BI$24,COLUMN()-COLUMN($AD$29),FALSE)*eurostat_totals[[#This Row],[2020 1]]</f>
        <v>0</v>
      </c>
      <c r="AU85" s="81">
        <f ca="1">VLOOKUP(eurostat_totals[[#This Row],[energy carrier EUCalc]],$AE$11:$BI$24,COLUMN()-COLUMN($AD$29),FALSE)*eurostat_totals[[#This Row],[2020 1]]</f>
        <v>0</v>
      </c>
      <c r="AV85" s="81">
        <f>VLOOKUP(eurostat_totals[[#This Row],[energy carrier EUCalc]],$AE$11:$BI$24,COLUMN()-COLUMN($AD$29),FALSE)*eurostat_totals[[#This Row],[2020 1]]</f>
        <v>0</v>
      </c>
      <c r="AW85" s="81">
        <f ca="1">VLOOKUP(eurostat_totals[[#This Row],[energy carrier EUCalc]],$AE$11:$BI$24,COLUMN()-COLUMN($AD$29),FALSE)*eurostat_totals[[#This Row],[2020 1]]</f>
        <v>0</v>
      </c>
      <c r="AX85" s="81">
        <f ca="1">VLOOKUP(eurostat_totals[[#This Row],[energy carrier EUCalc]],$AE$11:$BI$24,COLUMN()-COLUMN($AD$29),FALSE)*eurostat_totals[[#This Row],[2020 1]]</f>
        <v>0</v>
      </c>
      <c r="AY85" s="81">
        <f ca="1">VLOOKUP(eurostat_totals[[#This Row],[energy carrier EUCalc]],$AE$11:$BI$24,COLUMN()-COLUMN($AD$29),FALSE)*eurostat_totals[[#This Row],[2020 1]]</f>
        <v>0</v>
      </c>
      <c r="AZ85" s="81">
        <f ca="1">VLOOKUP(eurostat_totals[[#This Row],[energy carrier EUCalc]],$AE$11:$BI$24,COLUMN()-COLUMN($AD$29),FALSE)*eurostat_totals[[#This Row],[2020 1]]</f>
        <v>0</v>
      </c>
      <c r="BA85" s="81">
        <f ca="1">VLOOKUP(eurostat_totals[[#This Row],[energy carrier EUCalc]],$AE$11:$BI$24,COLUMN()-COLUMN($AD$29),FALSE)*eurostat_totals[[#This Row],[2020 1]]</f>
        <v>0</v>
      </c>
      <c r="BB85" s="81">
        <f ca="1">VLOOKUP(eurostat_totals[[#This Row],[energy carrier EUCalc]],$AE$11:$BI$24,COLUMN()-COLUMN($AD$29),FALSE)*eurostat_totals[[#This Row],[2020 1]]</f>
        <v>0</v>
      </c>
      <c r="BC85" s="81">
        <f>VLOOKUP(eurostat_totals[[#This Row],[energy carrier EUCalc]],$AE$11:$BI$24,COLUMN()-COLUMN($AD$29),FALSE)*eurostat_totals[[#This Row],[2020 1]]</f>
        <v>0</v>
      </c>
      <c r="BD85" s="81">
        <f ca="1">VLOOKUP(eurostat_totals[[#This Row],[energy carrier EUCalc]],$AE$11:$BI$24,COLUMN()-COLUMN($AD$29),FALSE)*eurostat_totals[[#This Row],[2020 1]]</f>
        <v>0</v>
      </c>
      <c r="BE85" s="81">
        <f ca="1">VLOOKUP(eurostat_totals[[#This Row],[energy carrier EUCalc]],$AE$11:$BI$24,COLUMN()-COLUMN($AD$29),FALSE)*eurostat_totals[[#This Row],[2020 1]]</f>
        <v>0</v>
      </c>
      <c r="BF85" s="81">
        <f ca="1">VLOOKUP(eurostat_totals[[#This Row],[energy carrier EUCalc]],$AE$11:$BI$24,COLUMN()-COLUMN($AD$29),FALSE)*eurostat_totals[[#This Row],[2020 1]]</f>
        <v>0</v>
      </c>
      <c r="BG85" s="81">
        <f ca="1">VLOOKUP(eurostat_totals[[#This Row],[energy carrier EUCalc]],$AE$11:$BI$24,COLUMN()-COLUMN($AD$29),FALSE)*eurostat_totals[[#This Row],[2020 1]]</f>
        <v>0</v>
      </c>
      <c r="BH85" s="81">
        <f ca="1">VLOOKUP(eurostat_totals[[#This Row],[energy carrier EUCalc]],$AE$11:$BI$24,COLUMN()-COLUMN($AD$29),FALSE)*eurostat_totals[[#This Row],[2020 1]]</f>
        <v>0</v>
      </c>
      <c r="BI85" s="81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81" t="str">
        <f t="shared" si="117"/>
        <v>gas-bioSerbia</v>
      </c>
      <c r="B86" s="6" t="s">
        <v>66</v>
      </c>
      <c r="C86" t="s">
        <v>72</v>
      </c>
      <c r="D86" s="84">
        <v>0</v>
      </c>
      <c r="E86" s="84">
        <v>0</v>
      </c>
      <c r="F86" s="84">
        <v>0</v>
      </c>
      <c r="G86" s="84">
        <v>0</v>
      </c>
      <c r="H86" s="84">
        <v>0</v>
      </c>
      <c r="I86" s="84">
        <v>0</v>
      </c>
      <c r="J86" s="84">
        <v>0</v>
      </c>
      <c r="K86" s="84">
        <v>0</v>
      </c>
      <c r="L86" s="84">
        <v>0</v>
      </c>
      <c r="M86" s="84">
        <v>0</v>
      </c>
      <c r="N86" s="84">
        <v>0</v>
      </c>
      <c r="O86" s="84">
        <v>0</v>
      </c>
      <c r="P86" s="84">
        <v>0</v>
      </c>
      <c r="Q86" s="84">
        <v>0</v>
      </c>
      <c r="R86" s="84">
        <v>0</v>
      </c>
      <c r="S86" s="84">
        <v>0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  <c r="Z86" s="84">
        <v>0</v>
      </c>
      <c r="AA86" s="84">
        <v>0</v>
      </c>
      <c r="AB86" s="84">
        <v>0</v>
      </c>
      <c r="AC86" s="84">
        <v>0</v>
      </c>
      <c r="AD86" s="84">
        <v>0</v>
      </c>
      <c r="AE86" s="84">
        <v>0</v>
      </c>
      <c r="AF86" s="84">
        <f t="shared" si="114"/>
        <v>0</v>
      </c>
      <c r="AG86" s="84">
        <f t="shared" si="115"/>
        <v>0</v>
      </c>
      <c r="AH86" s="84">
        <f t="shared" si="116"/>
        <v>0</v>
      </c>
      <c r="AI86" s="84">
        <f ca="1">VLOOKUP(eurostat_totals[[#This Row],[energy carrier EUCalc]],$AE$11:$BI$24,COLUMN()-COLUMN($AD$29),FALSE)*eurostat_totals[[#This Row],[2020 1]]</f>
        <v>0</v>
      </c>
      <c r="AJ86" s="84">
        <f ca="1">VLOOKUP(eurostat_totals[[#This Row],[energy carrier EUCalc]],$AE$11:$BI$24,COLUMN()-COLUMN($AD$29),FALSE)*eurostat_totals[[#This Row],[2020 1]]</f>
        <v>0</v>
      </c>
      <c r="AK86" s="84">
        <f ca="1">VLOOKUP(eurostat_totals[[#This Row],[energy carrier EUCalc]],$AE$11:$BI$24,COLUMN()-COLUMN($AD$29),FALSE)*eurostat_totals[[#This Row],[2020 1]]</f>
        <v>0</v>
      </c>
      <c r="AL86" s="84">
        <f ca="1">VLOOKUP(eurostat_totals[[#This Row],[energy carrier EUCalc]],$AE$11:$BI$24,COLUMN()-COLUMN($AD$29),FALSE)*eurostat_totals[[#This Row],[2020 1]]</f>
        <v>0</v>
      </c>
      <c r="AM86" s="84">
        <f ca="1">VLOOKUP(eurostat_totals[[#This Row],[energy carrier EUCalc]],$AE$11:$BI$24,COLUMN()-COLUMN($AD$29),FALSE)*eurostat_totals[[#This Row],[2020 1]]</f>
        <v>0</v>
      </c>
      <c r="AN86" s="84">
        <f ca="1">VLOOKUP(eurostat_totals[[#This Row],[energy carrier EUCalc]],$AE$11:$BI$24,COLUMN()-COLUMN($AD$29),FALSE)*eurostat_totals[[#This Row],[2020 1]]</f>
        <v>0</v>
      </c>
      <c r="AO86" s="84">
        <f>VLOOKUP(eurostat_totals[[#This Row],[energy carrier EUCalc]],$AE$11:$BI$24,COLUMN()-COLUMN($AD$29),FALSE)*eurostat_totals[[#This Row],[2020 1]]</f>
        <v>0</v>
      </c>
      <c r="AP86" s="84">
        <f ca="1">VLOOKUP(eurostat_totals[[#This Row],[energy carrier EUCalc]],$AE$11:$BI$24,COLUMN()-COLUMN($AD$29),FALSE)*eurostat_totals[[#This Row],[2020 1]]</f>
        <v>0</v>
      </c>
      <c r="AQ86" s="84">
        <f ca="1">VLOOKUP(eurostat_totals[[#This Row],[energy carrier EUCalc]],$AE$11:$BI$24,COLUMN()-COLUMN($AD$29),FALSE)*eurostat_totals[[#This Row],[2020 1]]</f>
        <v>0</v>
      </c>
      <c r="AR86" s="81">
        <f ca="1">VLOOKUP(eurostat_totals[[#This Row],[energy carrier EUCalc]],$AE$11:$BI$24,COLUMN()-COLUMN($AD$29),FALSE)*eurostat_totals[[#This Row],[2020 1]]</f>
        <v>0</v>
      </c>
      <c r="AS86" s="81">
        <f ca="1">VLOOKUP(eurostat_totals[[#This Row],[energy carrier EUCalc]],$AE$11:$BI$24,COLUMN()-COLUMN($AD$29),FALSE)*eurostat_totals[[#This Row],[2020 1]]</f>
        <v>0</v>
      </c>
      <c r="AT86" s="81">
        <f ca="1">VLOOKUP(eurostat_totals[[#This Row],[energy carrier EUCalc]],$AE$11:$BI$24,COLUMN()-COLUMN($AD$29),FALSE)*eurostat_totals[[#This Row],[2020 1]]</f>
        <v>0</v>
      </c>
      <c r="AU86" s="81">
        <f ca="1">VLOOKUP(eurostat_totals[[#This Row],[energy carrier EUCalc]],$AE$11:$BI$24,COLUMN()-COLUMN($AD$29),FALSE)*eurostat_totals[[#This Row],[2020 1]]</f>
        <v>0</v>
      </c>
      <c r="AV86" s="81">
        <f>VLOOKUP(eurostat_totals[[#This Row],[energy carrier EUCalc]],$AE$11:$BI$24,COLUMN()-COLUMN($AD$29),FALSE)*eurostat_totals[[#This Row],[2020 1]]</f>
        <v>0</v>
      </c>
      <c r="AW86" s="81">
        <f ca="1">VLOOKUP(eurostat_totals[[#This Row],[energy carrier EUCalc]],$AE$11:$BI$24,COLUMN()-COLUMN($AD$29),FALSE)*eurostat_totals[[#This Row],[2020 1]]</f>
        <v>0</v>
      </c>
      <c r="AX86" s="81">
        <f ca="1">VLOOKUP(eurostat_totals[[#This Row],[energy carrier EUCalc]],$AE$11:$BI$24,COLUMN()-COLUMN($AD$29),FALSE)*eurostat_totals[[#This Row],[2020 1]]</f>
        <v>0</v>
      </c>
      <c r="AY86" s="81">
        <f ca="1">VLOOKUP(eurostat_totals[[#This Row],[energy carrier EUCalc]],$AE$11:$BI$24,COLUMN()-COLUMN($AD$29),FALSE)*eurostat_totals[[#This Row],[2020 1]]</f>
        <v>0</v>
      </c>
      <c r="AZ86" s="81">
        <f ca="1">VLOOKUP(eurostat_totals[[#This Row],[energy carrier EUCalc]],$AE$11:$BI$24,COLUMN()-COLUMN($AD$29),FALSE)*eurostat_totals[[#This Row],[2020 1]]</f>
        <v>0</v>
      </c>
      <c r="BA86" s="81">
        <f ca="1">VLOOKUP(eurostat_totals[[#This Row],[energy carrier EUCalc]],$AE$11:$BI$24,COLUMN()-COLUMN($AD$29),FALSE)*eurostat_totals[[#This Row],[2020 1]]</f>
        <v>0</v>
      </c>
      <c r="BB86" s="81">
        <f ca="1">VLOOKUP(eurostat_totals[[#This Row],[energy carrier EUCalc]],$AE$11:$BI$24,COLUMN()-COLUMN($AD$29),FALSE)*eurostat_totals[[#This Row],[2020 1]]</f>
        <v>0</v>
      </c>
      <c r="BC86" s="81">
        <f>VLOOKUP(eurostat_totals[[#This Row],[energy carrier EUCalc]],$AE$11:$BI$24,COLUMN()-COLUMN($AD$29),FALSE)*eurostat_totals[[#This Row],[2020 1]]</f>
        <v>0</v>
      </c>
      <c r="BD86" s="81">
        <f ca="1">VLOOKUP(eurostat_totals[[#This Row],[energy carrier EUCalc]],$AE$11:$BI$24,COLUMN()-COLUMN($AD$29),FALSE)*eurostat_totals[[#This Row],[2020 1]]</f>
        <v>0</v>
      </c>
      <c r="BE86" s="81">
        <f ca="1">VLOOKUP(eurostat_totals[[#This Row],[energy carrier EUCalc]],$AE$11:$BI$24,COLUMN()-COLUMN($AD$29),FALSE)*eurostat_totals[[#This Row],[2020 1]]</f>
        <v>0</v>
      </c>
      <c r="BF86" s="81">
        <f ca="1">VLOOKUP(eurostat_totals[[#This Row],[energy carrier EUCalc]],$AE$11:$BI$24,COLUMN()-COLUMN($AD$29),FALSE)*eurostat_totals[[#This Row],[2020 1]]</f>
        <v>0</v>
      </c>
      <c r="BG86" s="81">
        <f ca="1">VLOOKUP(eurostat_totals[[#This Row],[energy carrier EUCalc]],$AE$11:$BI$24,COLUMN()-COLUMN($AD$29),FALSE)*eurostat_totals[[#This Row],[2020 1]]</f>
        <v>0</v>
      </c>
      <c r="BH86" s="81">
        <f ca="1">VLOOKUP(eurostat_totals[[#This Row],[energy carrier EUCalc]],$AE$11:$BI$24,COLUMN()-COLUMN($AD$29),FALSE)*eurostat_totals[[#This Row],[2020 1]]</f>
        <v>0</v>
      </c>
      <c r="BI86" s="81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81" t="str">
        <f t="shared" si="117"/>
        <v>gas-bioSlovakia</v>
      </c>
      <c r="B87" s="6" t="s">
        <v>66</v>
      </c>
      <c r="C87" t="s">
        <v>20</v>
      </c>
      <c r="D87" s="84">
        <v>0</v>
      </c>
      <c r="E87" s="84">
        <v>0</v>
      </c>
      <c r="F87" s="84">
        <v>0</v>
      </c>
      <c r="G87" s="84">
        <v>0</v>
      </c>
      <c r="H87" s="84">
        <v>0</v>
      </c>
      <c r="I87" s="84">
        <v>0</v>
      </c>
      <c r="J87" s="84">
        <v>0</v>
      </c>
      <c r="K87" s="84">
        <v>0</v>
      </c>
      <c r="L87" s="84">
        <v>0</v>
      </c>
      <c r="M87" s="84">
        <v>0</v>
      </c>
      <c r="N87" s="84">
        <v>0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84">
        <v>0</v>
      </c>
      <c r="V87" s="84">
        <v>0</v>
      </c>
      <c r="W87" s="84">
        <v>0</v>
      </c>
      <c r="X87" s="84">
        <v>0</v>
      </c>
      <c r="Y87" s="84">
        <v>0</v>
      </c>
      <c r="Z87" s="84">
        <v>0</v>
      </c>
      <c r="AA87" s="84">
        <v>0</v>
      </c>
      <c r="AB87" s="84">
        <v>0</v>
      </c>
      <c r="AC87" s="84">
        <v>0</v>
      </c>
      <c r="AD87" s="84">
        <v>0</v>
      </c>
      <c r="AE87" s="84">
        <v>0</v>
      </c>
      <c r="AF87" s="84">
        <f t="shared" si="114"/>
        <v>0</v>
      </c>
      <c r="AG87" s="84">
        <f t="shared" si="115"/>
        <v>0</v>
      </c>
      <c r="AH87" s="84">
        <f t="shared" si="116"/>
        <v>0</v>
      </c>
      <c r="AI87" s="84">
        <f ca="1">VLOOKUP(eurostat_totals[[#This Row],[energy carrier EUCalc]],$AE$11:$BI$24,COLUMN()-COLUMN($AD$29),FALSE)*eurostat_totals[[#This Row],[2020 1]]</f>
        <v>0</v>
      </c>
      <c r="AJ87" s="84">
        <f ca="1">VLOOKUP(eurostat_totals[[#This Row],[energy carrier EUCalc]],$AE$11:$BI$24,COLUMN()-COLUMN($AD$29),FALSE)*eurostat_totals[[#This Row],[2020 1]]</f>
        <v>0</v>
      </c>
      <c r="AK87" s="84">
        <f ca="1">VLOOKUP(eurostat_totals[[#This Row],[energy carrier EUCalc]],$AE$11:$BI$24,COLUMN()-COLUMN($AD$29),FALSE)*eurostat_totals[[#This Row],[2020 1]]</f>
        <v>0</v>
      </c>
      <c r="AL87" s="84">
        <f ca="1">VLOOKUP(eurostat_totals[[#This Row],[energy carrier EUCalc]],$AE$11:$BI$24,COLUMN()-COLUMN($AD$29),FALSE)*eurostat_totals[[#This Row],[2020 1]]</f>
        <v>0</v>
      </c>
      <c r="AM87" s="84">
        <f ca="1">VLOOKUP(eurostat_totals[[#This Row],[energy carrier EUCalc]],$AE$11:$BI$24,COLUMN()-COLUMN($AD$29),FALSE)*eurostat_totals[[#This Row],[2020 1]]</f>
        <v>0</v>
      </c>
      <c r="AN87" s="84">
        <f ca="1">VLOOKUP(eurostat_totals[[#This Row],[energy carrier EUCalc]],$AE$11:$BI$24,COLUMN()-COLUMN($AD$29),FALSE)*eurostat_totals[[#This Row],[2020 1]]</f>
        <v>0</v>
      </c>
      <c r="AO87" s="84">
        <f>VLOOKUP(eurostat_totals[[#This Row],[energy carrier EUCalc]],$AE$11:$BI$24,COLUMN()-COLUMN($AD$29),FALSE)*eurostat_totals[[#This Row],[2020 1]]</f>
        <v>0</v>
      </c>
      <c r="AP87" s="84">
        <f ca="1">VLOOKUP(eurostat_totals[[#This Row],[energy carrier EUCalc]],$AE$11:$BI$24,COLUMN()-COLUMN($AD$29),FALSE)*eurostat_totals[[#This Row],[2020 1]]</f>
        <v>0</v>
      </c>
      <c r="AQ87" s="84">
        <f ca="1">VLOOKUP(eurostat_totals[[#This Row],[energy carrier EUCalc]],$AE$11:$BI$24,COLUMN()-COLUMN($AD$29),FALSE)*eurostat_totals[[#This Row],[2020 1]]</f>
        <v>0</v>
      </c>
      <c r="AR87" s="81">
        <f ca="1">VLOOKUP(eurostat_totals[[#This Row],[energy carrier EUCalc]],$AE$11:$BI$24,COLUMN()-COLUMN($AD$29),FALSE)*eurostat_totals[[#This Row],[2020 1]]</f>
        <v>0</v>
      </c>
      <c r="AS87" s="81">
        <f ca="1">VLOOKUP(eurostat_totals[[#This Row],[energy carrier EUCalc]],$AE$11:$BI$24,COLUMN()-COLUMN($AD$29),FALSE)*eurostat_totals[[#This Row],[2020 1]]</f>
        <v>0</v>
      </c>
      <c r="AT87" s="81">
        <f ca="1">VLOOKUP(eurostat_totals[[#This Row],[energy carrier EUCalc]],$AE$11:$BI$24,COLUMN()-COLUMN($AD$29),FALSE)*eurostat_totals[[#This Row],[2020 1]]</f>
        <v>0</v>
      </c>
      <c r="AU87" s="81">
        <f ca="1">VLOOKUP(eurostat_totals[[#This Row],[energy carrier EUCalc]],$AE$11:$BI$24,COLUMN()-COLUMN($AD$29),FALSE)*eurostat_totals[[#This Row],[2020 1]]</f>
        <v>0</v>
      </c>
      <c r="AV87" s="81">
        <f>VLOOKUP(eurostat_totals[[#This Row],[energy carrier EUCalc]],$AE$11:$BI$24,COLUMN()-COLUMN($AD$29),FALSE)*eurostat_totals[[#This Row],[2020 1]]</f>
        <v>0</v>
      </c>
      <c r="AW87" s="81">
        <f ca="1">VLOOKUP(eurostat_totals[[#This Row],[energy carrier EUCalc]],$AE$11:$BI$24,COLUMN()-COLUMN($AD$29),FALSE)*eurostat_totals[[#This Row],[2020 1]]</f>
        <v>0</v>
      </c>
      <c r="AX87" s="81">
        <f ca="1">VLOOKUP(eurostat_totals[[#This Row],[energy carrier EUCalc]],$AE$11:$BI$24,COLUMN()-COLUMN($AD$29),FALSE)*eurostat_totals[[#This Row],[2020 1]]</f>
        <v>0</v>
      </c>
      <c r="AY87" s="81">
        <f ca="1">VLOOKUP(eurostat_totals[[#This Row],[energy carrier EUCalc]],$AE$11:$BI$24,COLUMN()-COLUMN($AD$29),FALSE)*eurostat_totals[[#This Row],[2020 1]]</f>
        <v>0</v>
      </c>
      <c r="AZ87" s="81">
        <f ca="1">VLOOKUP(eurostat_totals[[#This Row],[energy carrier EUCalc]],$AE$11:$BI$24,COLUMN()-COLUMN($AD$29),FALSE)*eurostat_totals[[#This Row],[2020 1]]</f>
        <v>0</v>
      </c>
      <c r="BA87" s="81">
        <f ca="1">VLOOKUP(eurostat_totals[[#This Row],[energy carrier EUCalc]],$AE$11:$BI$24,COLUMN()-COLUMN($AD$29),FALSE)*eurostat_totals[[#This Row],[2020 1]]</f>
        <v>0</v>
      </c>
      <c r="BB87" s="81">
        <f ca="1">VLOOKUP(eurostat_totals[[#This Row],[energy carrier EUCalc]],$AE$11:$BI$24,COLUMN()-COLUMN($AD$29),FALSE)*eurostat_totals[[#This Row],[2020 1]]</f>
        <v>0</v>
      </c>
      <c r="BC87" s="81">
        <f>VLOOKUP(eurostat_totals[[#This Row],[energy carrier EUCalc]],$AE$11:$BI$24,COLUMN()-COLUMN($AD$29),FALSE)*eurostat_totals[[#This Row],[2020 1]]</f>
        <v>0</v>
      </c>
      <c r="BD87" s="81">
        <f ca="1">VLOOKUP(eurostat_totals[[#This Row],[energy carrier EUCalc]],$AE$11:$BI$24,COLUMN()-COLUMN($AD$29),FALSE)*eurostat_totals[[#This Row],[2020 1]]</f>
        <v>0</v>
      </c>
      <c r="BE87" s="81">
        <f ca="1">VLOOKUP(eurostat_totals[[#This Row],[energy carrier EUCalc]],$AE$11:$BI$24,COLUMN()-COLUMN($AD$29),FALSE)*eurostat_totals[[#This Row],[2020 1]]</f>
        <v>0</v>
      </c>
      <c r="BF87" s="81">
        <f ca="1">VLOOKUP(eurostat_totals[[#This Row],[energy carrier EUCalc]],$AE$11:$BI$24,COLUMN()-COLUMN($AD$29),FALSE)*eurostat_totals[[#This Row],[2020 1]]</f>
        <v>0</v>
      </c>
      <c r="BG87" s="81">
        <f ca="1">VLOOKUP(eurostat_totals[[#This Row],[energy carrier EUCalc]],$AE$11:$BI$24,COLUMN()-COLUMN($AD$29),FALSE)*eurostat_totals[[#This Row],[2020 1]]</f>
        <v>0</v>
      </c>
      <c r="BH87" s="81">
        <f ca="1">VLOOKUP(eurostat_totals[[#This Row],[energy carrier EUCalc]],$AE$11:$BI$24,COLUMN()-COLUMN($AD$29),FALSE)*eurostat_totals[[#This Row],[2020 1]]</f>
        <v>0</v>
      </c>
      <c r="BI87" s="81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81" t="str">
        <f t="shared" si="117"/>
        <v>gas-bioSlovenia</v>
      </c>
      <c r="B88" s="6" t="s">
        <v>66</v>
      </c>
      <c r="C88" t="s">
        <v>26</v>
      </c>
      <c r="D88" s="84">
        <v>0</v>
      </c>
      <c r="E88" s="84">
        <v>0</v>
      </c>
      <c r="F88" s="84">
        <v>0</v>
      </c>
      <c r="G88" s="84">
        <v>0</v>
      </c>
      <c r="H88" s="84">
        <v>0</v>
      </c>
      <c r="I88" s="84">
        <v>0</v>
      </c>
      <c r="J88" s="84">
        <v>0</v>
      </c>
      <c r="K88" s="84">
        <v>0</v>
      </c>
      <c r="L88" s="84">
        <v>0</v>
      </c>
      <c r="M88" s="84">
        <v>0</v>
      </c>
      <c r="N88" s="84">
        <v>0</v>
      </c>
      <c r="O88" s="84">
        <v>0</v>
      </c>
      <c r="P88" s="84">
        <v>0</v>
      </c>
      <c r="Q88" s="84">
        <v>0</v>
      </c>
      <c r="R88" s="84">
        <v>0</v>
      </c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0</v>
      </c>
      <c r="Z88" s="84">
        <v>0</v>
      </c>
      <c r="AA88" s="84">
        <v>0</v>
      </c>
      <c r="AB88" s="84">
        <v>0</v>
      </c>
      <c r="AC88" s="84">
        <v>0</v>
      </c>
      <c r="AD88" s="84">
        <v>0</v>
      </c>
      <c r="AE88" s="84">
        <v>0</v>
      </c>
      <c r="AF88" s="84">
        <f t="shared" si="114"/>
        <v>0</v>
      </c>
      <c r="AG88" s="84">
        <f t="shared" si="115"/>
        <v>0</v>
      </c>
      <c r="AH88" s="84">
        <f t="shared" si="116"/>
        <v>0</v>
      </c>
      <c r="AI88" s="84">
        <f ca="1">VLOOKUP(eurostat_totals[[#This Row],[energy carrier EUCalc]],$AE$11:$BI$24,COLUMN()-COLUMN($AD$29),FALSE)*eurostat_totals[[#This Row],[2020 1]]</f>
        <v>0</v>
      </c>
      <c r="AJ88" s="84">
        <f ca="1">VLOOKUP(eurostat_totals[[#This Row],[energy carrier EUCalc]],$AE$11:$BI$24,COLUMN()-COLUMN($AD$29),FALSE)*eurostat_totals[[#This Row],[2020 1]]</f>
        <v>0</v>
      </c>
      <c r="AK88" s="84">
        <f ca="1">VLOOKUP(eurostat_totals[[#This Row],[energy carrier EUCalc]],$AE$11:$BI$24,COLUMN()-COLUMN($AD$29),FALSE)*eurostat_totals[[#This Row],[2020 1]]</f>
        <v>0</v>
      </c>
      <c r="AL88" s="84">
        <f ca="1">VLOOKUP(eurostat_totals[[#This Row],[energy carrier EUCalc]],$AE$11:$BI$24,COLUMN()-COLUMN($AD$29),FALSE)*eurostat_totals[[#This Row],[2020 1]]</f>
        <v>0</v>
      </c>
      <c r="AM88" s="84">
        <f ca="1">VLOOKUP(eurostat_totals[[#This Row],[energy carrier EUCalc]],$AE$11:$BI$24,COLUMN()-COLUMN($AD$29),FALSE)*eurostat_totals[[#This Row],[2020 1]]</f>
        <v>0</v>
      </c>
      <c r="AN88" s="84">
        <f ca="1">VLOOKUP(eurostat_totals[[#This Row],[energy carrier EUCalc]],$AE$11:$BI$24,COLUMN()-COLUMN($AD$29),FALSE)*eurostat_totals[[#This Row],[2020 1]]</f>
        <v>0</v>
      </c>
      <c r="AO88" s="84">
        <f>VLOOKUP(eurostat_totals[[#This Row],[energy carrier EUCalc]],$AE$11:$BI$24,COLUMN()-COLUMN($AD$29),FALSE)*eurostat_totals[[#This Row],[2020 1]]</f>
        <v>0</v>
      </c>
      <c r="AP88" s="84">
        <f ca="1">VLOOKUP(eurostat_totals[[#This Row],[energy carrier EUCalc]],$AE$11:$BI$24,COLUMN()-COLUMN($AD$29),FALSE)*eurostat_totals[[#This Row],[2020 1]]</f>
        <v>0</v>
      </c>
      <c r="AQ88" s="84">
        <f ca="1">VLOOKUP(eurostat_totals[[#This Row],[energy carrier EUCalc]],$AE$11:$BI$24,COLUMN()-COLUMN($AD$29),FALSE)*eurostat_totals[[#This Row],[2020 1]]</f>
        <v>0</v>
      </c>
      <c r="AR88" s="81">
        <f ca="1">VLOOKUP(eurostat_totals[[#This Row],[energy carrier EUCalc]],$AE$11:$BI$24,COLUMN()-COLUMN($AD$29),FALSE)*eurostat_totals[[#This Row],[2020 1]]</f>
        <v>0</v>
      </c>
      <c r="AS88" s="81">
        <f ca="1">VLOOKUP(eurostat_totals[[#This Row],[energy carrier EUCalc]],$AE$11:$BI$24,COLUMN()-COLUMN($AD$29),FALSE)*eurostat_totals[[#This Row],[2020 1]]</f>
        <v>0</v>
      </c>
      <c r="AT88" s="81">
        <f ca="1">VLOOKUP(eurostat_totals[[#This Row],[energy carrier EUCalc]],$AE$11:$BI$24,COLUMN()-COLUMN($AD$29),FALSE)*eurostat_totals[[#This Row],[2020 1]]</f>
        <v>0</v>
      </c>
      <c r="AU88" s="81">
        <f ca="1">VLOOKUP(eurostat_totals[[#This Row],[energy carrier EUCalc]],$AE$11:$BI$24,COLUMN()-COLUMN($AD$29),FALSE)*eurostat_totals[[#This Row],[2020 1]]</f>
        <v>0</v>
      </c>
      <c r="AV88" s="81">
        <f>VLOOKUP(eurostat_totals[[#This Row],[energy carrier EUCalc]],$AE$11:$BI$24,COLUMN()-COLUMN($AD$29),FALSE)*eurostat_totals[[#This Row],[2020 1]]</f>
        <v>0</v>
      </c>
      <c r="AW88" s="81">
        <f ca="1">VLOOKUP(eurostat_totals[[#This Row],[energy carrier EUCalc]],$AE$11:$BI$24,COLUMN()-COLUMN($AD$29),FALSE)*eurostat_totals[[#This Row],[2020 1]]</f>
        <v>0</v>
      </c>
      <c r="AX88" s="81">
        <f ca="1">VLOOKUP(eurostat_totals[[#This Row],[energy carrier EUCalc]],$AE$11:$BI$24,COLUMN()-COLUMN($AD$29),FALSE)*eurostat_totals[[#This Row],[2020 1]]</f>
        <v>0</v>
      </c>
      <c r="AY88" s="81">
        <f ca="1">VLOOKUP(eurostat_totals[[#This Row],[energy carrier EUCalc]],$AE$11:$BI$24,COLUMN()-COLUMN($AD$29),FALSE)*eurostat_totals[[#This Row],[2020 1]]</f>
        <v>0</v>
      </c>
      <c r="AZ88" s="81">
        <f ca="1">VLOOKUP(eurostat_totals[[#This Row],[energy carrier EUCalc]],$AE$11:$BI$24,COLUMN()-COLUMN($AD$29),FALSE)*eurostat_totals[[#This Row],[2020 1]]</f>
        <v>0</v>
      </c>
      <c r="BA88" s="81">
        <f ca="1">VLOOKUP(eurostat_totals[[#This Row],[energy carrier EUCalc]],$AE$11:$BI$24,COLUMN()-COLUMN($AD$29),FALSE)*eurostat_totals[[#This Row],[2020 1]]</f>
        <v>0</v>
      </c>
      <c r="BB88" s="81">
        <f ca="1">VLOOKUP(eurostat_totals[[#This Row],[energy carrier EUCalc]],$AE$11:$BI$24,COLUMN()-COLUMN($AD$29),FALSE)*eurostat_totals[[#This Row],[2020 1]]</f>
        <v>0</v>
      </c>
      <c r="BC88" s="81">
        <f>VLOOKUP(eurostat_totals[[#This Row],[energy carrier EUCalc]],$AE$11:$BI$24,COLUMN()-COLUMN($AD$29),FALSE)*eurostat_totals[[#This Row],[2020 1]]</f>
        <v>0</v>
      </c>
      <c r="BD88" s="81">
        <f ca="1">VLOOKUP(eurostat_totals[[#This Row],[energy carrier EUCalc]],$AE$11:$BI$24,COLUMN()-COLUMN($AD$29),FALSE)*eurostat_totals[[#This Row],[2020 1]]</f>
        <v>0</v>
      </c>
      <c r="BE88" s="81">
        <f ca="1">VLOOKUP(eurostat_totals[[#This Row],[energy carrier EUCalc]],$AE$11:$BI$24,COLUMN()-COLUMN($AD$29),FALSE)*eurostat_totals[[#This Row],[2020 1]]</f>
        <v>0</v>
      </c>
      <c r="BF88" s="81">
        <f ca="1">VLOOKUP(eurostat_totals[[#This Row],[energy carrier EUCalc]],$AE$11:$BI$24,COLUMN()-COLUMN($AD$29),FALSE)*eurostat_totals[[#This Row],[2020 1]]</f>
        <v>0</v>
      </c>
      <c r="BG88" s="81">
        <f ca="1">VLOOKUP(eurostat_totals[[#This Row],[energy carrier EUCalc]],$AE$11:$BI$24,COLUMN()-COLUMN($AD$29),FALSE)*eurostat_totals[[#This Row],[2020 1]]</f>
        <v>0</v>
      </c>
      <c r="BH88" s="81">
        <f ca="1">VLOOKUP(eurostat_totals[[#This Row],[energy carrier EUCalc]],$AE$11:$BI$24,COLUMN()-COLUMN($AD$29),FALSE)*eurostat_totals[[#This Row],[2020 1]]</f>
        <v>0</v>
      </c>
      <c r="BI88" s="81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81" t="str">
        <f t="shared" si="117"/>
        <v>gas-bioSpain</v>
      </c>
      <c r="B89" s="6" t="s">
        <v>66</v>
      </c>
      <c r="C89" t="s">
        <v>7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0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0</v>
      </c>
      <c r="AE89" s="84">
        <v>0</v>
      </c>
      <c r="AF89" s="84">
        <f t="shared" si="114"/>
        <v>0</v>
      </c>
      <c r="AG89" s="84">
        <f t="shared" si="115"/>
        <v>0</v>
      </c>
      <c r="AH89" s="84">
        <f t="shared" si="116"/>
        <v>0</v>
      </c>
      <c r="AI89" s="84">
        <f ca="1">VLOOKUP(eurostat_totals[[#This Row],[energy carrier EUCalc]],$AE$11:$BI$24,COLUMN()-COLUMN($AD$29),FALSE)*eurostat_totals[[#This Row],[2020 1]]</f>
        <v>0</v>
      </c>
      <c r="AJ89" s="84">
        <f ca="1">VLOOKUP(eurostat_totals[[#This Row],[energy carrier EUCalc]],$AE$11:$BI$24,COLUMN()-COLUMN($AD$29),FALSE)*eurostat_totals[[#This Row],[2020 1]]</f>
        <v>0</v>
      </c>
      <c r="AK89" s="84">
        <f ca="1">VLOOKUP(eurostat_totals[[#This Row],[energy carrier EUCalc]],$AE$11:$BI$24,COLUMN()-COLUMN($AD$29),FALSE)*eurostat_totals[[#This Row],[2020 1]]</f>
        <v>0</v>
      </c>
      <c r="AL89" s="84">
        <f ca="1">VLOOKUP(eurostat_totals[[#This Row],[energy carrier EUCalc]],$AE$11:$BI$24,COLUMN()-COLUMN($AD$29),FALSE)*eurostat_totals[[#This Row],[2020 1]]</f>
        <v>0</v>
      </c>
      <c r="AM89" s="84">
        <f ca="1">VLOOKUP(eurostat_totals[[#This Row],[energy carrier EUCalc]],$AE$11:$BI$24,COLUMN()-COLUMN($AD$29),FALSE)*eurostat_totals[[#This Row],[2020 1]]</f>
        <v>0</v>
      </c>
      <c r="AN89" s="84">
        <f ca="1">VLOOKUP(eurostat_totals[[#This Row],[energy carrier EUCalc]],$AE$11:$BI$24,COLUMN()-COLUMN($AD$29),FALSE)*eurostat_totals[[#This Row],[2020 1]]</f>
        <v>0</v>
      </c>
      <c r="AO89" s="84">
        <f>VLOOKUP(eurostat_totals[[#This Row],[energy carrier EUCalc]],$AE$11:$BI$24,COLUMN()-COLUMN($AD$29),FALSE)*eurostat_totals[[#This Row],[2020 1]]</f>
        <v>0</v>
      </c>
      <c r="AP89" s="84">
        <f ca="1">VLOOKUP(eurostat_totals[[#This Row],[energy carrier EUCalc]],$AE$11:$BI$24,COLUMN()-COLUMN($AD$29),FALSE)*eurostat_totals[[#This Row],[2020 1]]</f>
        <v>0</v>
      </c>
      <c r="AQ89" s="84">
        <f ca="1">VLOOKUP(eurostat_totals[[#This Row],[energy carrier EUCalc]],$AE$11:$BI$24,COLUMN()-COLUMN($AD$29),FALSE)*eurostat_totals[[#This Row],[2020 1]]</f>
        <v>0</v>
      </c>
      <c r="AR89" s="81">
        <f ca="1">VLOOKUP(eurostat_totals[[#This Row],[energy carrier EUCalc]],$AE$11:$BI$24,COLUMN()-COLUMN($AD$29),FALSE)*eurostat_totals[[#This Row],[2020 1]]</f>
        <v>0</v>
      </c>
      <c r="AS89" s="81">
        <f ca="1">VLOOKUP(eurostat_totals[[#This Row],[energy carrier EUCalc]],$AE$11:$BI$24,COLUMN()-COLUMN($AD$29),FALSE)*eurostat_totals[[#This Row],[2020 1]]</f>
        <v>0</v>
      </c>
      <c r="AT89" s="81">
        <f ca="1">VLOOKUP(eurostat_totals[[#This Row],[energy carrier EUCalc]],$AE$11:$BI$24,COLUMN()-COLUMN($AD$29),FALSE)*eurostat_totals[[#This Row],[2020 1]]</f>
        <v>0</v>
      </c>
      <c r="AU89" s="81">
        <f ca="1">VLOOKUP(eurostat_totals[[#This Row],[energy carrier EUCalc]],$AE$11:$BI$24,COLUMN()-COLUMN($AD$29),FALSE)*eurostat_totals[[#This Row],[2020 1]]</f>
        <v>0</v>
      </c>
      <c r="AV89" s="81">
        <f>VLOOKUP(eurostat_totals[[#This Row],[energy carrier EUCalc]],$AE$11:$BI$24,COLUMN()-COLUMN($AD$29),FALSE)*eurostat_totals[[#This Row],[2020 1]]</f>
        <v>0</v>
      </c>
      <c r="AW89" s="81">
        <f ca="1">VLOOKUP(eurostat_totals[[#This Row],[energy carrier EUCalc]],$AE$11:$BI$24,COLUMN()-COLUMN($AD$29),FALSE)*eurostat_totals[[#This Row],[2020 1]]</f>
        <v>0</v>
      </c>
      <c r="AX89" s="81">
        <f ca="1">VLOOKUP(eurostat_totals[[#This Row],[energy carrier EUCalc]],$AE$11:$BI$24,COLUMN()-COLUMN($AD$29),FALSE)*eurostat_totals[[#This Row],[2020 1]]</f>
        <v>0</v>
      </c>
      <c r="AY89" s="81">
        <f ca="1">VLOOKUP(eurostat_totals[[#This Row],[energy carrier EUCalc]],$AE$11:$BI$24,COLUMN()-COLUMN($AD$29),FALSE)*eurostat_totals[[#This Row],[2020 1]]</f>
        <v>0</v>
      </c>
      <c r="AZ89" s="81">
        <f ca="1">VLOOKUP(eurostat_totals[[#This Row],[energy carrier EUCalc]],$AE$11:$BI$24,COLUMN()-COLUMN($AD$29),FALSE)*eurostat_totals[[#This Row],[2020 1]]</f>
        <v>0</v>
      </c>
      <c r="BA89" s="81">
        <f ca="1">VLOOKUP(eurostat_totals[[#This Row],[energy carrier EUCalc]],$AE$11:$BI$24,COLUMN()-COLUMN($AD$29),FALSE)*eurostat_totals[[#This Row],[2020 1]]</f>
        <v>0</v>
      </c>
      <c r="BB89" s="81">
        <f ca="1">VLOOKUP(eurostat_totals[[#This Row],[energy carrier EUCalc]],$AE$11:$BI$24,COLUMN()-COLUMN($AD$29),FALSE)*eurostat_totals[[#This Row],[2020 1]]</f>
        <v>0</v>
      </c>
      <c r="BC89" s="81">
        <f>VLOOKUP(eurostat_totals[[#This Row],[energy carrier EUCalc]],$AE$11:$BI$24,COLUMN()-COLUMN($AD$29),FALSE)*eurostat_totals[[#This Row],[2020 1]]</f>
        <v>0</v>
      </c>
      <c r="BD89" s="81">
        <f ca="1">VLOOKUP(eurostat_totals[[#This Row],[energy carrier EUCalc]],$AE$11:$BI$24,COLUMN()-COLUMN($AD$29),FALSE)*eurostat_totals[[#This Row],[2020 1]]</f>
        <v>0</v>
      </c>
      <c r="BE89" s="81">
        <f ca="1">VLOOKUP(eurostat_totals[[#This Row],[energy carrier EUCalc]],$AE$11:$BI$24,COLUMN()-COLUMN($AD$29),FALSE)*eurostat_totals[[#This Row],[2020 1]]</f>
        <v>0</v>
      </c>
      <c r="BF89" s="81">
        <f ca="1">VLOOKUP(eurostat_totals[[#This Row],[energy carrier EUCalc]],$AE$11:$BI$24,COLUMN()-COLUMN($AD$29),FALSE)*eurostat_totals[[#This Row],[2020 1]]</f>
        <v>0</v>
      </c>
      <c r="BG89" s="81">
        <f ca="1">VLOOKUP(eurostat_totals[[#This Row],[energy carrier EUCalc]],$AE$11:$BI$24,COLUMN()-COLUMN($AD$29),FALSE)*eurostat_totals[[#This Row],[2020 1]]</f>
        <v>0</v>
      </c>
      <c r="BH89" s="81">
        <f ca="1">VLOOKUP(eurostat_totals[[#This Row],[energy carrier EUCalc]],$AE$11:$BI$24,COLUMN()-COLUMN($AD$29),FALSE)*eurostat_totals[[#This Row],[2020 1]]</f>
        <v>0</v>
      </c>
      <c r="BI89" s="81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81" t="str">
        <f t="shared" si="117"/>
        <v>gas-bioSweden</v>
      </c>
      <c r="B90" s="6" t="s">
        <v>66</v>
      </c>
      <c r="C90" t="s">
        <v>9</v>
      </c>
      <c r="D90" s="84">
        <v>0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84">
        <v>0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677.77314000000001</v>
      </c>
      <c r="W90" s="84">
        <v>765.83550000000002</v>
      </c>
      <c r="X90" s="84">
        <v>765.83550000000002</v>
      </c>
      <c r="Y90" s="84">
        <v>146.66593000000003</v>
      </c>
      <c r="Z90" s="84">
        <v>348.88837000000001</v>
      </c>
      <c r="AA90" s="84">
        <v>407.50357000000002</v>
      </c>
      <c r="AB90" s="84">
        <v>473.88761000000005</v>
      </c>
      <c r="AC90" s="84">
        <v>521.10541000000001</v>
      </c>
      <c r="AD90" s="84">
        <v>571.94014000000004</v>
      </c>
      <c r="AE90" s="84">
        <v>379.71949999999998</v>
      </c>
      <c r="AF90" s="84">
        <f t="shared" si="114"/>
        <v>385.88572599999998</v>
      </c>
      <c r="AG90" s="84">
        <f t="shared" si="115"/>
        <v>381.56215719999994</v>
      </c>
      <c r="AH90" s="84">
        <f t="shared" si="116"/>
        <v>363.09706663999992</v>
      </c>
      <c r="AI90" s="84">
        <f ca="1">VLOOKUP(eurostat_totals[[#This Row],[energy carrier EUCalc]],$AE$11:$BI$24,COLUMN()-COLUMN($AD$29),FALSE)*eurostat_totals[[#This Row],[2020 1]]</f>
        <v>363.09706663999992</v>
      </c>
      <c r="AJ90" s="84">
        <f ca="1">VLOOKUP(eurostat_totals[[#This Row],[energy carrier EUCalc]],$AE$11:$BI$24,COLUMN()-COLUMN($AD$29),FALSE)*eurostat_totals[[#This Row],[2020 1]]</f>
        <v>363.09706663999992</v>
      </c>
      <c r="AK90" s="84">
        <f ca="1">VLOOKUP(eurostat_totals[[#This Row],[energy carrier EUCalc]],$AE$11:$BI$24,COLUMN()-COLUMN($AD$29),FALSE)*eurostat_totals[[#This Row],[2020 1]]</f>
        <v>363.09706663999992</v>
      </c>
      <c r="AL90" s="84">
        <f ca="1">VLOOKUP(eurostat_totals[[#This Row],[energy carrier EUCalc]],$AE$11:$BI$24,COLUMN()-COLUMN($AD$29),FALSE)*eurostat_totals[[#This Row],[2020 1]]</f>
        <v>363.09706663999992</v>
      </c>
      <c r="AM90" s="84">
        <f ca="1">VLOOKUP(eurostat_totals[[#This Row],[energy carrier EUCalc]],$AE$11:$BI$24,COLUMN()-COLUMN($AD$29),FALSE)*eurostat_totals[[#This Row],[2020 1]]</f>
        <v>363.09706663999992</v>
      </c>
      <c r="AN90" s="84">
        <f ca="1">VLOOKUP(eurostat_totals[[#This Row],[energy carrier EUCalc]],$AE$11:$BI$24,COLUMN()-COLUMN($AD$29),FALSE)*eurostat_totals[[#This Row],[2020 1]]</f>
        <v>363.09706663999992</v>
      </c>
      <c r="AO90" s="84">
        <f>VLOOKUP(eurostat_totals[[#This Row],[energy carrier EUCalc]],$AE$11:$BI$24,COLUMN()-COLUMN($AD$29),FALSE)*eurostat_totals[[#This Row],[2020 1]]</f>
        <v>363.09706663999992</v>
      </c>
      <c r="AP90" s="84">
        <f ca="1">VLOOKUP(eurostat_totals[[#This Row],[energy carrier EUCalc]],$AE$11:$BI$24,COLUMN()-COLUMN($AD$29),FALSE)*eurostat_totals[[#This Row],[2020 1]]</f>
        <v>363.09706663999992</v>
      </c>
      <c r="AQ90" s="84">
        <f ca="1">VLOOKUP(eurostat_totals[[#This Row],[energy carrier EUCalc]],$AE$11:$BI$24,COLUMN()-COLUMN($AD$29),FALSE)*eurostat_totals[[#This Row],[2020 1]]</f>
        <v>363.09706663999992</v>
      </c>
      <c r="AR90" s="81">
        <f ca="1">VLOOKUP(eurostat_totals[[#This Row],[energy carrier EUCalc]],$AE$11:$BI$24,COLUMN()-COLUMN($AD$29),FALSE)*eurostat_totals[[#This Row],[2020 1]]</f>
        <v>363.09706663999992</v>
      </c>
      <c r="AS90" s="81">
        <f ca="1">VLOOKUP(eurostat_totals[[#This Row],[energy carrier EUCalc]],$AE$11:$BI$24,COLUMN()-COLUMN($AD$29),FALSE)*eurostat_totals[[#This Row],[2020 1]]</f>
        <v>363.09706663999992</v>
      </c>
      <c r="AT90" s="81">
        <f ca="1">VLOOKUP(eurostat_totals[[#This Row],[energy carrier EUCalc]],$AE$11:$BI$24,COLUMN()-COLUMN($AD$29),FALSE)*eurostat_totals[[#This Row],[2020 1]]</f>
        <v>363.09706663999992</v>
      </c>
      <c r="AU90" s="81">
        <f ca="1">VLOOKUP(eurostat_totals[[#This Row],[energy carrier EUCalc]],$AE$11:$BI$24,COLUMN()-COLUMN($AD$29),FALSE)*eurostat_totals[[#This Row],[2020 1]]</f>
        <v>363.09706663999992</v>
      </c>
      <c r="AV90" s="81">
        <f>VLOOKUP(eurostat_totals[[#This Row],[energy carrier EUCalc]],$AE$11:$BI$24,COLUMN()-COLUMN($AD$29),FALSE)*eurostat_totals[[#This Row],[2020 1]]</f>
        <v>363.09706663999992</v>
      </c>
      <c r="AW90" s="81">
        <f ca="1">VLOOKUP(eurostat_totals[[#This Row],[energy carrier EUCalc]],$AE$11:$BI$24,COLUMN()-COLUMN($AD$29),FALSE)*eurostat_totals[[#This Row],[2020 1]]</f>
        <v>363.09706663999992</v>
      </c>
      <c r="AX90" s="81">
        <f ca="1">VLOOKUP(eurostat_totals[[#This Row],[energy carrier EUCalc]],$AE$11:$BI$24,COLUMN()-COLUMN($AD$29),FALSE)*eurostat_totals[[#This Row],[2020 1]]</f>
        <v>363.09706663999992</v>
      </c>
      <c r="AY90" s="81">
        <f ca="1">VLOOKUP(eurostat_totals[[#This Row],[energy carrier EUCalc]],$AE$11:$BI$24,COLUMN()-COLUMN($AD$29),FALSE)*eurostat_totals[[#This Row],[2020 1]]</f>
        <v>363.09706663999992</v>
      </c>
      <c r="AZ90" s="81">
        <f ca="1">VLOOKUP(eurostat_totals[[#This Row],[energy carrier EUCalc]],$AE$11:$BI$24,COLUMN()-COLUMN($AD$29),FALSE)*eurostat_totals[[#This Row],[2020 1]]</f>
        <v>363.09706663999992</v>
      </c>
      <c r="BA90" s="81">
        <f ca="1">VLOOKUP(eurostat_totals[[#This Row],[energy carrier EUCalc]],$AE$11:$BI$24,COLUMN()-COLUMN($AD$29),FALSE)*eurostat_totals[[#This Row],[2020 1]]</f>
        <v>363.09706663999992</v>
      </c>
      <c r="BB90" s="81">
        <f ca="1">VLOOKUP(eurostat_totals[[#This Row],[energy carrier EUCalc]],$AE$11:$BI$24,COLUMN()-COLUMN($AD$29),FALSE)*eurostat_totals[[#This Row],[2020 1]]</f>
        <v>363.09706663999992</v>
      </c>
      <c r="BC90" s="81">
        <f>VLOOKUP(eurostat_totals[[#This Row],[energy carrier EUCalc]],$AE$11:$BI$24,COLUMN()-COLUMN($AD$29),FALSE)*eurostat_totals[[#This Row],[2020 1]]</f>
        <v>363.09706663999992</v>
      </c>
      <c r="BD90" s="81">
        <f ca="1">VLOOKUP(eurostat_totals[[#This Row],[energy carrier EUCalc]],$AE$11:$BI$24,COLUMN()-COLUMN($AD$29),FALSE)*eurostat_totals[[#This Row],[2020 1]]</f>
        <v>363.09706663999992</v>
      </c>
      <c r="BE90" s="81">
        <f ca="1">VLOOKUP(eurostat_totals[[#This Row],[energy carrier EUCalc]],$AE$11:$BI$24,COLUMN()-COLUMN($AD$29),FALSE)*eurostat_totals[[#This Row],[2020 1]]</f>
        <v>363.09706663999992</v>
      </c>
      <c r="BF90" s="81">
        <f ca="1">VLOOKUP(eurostat_totals[[#This Row],[energy carrier EUCalc]],$AE$11:$BI$24,COLUMN()-COLUMN($AD$29),FALSE)*eurostat_totals[[#This Row],[2020 1]]</f>
        <v>363.09706663999992</v>
      </c>
      <c r="BG90" s="81">
        <f ca="1">VLOOKUP(eurostat_totals[[#This Row],[energy carrier EUCalc]],$AE$11:$BI$24,COLUMN()-COLUMN($AD$29),FALSE)*eurostat_totals[[#This Row],[2020 1]]</f>
        <v>363.09706663999992</v>
      </c>
      <c r="BH90" s="81">
        <f ca="1">VLOOKUP(eurostat_totals[[#This Row],[energy carrier EUCalc]],$AE$11:$BI$24,COLUMN()-COLUMN($AD$29),FALSE)*eurostat_totals[[#This Row],[2020 1]]</f>
        <v>363.09706663999992</v>
      </c>
      <c r="BI90" s="81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81" t="str">
        <f t="shared" si="117"/>
        <v>gas-bioUnited Kingdom</v>
      </c>
      <c r="B91" s="78" t="s">
        <v>66</v>
      </c>
      <c r="C91" t="s">
        <v>4</v>
      </c>
      <c r="D91" s="84">
        <v>0</v>
      </c>
      <c r="E91" s="84">
        <v>0</v>
      </c>
      <c r="F91" s="84">
        <v>0</v>
      </c>
      <c r="G91" s="84">
        <v>0</v>
      </c>
      <c r="H91" s="84">
        <v>0</v>
      </c>
      <c r="I91" s="84">
        <v>0</v>
      </c>
      <c r="J91" s="84">
        <v>0</v>
      </c>
      <c r="K91" s="84">
        <v>0</v>
      </c>
      <c r="L91" s="84">
        <v>0</v>
      </c>
      <c r="M91" s="84">
        <v>0</v>
      </c>
      <c r="N91" s="84">
        <v>0</v>
      </c>
      <c r="O91" s="84">
        <v>0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0</v>
      </c>
      <c r="AE91" s="84">
        <v>0</v>
      </c>
      <c r="AF91" s="84">
        <f t="shared" si="114"/>
        <v>0</v>
      </c>
      <c r="AG91" s="84">
        <f t="shared" si="115"/>
        <v>0</v>
      </c>
      <c r="AH91" s="84">
        <f t="shared" si="116"/>
        <v>0</v>
      </c>
      <c r="AI91" s="84">
        <f ca="1">VLOOKUP(eurostat_totals[[#This Row],[energy carrier EUCalc]],$AE$11:$BI$24,COLUMN()-COLUMN($AD$29),FALSE)*eurostat_totals[[#This Row],[2020 1]]</f>
        <v>0</v>
      </c>
      <c r="AJ91" s="84">
        <f ca="1">VLOOKUP(eurostat_totals[[#This Row],[energy carrier EUCalc]],$AE$11:$BI$24,COLUMN()-COLUMN($AD$29),FALSE)*eurostat_totals[[#This Row],[2020 1]]</f>
        <v>0</v>
      </c>
      <c r="AK91" s="84">
        <f ca="1">VLOOKUP(eurostat_totals[[#This Row],[energy carrier EUCalc]],$AE$11:$BI$24,COLUMN()-COLUMN($AD$29),FALSE)*eurostat_totals[[#This Row],[2020 1]]</f>
        <v>0</v>
      </c>
      <c r="AL91" s="84">
        <f ca="1">VLOOKUP(eurostat_totals[[#This Row],[energy carrier EUCalc]],$AE$11:$BI$24,COLUMN()-COLUMN($AD$29),FALSE)*eurostat_totals[[#This Row],[2020 1]]</f>
        <v>0</v>
      </c>
      <c r="AM91" s="84">
        <f ca="1">VLOOKUP(eurostat_totals[[#This Row],[energy carrier EUCalc]],$AE$11:$BI$24,COLUMN()-COLUMN($AD$29),FALSE)*eurostat_totals[[#This Row],[2020 1]]</f>
        <v>0</v>
      </c>
      <c r="AN91" s="84">
        <f ca="1">VLOOKUP(eurostat_totals[[#This Row],[energy carrier EUCalc]],$AE$11:$BI$24,COLUMN()-COLUMN($AD$29),FALSE)*eurostat_totals[[#This Row],[2020 1]]</f>
        <v>0</v>
      </c>
      <c r="AO91" s="84">
        <f>VLOOKUP(eurostat_totals[[#This Row],[energy carrier EUCalc]],$AE$11:$BI$24,COLUMN()-COLUMN($AD$29),FALSE)*eurostat_totals[[#This Row],[2020 1]]</f>
        <v>0</v>
      </c>
      <c r="AP91" s="84">
        <f ca="1">VLOOKUP(eurostat_totals[[#This Row],[energy carrier EUCalc]],$AE$11:$BI$24,COLUMN()-COLUMN($AD$29),FALSE)*eurostat_totals[[#This Row],[2020 1]]</f>
        <v>0</v>
      </c>
      <c r="AQ91" s="84">
        <f ca="1">VLOOKUP(eurostat_totals[[#This Row],[energy carrier EUCalc]],$AE$11:$BI$24,COLUMN()-COLUMN($AD$29),FALSE)*eurostat_totals[[#This Row],[2020 1]]</f>
        <v>0</v>
      </c>
      <c r="AR91" s="81">
        <f ca="1">VLOOKUP(eurostat_totals[[#This Row],[energy carrier EUCalc]],$AE$11:$BI$24,COLUMN()-COLUMN($AD$29),FALSE)*eurostat_totals[[#This Row],[2020 1]]</f>
        <v>0</v>
      </c>
      <c r="AS91" s="81">
        <f ca="1">VLOOKUP(eurostat_totals[[#This Row],[energy carrier EUCalc]],$AE$11:$BI$24,COLUMN()-COLUMN($AD$29),FALSE)*eurostat_totals[[#This Row],[2020 1]]</f>
        <v>0</v>
      </c>
      <c r="AT91" s="81">
        <f ca="1">VLOOKUP(eurostat_totals[[#This Row],[energy carrier EUCalc]],$AE$11:$BI$24,COLUMN()-COLUMN($AD$29),FALSE)*eurostat_totals[[#This Row],[2020 1]]</f>
        <v>0</v>
      </c>
      <c r="AU91" s="81">
        <f ca="1">VLOOKUP(eurostat_totals[[#This Row],[energy carrier EUCalc]],$AE$11:$BI$24,COLUMN()-COLUMN($AD$29),FALSE)*eurostat_totals[[#This Row],[2020 1]]</f>
        <v>0</v>
      </c>
      <c r="AV91" s="81">
        <f>VLOOKUP(eurostat_totals[[#This Row],[energy carrier EUCalc]],$AE$11:$BI$24,COLUMN()-COLUMN($AD$29),FALSE)*eurostat_totals[[#This Row],[2020 1]]</f>
        <v>0</v>
      </c>
      <c r="AW91" s="81">
        <f ca="1">VLOOKUP(eurostat_totals[[#This Row],[energy carrier EUCalc]],$AE$11:$BI$24,COLUMN()-COLUMN($AD$29),FALSE)*eurostat_totals[[#This Row],[2020 1]]</f>
        <v>0</v>
      </c>
      <c r="AX91" s="81">
        <f ca="1">VLOOKUP(eurostat_totals[[#This Row],[energy carrier EUCalc]],$AE$11:$BI$24,COLUMN()-COLUMN($AD$29),FALSE)*eurostat_totals[[#This Row],[2020 1]]</f>
        <v>0</v>
      </c>
      <c r="AY91" s="81">
        <f ca="1">VLOOKUP(eurostat_totals[[#This Row],[energy carrier EUCalc]],$AE$11:$BI$24,COLUMN()-COLUMN($AD$29),FALSE)*eurostat_totals[[#This Row],[2020 1]]</f>
        <v>0</v>
      </c>
      <c r="AZ91" s="81">
        <f ca="1">VLOOKUP(eurostat_totals[[#This Row],[energy carrier EUCalc]],$AE$11:$BI$24,COLUMN()-COLUMN($AD$29),FALSE)*eurostat_totals[[#This Row],[2020 1]]</f>
        <v>0</v>
      </c>
      <c r="BA91" s="81">
        <f ca="1">VLOOKUP(eurostat_totals[[#This Row],[energy carrier EUCalc]],$AE$11:$BI$24,COLUMN()-COLUMN($AD$29),FALSE)*eurostat_totals[[#This Row],[2020 1]]</f>
        <v>0</v>
      </c>
      <c r="BB91" s="81">
        <f ca="1">VLOOKUP(eurostat_totals[[#This Row],[energy carrier EUCalc]],$AE$11:$BI$24,COLUMN()-COLUMN($AD$29),FALSE)*eurostat_totals[[#This Row],[2020 1]]</f>
        <v>0</v>
      </c>
      <c r="BC91" s="81">
        <f>VLOOKUP(eurostat_totals[[#This Row],[energy carrier EUCalc]],$AE$11:$BI$24,COLUMN()-COLUMN($AD$29),FALSE)*eurostat_totals[[#This Row],[2020 1]]</f>
        <v>0</v>
      </c>
      <c r="BD91" s="81">
        <f ca="1">VLOOKUP(eurostat_totals[[#This Row],[energy carrier EUCalc]],$AE$11:$BI$24,COLUMN()-COLUMN($AD$29),FALSE)*eurostat_totals[[#This Row],[2020 1]]</f>
        <v>0</v>
      </c>
      <c r="BE91" s="81">
        <f ca="1">VLOOKUP(eurostat_totals[[#This Row],[energy carrier EUCalc]],$AE$11:$BI$24,COLUMN()-COLUMN($AD$29),FALSE)*eurostat_totals[[#This Row],[2020 1]]</f>
        <v>0</v>
      </c>
      <c r="BF91" s="81">
        <f ca="1">VLOOKUP(eurostat_totals[[#This Row],[energy carrier EUCalc]],$AE$11:$BI$24,COLUMN()-COLUMN($AD$29),FALSE)*eurostat_totals[[#This Row],[2020 1]]</f>
        <v>0</v>
      </c>
      <c r="BG91" s="81">
        <f ca="1">VLOOKUP(eurostat_totals[[#This Row],[energy carrier EUCalc]],$AE$11:$BI$24,COLUMN()-COLUMN($AD$29),FALSE)*eurostat_totals[[#This Row],[2020 1]]</f>
        <v>0</v>
      </c>
      <c r="BH91" s="81">
        <f ca="1">VLOOKUP(eurostat_totals[[#This Row],[energy carrier EUCalc]],$AE$11:$BI$24,COLUMN()-COLUMN($AD$29),FALSE)*eurostat_totals[[#This Row],[2020 1]]</f>
        <v>0</v>
      </c>
      <c r="BI91" s="81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81" t="str">
        <f t="shared" si="117"/>
        <v>gas-ff-naturalAustria</v>
      </c>
      <c r="B92" s="6" t="s">
        <v>33</v>
      </c>
      <c r="C92" t="s">
        <v>12</v>
      </c>
      <c r="D92" s="84">
        <v>18995.672580100771</v>
      </c>
      <c r="E92" s="84">
        <v>22335.388897179244</v>
      </c>
      <c r="F92" s="84">
        <v>21040.628349908406</v>
      </c>
      <c r="G92" s="84">
        <v>23183.76406203803</v>
      </c>
      <c r="H92" s="84">
        <v>22283.42202538277</v>
      </c>
      <c r="I92" s="84">
        <v>24198.369285520312</v>
      </c>
      <c r="J92" s="84">
        <v>26949.499131632932</v>
      </c>
      <c r="K92" s="84">
        <v>23400.554507702873</v>
      </c>
      <c r="L92" s="84">
        <v>24602.359198885042</v>
      </c>
      <c r="M92" s="84">
        <v>24701.187585477255</v>
      </c>
      <c r="N92" s="84">
        <v>24091.640838452888</v>
      </c>
      <c r="O92" s="84">
        <v>25644.590718269119</v>
      </c>
      <c r="P92" s="84">
        <v>24459.151208294086</v>
      </c>
      <c r="Q92" s="84">
        <v>25106.715835545729</v>
      </c>
      <c r="R92" s="84">
        <v>23933.341536420325</v>
      </c>
      <c r="S92" s="84">
        <v>26754.561846995242</v>
      </c>
      <c r="T92" s="84">
        <v>25535.724718360318</v>
      </c>
      <c r="U92" s="84">
        <v>22080.448781421397</v>
      </c>
      <c r="V92" s="84">
        <v>22675.510570873088</v>
      </c>
      <c r="W92" s="84">
        <v>22619.679060174472</v>
      </c>
      <c r="X92" s="84">
        <v>25576.934331861758</v>
      </c>
      <c r="Y92" s="84">
        <v>22013.765027086647</v>
      </c>
      <c r="Z92" s="84">
        <v>22295.055584550737</v>
      </c>
      <c r="AA92" s="84">
        <v>23486.695317552429</v>
      </c>
      <c r="AB92" s="84">
        <v>19228.18135286765</v>
      </c>
      <c r="AC92" s="84">
        <v>21294.983505833879</v>
      </c>
      <c r="AD92" s="84">
        <v>22074.512060523495</v>
      </c>
      <c r="AE92" s="84">
        <v>22459.719587230924</v>
      </c>
      <c r="AF92" s="84">
        <f t="shared" si="114"/>
        <v>22492.652387766961</v>
      </c>
      <c r="AG92" s="84">
        <f t="shared" si="115"/>
        <v>22293.843801809868</v>
      </c>
      <c r="AH92" s="84">
        <f t="shared" si="116"/>
        <v>22906.976291598312</v>
      </c>
      <c r="AI92" s="84">
        <f ca="1">VLOOKUP(eurostat_totals[[#This Row],[energy carrier EUCalc]],$AE$11:$BI$24,COLUMN()-COLUMN($AD$29),FALSE)*eurostat_totals[[#This Row],[2020 1]]</f>
        <v>22716.08482250166</v>
      </c>
      <c r="AJ92" s="84">
        <f ca="1">VLOOKUP(eurostat_totals[[#This Row],[energy carrier EUCalc]],$AE$11:$BI$24,COLUMN()-COLUMN($AD$29),FALSE)*eurostat_totals[[#This Row],[2020 1]]</f>
        <v>22525.193353405008</v>
      </c>
      <c r="AK92" s="84">
        <f ca="1">VLOOKUP(eurostat_totals[[#This Row],[energy carrier EUCalc]],$AE$11:$BI$24,COLUMN()-COLUMN($AD$29),FALSE)*eurostat_totals[[#This Row],[2020 1]]</f>
        <v>22334.301884308356</v>
      </c>
      <c r="AL92" s="84">
        <f ca="1">VLOOKUP(eurostat_totals[[#This Row],[energy carrier EUCalc]],$AE$11:$BI$24,COLUMN()-COLUMN($AD$29),FALSE)*eurostat_totals[[#This Row],[2020 1]]</f>
        <v>22143.410415211703</v>
      </c>
      <c r="AM92" s="84">
        <f ca="1">VLOOKUP(eurostat_totals[[#This Row],[energy carrier EUCalc]],$AE$11:$BI$24,COLUMN()-COLUMN($AD$29),FALSE)*eurostat_totals[[#This Row],[2020 1]]</f>
        <v>21952.518946115048</v>
      </c>
      <c r="AN92" s="84">
        <f ca="1">VLOOKUP(eurostat_totals[[#This Row],[energy carrier EUCalc]],$AE$11:$BI$24,COLUMN()-COLUMN($AD$29),FALSE)*eurostat_totals[[#This Row],[2020 1]]</f>
        <v>21761.627477018395</v>
      </c>
      <c r="AO92" s="84">
        <f>VLOOKUP(eurostat_totals[[#This Row],[energy carrier EUCalc]],$AE$11:$BI$24,COLUMN()-COLUMN($AD$29),FALSE)*eurostat_totals[[#This Row],[2020 1]]</f>
        <v>22906.976291598312</v>
      </c>
      <c r="AP92" s="84">
        <f ca="1">VLOOKUP(eurostat_totals[[#This Row],[energy carrier EUCalc]],$AE$11:$BI$24,COLUMN()-COLUMN($AD$29),FALSE)*eurostat_totals[[#This Row],[2020 1]]</f>
        <v>22716.08482250166</v>
      </c>
      <c r="AQ92" s="84">
        <f ca="1">VLOOKUP(eurostat_totals[[#This Row],[energy carrier EUCalc]],$AE$11:$BI$24,COLUMN()-COLUMN($AD$29),FALSE)*eurostat_totals[[#This Row],[2020 1]]</f>
        <v>22525.193353405008</v>
      </c>
      <c r="AR92" s="81">
        <f ca="1">VLOOKUP(eurostat_totals[[#This Row],[energy carrier EUCalc]],$AE$11:$BI$24,COLUMN()-COLUMN($AD$29),FALSE)*eurostat_totals[[#This Row],[2020 1]]</f>
        <v>22334.301884308356</v>
      </c>
      <c r="AS92" s="81">
        <f ca="1">VLOOKUP(eurostat_totals[[#This Row],[energy carrier EUCalc]],$AE$11:$BI$24,COLUMN()-COLUMN($AD$29),FALSE)*eurostat_totals[[#This Row],[2020 1]]</f>
        <v>22143.410415211703</v>
      </c>
      <c r="AT92" s="81">
        <f ca="1">VLOOKUP(eurostat_totals[[#This Row],[energy carrier EUCalc]],$AE$11:$BI$24,COLUMN()-COLUMN($AD$29),FALSE)*eurostat_totals[[#This Row],[2020 1]]</f>
        <v>21952.518946115048</v>
      </c>
      <c r="AU92" s="81">
        <f ca="1">VLOOKUP(eurostat_totals[[#This Row],[energy carrier EUCalc]],$AE$11:$BI$24,COLUMN()-COLUMN($AD$29),FALSE)*eurostat_totals[[#This Row],[2020 1]]</f>
        <v>11453.488145799156</v>
      </c>
      <c r="AV92" s="81">
        <f>VLOOKUP(eurostat_totals[[#This Row],[energy carrier EUCalc]],$AE$11:$BI$24,COLUMN()-COLUMN($AD$29),FALSE)*eurostat_totals[[#This Row],[2020 1]]</f>
        <v>22906.976291598312</v>
      </c>
      <c r="AW92" s="81">
        <f ca="1">VLOOKUP(eurostat_totals[[#This Row],[energy carrier EUCalc]],$AE$11:$BI$24,COLUMN()-COLUMN($AD$29),FALSE)*eurostat_totals[[#This Row],[2020 1]]</f>
        <v>22716.08482250166</v>
      </c>
      <c r="AX92" s="81">
        <f ca="1">VLOOKUP(eurostat_totals[[#This Row],[energy carrier EUCalc]],$AE$11:$BI$24,COLUMN()-COLUMN($AD$29),FALSE)*eurostat_totals[[#This Row],[2020 1]]</f>
        <v>22525.193353405008</v>
      </c>
      <c r="AY92" s="81">
        <f ca="1">VLOOKUP(eurostat_totals[[#This Row],[energy carrier EUCalc]],$AE$11:$BI$24,COLUMN()-COLUMN($AD$29),FALSE)*eurostat_totals[[#This Row],[2020 1]]</f>
        <v>22334.301884308356</v>
      </c>
      <c r="AZ92" s="81">
        <f ca="1">VLOOKUP(eurostat_totals[[#This Row],[energy carrier EUCalc]],$AE$11:$BI$24,COLUMN()-COLUMN($AD$29),FALSE)*eurostat_totals[[#This Row],[2020 1]]</f>
        <v>22143.410415211703</v>
      </c>
      <c r="BA92" s="81">
        <f ca="1">VLOOKUP(eurostat_totals[[#This Row],[energy carrier EUCalc]],$AE$11:$BI$24,COLUMN()-COLUMN($AD$29),FALSE)*eurostat_totals[[#This Row],[2020 1]]</f>
        <v>21952.518946115048</v>
      </c>
      <c r="BB92" s="81">
        <f ca="1">VLOOKUP(eurostat_totals[[#This Row],[energy carrier EUCalc]],$AE$11:$BI$24,COLUMN()-COLUMN($AD$29),FALSE)*eurostat_totals[[#This Row],[2020 1]]</f>
        <v>8017.4417020594083</v>
      </c>
      <c r="BC92" s="81">
        <f>VLOOKUP(eurostat_totals[[#This Row],[energy carrier EUCalc]],$AE$11:$BI$24,COLUMN()-COLUMN($AD$29),FALSE)*eurostat_totals[[#This Row],[2020 1]]</f>
        <v>22906.976291598312</v>
      </c>
      <c r="BD92" s="81">
        <f ca="1">VLOOKUP(eurostat_totals[[#This Row],[energy carrier EUCalc]],$AE$11:$BI$24,COLUMN()-COLUMN($AD$29),FALSE)*eurostat_totals[[#This Row],[2020 1]]</f>
        <v>22716.08482250166</v>
      </c>
      <c r="BE92" s="81">
        <f ca="1">VLOOKUP(eurostat_totals[[#This Row],[energy carrier EUCalc]],$AE$11:$BI$24,COLUMN()-COLUMN($AD$29),FALSE)*eurostat_totals[[#This Row],[2020 1]]</f>
        <v>22525.193353405008</v>
      </c>
      <c r="BF92" s="81">
        <f ca="1">VLOOKUP(eurostat_totals[[#This Row],[energy carrier EUCalc]],$AE$11:$BI$24,COLUMN()-COLUMN($AD$29),FALSE)*eurostat_totals[[#This Row],[2020 1]]</f>
        <v>22334.301884308356</v>
      </c>
      <c r="BG92" s="81">
        <f ca="1">VLOOKUP(eurostat_totals[[#This Row],[energy carrier EUCalc]],$AE$11:$BI$24,COLUMN()-COLUMN($AD$29),FALSE)*eurostat_totals[[#This Row],[2020 1]]</f>
        <v>22143.410415211703</v>
      </c>
      <c r="BH92" s="81">
        <f ca="1">VLOOKUP(eurostat_totals[[#This Row],[energy carrier EUCalc]],$AE$11:$BI$24,COLUMN()-COLUMN($AD$29),FALSE)*eurostat_totals[[#This Row],[2020 1]]</f>
        <v>21952.518946115048</v>
      </c>
      <c r="BI92" s="81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81" t="str">
        <f t="shared" si="117"/>
        <v>gas-ff-naturalBelgium</v>
      </c>
      <c r="B93" s="6" t="s">
        <v>33</v>
      </c>
      <c r="C93" t="s">
        <v>1</v>
      </c>
      <c r="D93" s="84">
        <v>54855.211499333731</v>
      </c>
      <c r="E93" s="84">
        <v>60840.371154474575</v>
      </c>
      <c r="F93" s="84">
        <v>61562.518922305811</v>
      </c>
      <c r="G93" s="84">
        <v>60855.770332567794</v>
      </c>
      <c r="H93" s="84">
        <v>60332.459438504717</v>
      </c>
      <c r="I93" s="84">
        <v>63534.527782110083</v>
      </c>
      <c r="J93" s="84">
        <v>73776.865304939332</v>
      </c>
      <c r="K93" s="84">
        <v>68091.546581453658</v>
      </c>
      <c r="L93" s="84">
        <v>68915.780360326855</v>
      </c>
      <c r="M93" s="84">
        <v>65423.160958707042</v>
      </c>
      <c r="N93" s="84">
        <v>65332.911142092882</v>
      </c>
      <c r="O93" s="84">
        <v>68685.682516151937</v>
      </c>
      <c r="P93" s="84">
        <v>60810.58303847893</v>
      </c>
      <c r="Q93" s="84">
        <v>67430.279640266541</v>
      </c>
      <c r="R93" s="84">
        <v>68951.752778957059</v>
      </c>
      <c r="S93" s="84">
        <v>68805.864240299125</v>
      </c>
      <c r="T93" s="84">
        <v>60562.389683862551</v>
      </c>
      <c r="U93" s="84">
        <v>52446.253465652539</v>
      </c>
      <c r="V93" s="84">
        <v>59479.75164621236</v>
      </c>
      <c r="W93" s="84">
        <v>53398.936942486442</v>
      </c>
      <c r="X93" s="84">
        <v>64730.534741445277</v>
      </c>
      <c r="Y93" s="84">
        <v>48404.519475438356</v>
      </c>
      <c r="Z93" s="84">
        <v>50849.272374481792</v>
      </c>
      <c r="AA93" s="84">
        <v>57965.161062995379</v>
      </c>
      <c r="AB93" s="84">
        <v>42725.969037740368</v>
      </c>
      <c r="AC93" s="84">
        <v>50689.196525343934</v>
      </c>
      <c r="AD93" s="84">
        <v>50338.172208980373</v>
      </c>
      <c r="AE93" s="84">
        <v>49633.878273180788</v>
      </c>
      <c r="AF93" s="84">
        <f t="shared" si="114"/>
        <v>49390.79945292059</v>
      </c>
      <c r="AG93" s="84">
        <f t="shared" si="115"/>
        <v>47675.927130905635</v>
      </c>
      <c r="AH93" s="84">
        <f t="shared" si="116"/>
        <v>48665.918749538687</v>
      </c>
      <c r="AI93" s="84">
        <f ca="1">VLOOKUP(eurostat_totals[[#This Row],[energy carrier EUCalc]],$AE$11:$BI$24,COLUMN()-COLUMN($AD$29),FALSE)*eurostat_totals[[#This Row],[2020 1]]</f>
        <v>48260.369426625868</v>
      </c>
      <c r="AJ93" s="84">
        <f ca="1">VLOOKUP(eurostat_totals[[#This Row],[energy carrier EUCalc]],$AE$11:$BI$24,COLUMN()-COLUMN($AD$29),FALSE)*eurostat_totals[[#This Row],[2020 1]]</f>
        <v>47854.820103713042</v>
      </c>
      <c r="AK93" s="84">
        <f ca="1">VLOOKUP(eurostat_totals[[#This Row],[energy carrier EUCalc]],$AE$11:$BI$24,COLUMN()-COLUMN($AD$29),FALSE)*eurostat_totals[[#This Row],[2020 1]]</f>
        <v>47449.270780800223</v>
      </c>
      <c r="AL93" s="84">
        <f ca="1">VLOOKUP(eurostat_totals[[#This Row],[energy carrier EUCalc]],$AE$11:$BI$24,COLUMN()-COLUMN($AD$29),FALSE)*eurostat_totals[[#This Row],[2020 1]]</f>
        <v>47043.721457887397</v>
      </c>
      <c r="AM93" s="84">
        <f ca="1">VLOOKUP(eurostat_totals[[#This Row],[energy carrier EUCalc]],$AE$11:$BI$24,COLUMN()-COLUMN($AD$29),FALSE)*eurostat_totals[[#This Row],[2020 1]]</f>
        <v>46638.172134974571</v>
      </c>
      <c r="AN93" s="84">
        <f ca="1">VLOOKUP(eurostat_totals[[#This Row],[energy carrier EUCalc]],$AE$11:$BI$24,COLUMN()-COLUMN($AD$29),FALSE)*eurostat_totals[[#This Row],[2020 1]]</f>
        <v>46232.622812061752</v>
      </c>
      <c r="AO93" s="84">
        <f>VLOOKUP(eurostat_totals[[#This Row],[energy carrier EUCalc]],$AE$11:$BI$24,COLUMN()-COLUMN($AD$29),FALSE)*eurostat_totals[[#This Row],[2020 1]]</f>
        <v>48665.918749538687</v>
      </c>
      <c r="AP93" s="84">
        <f ca="1">VLOOKUP(eurostat_totals[[#This Row],[energy carrier EUCalc]],$AE$11:$BI$24,COLUMN()-COLUMN($AD$29),FALSE)*eurostat_totals[[#This Row],[2020 1]]</f>
        <v>48260.369426625868</v>
      </c>
      <c r="AQ93" s="84">
        <f ca="1">VLOOKUP(eurostat_totals[[#This Row],[energy carrier EUCalc]],$AE$11:$BI$24,COLUMN()-COLUMN($AD$29),FALSE)*eurostat_totals[[#This Row],[2020 1]]</f>
        <v>47854.820103713042</v>
      </c>
      <c r="AR93" s="81">
        <f ca="1">VLOOKUP(eurostat_totals[[#This Row],[energy carrier EUCalc]],$AE$11:$BI$24,COLUMN()-COLUMN($AD$29),FALSE)*eurostat_totals[[#This Row],[2020 1]]</f>
        <v>47449.270780800223</v>
      </c>
      <c r="AS93" s="81">
        <f ca="1">VLOOKUP(eurostat_totals[[#This Row],[energy carrier EUCalc]],$AE$11:$BI$24,COLUMN()-COLUMN($AD$29),FALSE)*eurostat_totals[[#This Row],[2020 1]]</f>
        <v>47043.721457887397</v>
      </c>
      <c r="AT93" s="81">
        <f ca="1">VLOOKUP(eurostat_totals[[#This Row],[energy carrier EUCalc]],$AE$11:$BI$24,COLUMN()-COLUMN($AD$29),FALSE)*eurostat_totals[[#This Row],[2020 1]]</f>
        <v>46638.172134974571</v>
      </c>
      <c r="AU93" s="81">
        <f ca="1">VLOOKUP(eurostat_totals[[#This Row],[energy carrier EUCalc]],$AE$11:$BI$24,COLUMN()-COLUMN($AD$29),FALSE)*eurostat_totals[[#This Row],[2020 1]]</f>
        <v>24332.959374769343</v>
      </c>
      <c r="AV93" s="81">
        <f>VLOOKUP(eurostat_totals[[#This Row],[energy carrier EUCalc]],$AE$11:$BI$24,COLUMN()-COLUMN($AD$29),FALSE)*eurostat_totals[[#This Row],[2020 1]]</f>
        <v>48665.918749538687</v>
      </c>
      <c r="AW93" s="81">
        <f ca="1">VLOOKUP(eurostat_totals[[#This Row],[energy carrier EUCalc]],$AE$11:$BI$24,COLUMN()-COLUMN($AD$29),FALSE)*eurostat_totals[[#This Row],[2020 1]]</f>
        <v>48260.369426625868</v>
      </c>
      <c r="AX93" s="81">
        <f ca="1">VLOOKUP(eurostat_totals[[#This Row],[energy carrier EUCalc]],$AE$11:$BI$24,COLUMN()-COLUMN($AD$29),FALSE)*eurostat_totals[[#This Row],[2020 1]]</f>
        <v>47854.820103713042</v>
      </c>
      <c r="AY93" s="81">
        <f ca="1">VLOOKUP(eurostat_totals[[#This Row],[energy carrier EUCalc]],$AE$11:$BI$24,COLUMN()-COLUMN($AD$29),FALSE)*eurostat_totals[[#This Row],[2020 1]]</f>
        <v>47449.270780800223</v>
      </c>
      <c r="AZ93" s="81">
        <f ca="1">VLOOKUP(eurostat_totals[[#This Row],[energy carrier EUCalc]],$AE$11:$BI$24,COLUMN()-COLUMN($AD$29),FALSE)*eurostat_totals[[#This Row],[2020 1]]</f>
        <v>47043.721457887397</v>
      </c>
      <c r="BA93" s="81">
        <f ca="1">VLOOKUP(eurostat_totals[[#This Row],[energy carrier EUCalc]],$AE$11:$BI$24,COLUMN()-COLUMN($AD$29),FALSE)*eurostat_totals[[#This Row],[2020 1]]</f>
        <v>46638.172134974571</v>
      </c>
      <c r="BB93" s="81">
        <f ca="1">VLOOKUP(eurostat_totals[[#This Row],[energy carrier EUCalc]],$AE$11:$BI$24,COLUMN()-COLUMN($AD$29),FALSE)*eurostat_totals[[#This Row],[2020 1]]</f>
        <v>17033.07156233854</v>
      </c>
      <c r="BC93" s="81">
        <f>VLOOKUP(eurostat_totals[[#This Row],[energy carrier EUCalc]],$AE$11:$BI$24,COLUMN()-COLUMN($AD$29),FALSE)*eurostat_totals[[#This Row],[2020 1]]</f>
        <v>48665.918749538687</v>
      </c>
      <c r="BD93" s="81">
        <f ca="1">VLOOKUP(eurostat_totals[[#This Row],[energy carrier EUCalc]],$AE$11:$BI$24,COLUMN()-COLUMN($AD$29),FALSE)*eurostat_totals[[#This Row],[2020 1]]</f>
        <v>48260.369426625868</v>
      </c>
      <c r="BE93" s="81">
        <f ca="1">VLOOKUP(eurostat_totals[[#This Row],[energy carrier EUCalc]],$AE$11:$BI$24,COLUMN()-COLUMN($AD$29),FALSE)*eurostat_totals[[#This Row],[2020 1]]</f>
        <v>47854.820103713042</v>
      </c>
      <c r="BF93" s="81">
        <f ca="1">VLOOKUP(eurostat_totals[[#This Row],[energy carrier EUCalc]],$AE$11:$BI$24,COLUMN()-COLUMN($AD$29),FALSE)*eurostat_totals[[#This Row],[2020 1]]</f>
        <v>47449.270780800223</v>
      </c>
      <c r="BG93" s="81">
        <f ca="1">VLOOKUP(eurostat_totals[[#This Row],[energy carrier EUCalc]],$AE$11:$BI$24,COLUMN()-COLUMN($AD$29),FALSE)*eurostat_totals[[#This Row],[2020 1]]</f>
        <v>47043.721457887397</v>
      </c>
      <c r="BH93" s="81">
        <f ca="1">VLOOKUP(eurostat_totals[[#This Row],[energy carrier EUCalc]],$AE$11:$BI$24,COLUMN()-COLUMN($AD$29),FALSE)*eurostat_totals[[#This Row],[2020 1]]</f>
        <v>46638.172134974571</v>
      </c>
      <c r="BI93" s="81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81" t="str">
        <f t="shared" si="117"/>
        <v>gas-ff-naturalBulgaria</v>
      </c>
      <c r="B94" s="6" t="s">
        <v>33</v>
      </c>
      <c r="C94" t="s">
        <v>19</v>
      </c>
      <c r="D94" s="84">
        <v>181.28856895938682</v>
      </c>
      <c r="E94" s="84">
        <v>748.70079770141263</v>
      </c>
      <c r="F94" s="84">
        <v>818.66245925603755</v>
      </c>
      <c r="G94" s="84">
        <v>1301.9883882238487</v>
      </c>
      <c r="H94" s="84">
        <v>987.50968794270898</v>
      </c>
      <c r="I94" s="84">
        <v>921.92001619173618</v>
      </c>
      <c r="J94" s="84">
        <v>789.39796421076642</v>
      </c>
      <c r="K94" s="84">
        <v>25.897899151522502</v>
      </c>
      <c r="L94" s="84">
        <v>46.077825121639044</v>
      </c>
      <c r="M94" s="84">
        <v>61.21440704859112</v>
      </c>
      <c r="N94" s="84">
        <v>54.782505944191747</v>
      </c>
      <c r="O94" s="84">
        <v>52.954679352135855</v>
      </c>
      <c r="P94" s="84">
        <v>61.538998479963134</v>
      </c>
      <c r="Q94" s="84">
        <v>75.398338393298289</v>
      </c>
      <c r="R94" s="84">
        <v>90.908598972231431</v>
      </c>
      <c r="S94" s="84">
        <v>143.63479191956901</v>
      </c>
      <c r="T94" s="84">
        <v>221.28926844957601</v>
      </c>
      <c r="U94" s="84">
        <v>260.08980098518623</v>
      </c>
      <c r="V94" s="84">
        <v>301.82613006629333</v>
      </c>
      <c r="W94" s="84">
        <v>381.58255642299753</v>
      </c>
      <c r="X94" s="84">
        <v>391.1037920484564</v>
      </c>
      <c r="Y94" s="84">
        <v>450.66421032541245</v>
      </c>
      <c r="Z94" s="84">
        <v>425.29746421776099</v>
      </c>
      <c r="AA94" s="84">
        <v>347.54268440998658</v>
      </c>
      <c r="AB94" s="84">
        <v>341.89641512873351</v>
      </c>
      <c r="AC94" s="84">
        <v>376.27807063512336</v>
      </c>
      <c r="AD94" s="84">
        <v>378.66318482991613</v>
      </c>
      <c r="AE94" s="84">
        <v>407.80629889754056</v>
      </c>
      <c r="AF94" s="84">
        <f t="shared" ref="AF94:AF157" si="118">AE94+(AE94-Z94)/5</f>
        <v>404.30806583349647</v>
      </c>
      <c r="AG94" s="84">
        <f t="shared" ref="AG94:AG157" si="119">AF94+(AF94-AA94)/5</f>
        <v>415.66114211819843</v>
      </c>
      <c r="AH94" s="84">
        <f t="shared" ref="AH94:AH157" si="120">AG94+(AG94-AB94)/5</f>
        <v>430.4140875160914</v>
      </c>
      <c r="AI94" s="84">
        <f ca="1">VLOOKUP(eurostat_totals[[#This Row],[energy carrier EUCalc]],$AE$11:$BI$24,COLUMN()-COLUMN($AD$29),FALSE)*eurostat_totals[[#This Row],[2020 1]]</f>
        <v>426.82730345345732</v>
      </c>
      <c r="AJ94" s="84">
        <f ca="1">VLOOKUP(eurostat_totals[[#This Row],[energy carrier EUCalc]],$AE$11:$BI$24,COLUMN()-COLUMN($AD$29),FALSE)*eurostat_totals[[#This Row],[2020 1]]</f>
        <v>423.24051939082324</v>
      </c>
      <c r="AK94" s="84">
        <f ca="1">VLOOKUP(eurostat_totals[[#This Row],[energy carrier EUCalc]],$AE$11:$BI$24,COLUMN()-COLUMN($AD$29),FALSE)*eurostat_totals[[#This Row],[2020 1]]</f>
        <v>419.65373532818916</v>
      </c>
      <c r="AL94" s="84">
        <f ca="1">VLOOKUP(eurostat_totals[[#This Row],[energy carrier EUCalc]],$AE$11:$BI$24,COLUMN()-COLUMN($AD$29),FALSE)*eurostat_totals[[#This Row],[2020 1]]</f>
        <v>416.06695126555502</v>
      </c>
      <c r="AM94" s="84">
        <f ca="1">VLOOKUP(eurostat_totals[[#This Row],[energy carrier EUCalc]],$AE$11:$BI$24,COLUMN()-COLUMN($AD$29),FALSE)*eurostat_totals[[#This Row],[2020 1]]</f>
        <v>412.48016720292088</v>
      </c>
      <c r="AN94" s="84">
        <f ca="1">VLOOKUP(eurostat_totals[[#This Row],[energy carrier EUCalc]],$AE$11:$BI$24,COLUMN()-COLUMN($AD$29),FALSE)*eurostat_totals[[#This Row],[2020 1]]</f>
        <v>408.8933831402868</v>
      </c>
      <c r="AO94" s="84">
        <f>VLOOKUP(eurostat_totals[[#This Row],[energy carrier EUCalc]],$AE$11:$BI$24,COLUMN()-COLUMN($AD$29),FALSE)*eurostat_totals[[#This Row],[2020 1]]</f>
        <v>430.4140875160914</v>
      </c>
      <c r="AP94" s="84">
        <f ca="1">VLOOKUP(eurostat_totals[[#This Row],[energy carrier EUCalc]],$AE$11:$BI$24,COLUMN()-COLUMN($AD$29),FALSE)*eurostat_totals[[#This Row],[2020 1]]</f>
        <v>426.82730345345732</v>
      </c>
      <c r="AQ94" s="84">
        <f ca="1">VLOOKUP(eurostat_totals[[#This Row],[energy carrier EUCalc]],$AE$11:$BI$24,COLUMN()-COLUMN($AD$29),FALSE)*eurostat_totals[[#This Row],[2020 1]]</f>
        <v>423.24051939082324</v>
      </c>
      <c r="AR94" s="81">
        <f ca="1">VLOOKUP(eurostat_totals[[#This Row],[energy carrier EUCalc]],$AE$11:$BI$24,COLUMN()-COLUMN($AD$29),FALSE)*eurostat_totals[[#This Row],[2020 1]]</f>
        <v>419.65373532818916</v>
      </c>
      <c r="AS94" s="81">
        <f ca="1">VLOOKUP(eurostat_totals[[#This Row],[energy carrier EUCalc]],$AE$11:$BI$24,COLUMN()-COLUMN($AD$29),FALSE)*eurostat_totals[[#This Row],[2020 1]]</f>
        <v>416.06695126555502</v>
      </c>
      <c r="AT94" s="81">
        <f ca="1">VLOOKUP(eurostat_totals[[#This Row],[energy carrier EUCalc]],$AE$11:$BI$24,COLUMN()-COLUMN($AD$29),FALSE)*eurostat_totals[[#This Row],[2020 1]]</f>
        <v>412.48016720292088</v>
      </c>
      <c r="AU94" s="81">
        <f ca="1">VLOOKUP(eurostat_totals[[#This Row],[energy carrier EUCalc]],$AE$11:$BI$24,COLUMN()-COLUMN($AD$29),FALSE)*eurostat_totals[[#This Row],[2020 1]]</f>
        <v>215.2070437580457</v>
      </c>
      <c r="AV94" s="81">
        <f>VLOOKUP(eurostat_totals[[#This Row],[energy carrier EUCalc]],$AE$11:$BI$24,COLUMN()-COLUMN($AD$29),FALSE)*eurostat_totals[[#This Row],[2020 1]]</f>
        <v>430.4140875160914</v>
      </c>
      <c r="AW94" s="81">
        <f ca="1">VLOOKUP(eurostat_totals[[#This Row],[energy carrier EUCalc]],$AE$11:$BI$24,COLUMN()-COLUMN($AD$29),FALSE)*eurostat_totals[[#This Row],[2020 1]]</f>
        <v>426.82730345345732</v>
      </c>
      <c r="AX94" s="81">
        <f ca="1">VLOOKUP(eurostat_totals[[#This Row],[energy carrier EUCalc]],$AE$11:$BI$24,COLUMN()-COLUMN($AD$29),FALSE)*eurostat_totals[[#This Row],[2020 1]]</f>
        <v>423.24051939082324</v>
      </c>
      <c r="AY94" s="81">
        <f ca="1">VLOOKUP(eurostat_totals[[#This Row],[energy carrier EUCalc]],$AE$11:$BI$24,COLUMN()-COLUMN($AD$29),FALSE)*eurostat_totals[[#This Row],[2020 1]]</f>
        <v>419.65373532818916</v>
      </c>
      <c r="AZ94" s="81">
        <f ca="1">VLOOKUP(eurostat_totals[[#This Row],[energy carrier EUCalc]],$AE$11:$BI$24,COLUMN()-COLUMN($AD$29),FALSE)*eurostat_totals[[#This Row],[2020 1]]</f>
        <v>416.06695126555502</v>
      </c>
      <c r="BA94" s="81">
        <f ca="1">VLOOKUP(eurostat_totals[[#This Row],[energy carrier EUCalc]],$AE$11:$BI$24,COLUMN()-COLUMN($AD$29),FALSE)*eurostat_totals[[#This Row],[2020 1]]</f>
        <v>412.48016720292088</v>
      </c>
      <c r="BB94" s="81">
        <f ca="1">VLOOKUP(eurostat_totals[[#This Row],[energy carrier EUCalc]],$AE$11:$BI$24,COLUMN()-COLUMN($AD$29),FALSE)*eurostat_totals[[#This Row],[2020 1]]</f>
        <v>150.64493063063199</v>
      </c>
      <c r="BC94" s="81">
        <f>VLOOKUP(eurostat_totals[[#This Row],[energy carrier EUCalc]],$AE$11:$BI$24,COLUMN()-COLUMN($AD$29),FALSE)*eurostat_totals[[#This Row],[2020 1]]</f>
        <v>430.4140875160914</v>
      </c>
      <c r="BD94" s="81">
        <f ca="1">VLOOKUP(eurostat_totals[[#This Row],[energy carrier EUCalc]],$AE$11:$BI$24,COLUMN()-COLUMN($AD$29),FALSE)*eurostat_totals[[#This Row],[2020 1]]</f>
        <v>426.82730345345732</v>
      </c>
      <c r="BE94" s="81">
        <f ca="1">VLOOKUP(eurostat_totals[[#This Row],[energy carrier EUCalc]],$AE$11:$BI$24,COLUMN()-COLUMN($AD$29),FALSE)*eurostat_totals[[#This Row],[2020 1]]</f>
        <v>423.24051939082324</v>
      </c>
      <c r="BF94" s="81">
        <f ca="1">VLOOKUP(eurostat_totals[[#This Row],[energy carrier EUCalc]],$AE$11:$BI$24,COLUMN()-COLUMN($AD$29),FALSE)*eurostat_totals[[#This Row],[2020 1]]</f>
        <v>419.65373532818916</v>
      </c>
      <c r="BG94" s="81">
        <f ca="1">VLOOKUP(eurostat_totals[[#This Row],[energy carrier EUCalc]],$AE$11:$BI$24,COLUMN()-COLUMN($AD$29),FALSE)*eurostat_totals[[#This Row],[2020 1]]</f>
        <v>416.06695126555502</v>
      </c>
      <c r="BH94" s="81">
        <f ca="1">VLOOKUP(eurostat_totals[[#This Row],[energy carrier EUCalc]],$AE$11:$BI$24,COLUMN()-COLUMN($AD$29),FALSE)*eurostat_totals[[#This Row],[2020 1]]</f>
        <v>412.48016720292088</v>
      </c>
      <c r="BI94" s="81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81" t="str">
        <f t="shared" ref="A95:A158" si="121">B95&amp;C95</f>
        <v>gas-ff-naturalCroatia</v>
      </c>
      <c r="B95" s="6" t="s">
        <v>33</v>
      </c>
      <c r="C95" t="s">
        <v>22</v>
      </c>
      <c r="D95" s="84">
        <v>3743.9095986581747</v>
      </c>
      <c r="E95" s="84">
        <v>3882.7589459105011</v>
      </c>
      <c r="F95" s="84">
        <v>3686.9315190265943</v>
      </c>
      <c r="G95" s="84">
        <v>3535.3882440561601</v>
      </c>
      <c r="H95" s="84">
        <v>3635.6611407071141</v>
      </c>
      <c r="I95" s="84">
        <v>4468.719172878994</v>
      </c>
      <c r="J95" s="84">
        <v>4725.2841519920494</v>
      </c>
      <c r="K95" s="84">
        <v>5234.6394170837584</v>
      </c>
      <c r="L95" s="84">
        <v>5306.4499098583783</v>
      </c>
      <c r="M95" s="84">
        <v>5830.7517421193706</v>
      </c>
      <c r="N95" s="84">
        <v>5393.016713091879</v>
      </c>
      <c r="O95" s="84">
        <v>6206.8390304256936</v>
      </c>
      <c r="P95" s="84">
        <v>6207.8641536173254</v>
      </c>
      <c r="Q95" s="84">
        <v>7013.0964508031793</v>
      </c>
      <c r="R95" s="84">
        <v>6898.1982134242635</v>
      </c>
      <c r="S95" s="84">
        <v>7132.069189739761</v>
      </c>
      <c r="T95" s="84">
        <v>6446.6822407915406</v>
      </c>
      <c r="U95" s="84">
        <v>5758.9098934120939</v>
      </c>
      <c r="V95" s="84">
        <v>5809.4502433301277</v>
      </c>
      <c r="W95" s="84">
        <v>5938.0029287869011</v>
      </c>
      <c r="X95" s="84">
        <v>6160.4761898019015</v>
      </c>
      <c r="Y95" s="84">
        <v>5527.4419396650046</v>
      </c>
      <c r="Z95" s="84">
        <v>5021.7898338075001</v>
      </c>
      <c r="AA95" s="84">
        <v>4737.1235707804162</v>
      </c>
      <c r="AB95" s="84">
        <v>4014.21086146683</v>
      </c>
      <c r="AC95" s="84">
        <v>4408.5412861732138</v>
      </c>
      <c r="AD95" s="84">
        <v>4555.4152930611881</v>
      </c>
      <c r="AE95" s="84">
        <v>4629.25416626268</v>
      </c>
      <c r="AF95" s="84">
        <f t="shared" si="118"/>
        <v>4550.7470327537158</v>
      </c>
      <c r="AG95" s="84">
        <f t="shared" si="119"/>
        <v>4513.4717251483753</v>
      </c>
      <c r="AH95" s="84">
        <f t="shared" si="120"/>
        <v>4613.3238978846839</v>
      </c>
      <c r="AI95" s="84">
        <f ca="1">VLOOKUP(eurostat_totals[[#This Row],[energy carrier EUCalc]],$AE$11:$BI$24,COLUMN()-COLUMN($AD$29),FALSE)*eurostat_totals[[#This Row],[2020 1]]</f>
        <v>4574.8795320689787</v>
      </c>
      <c r="AJ95" s="84">
        <f ca="1">VLOOKUP(eurostat_totals[[#This Row],[energy carrier EUCalc]],$AE$11:$BI$24,COLUMN()-COLUMN($AD$29),FALSE)*eurostat_totals[[#This Row],[2020 1]]</f>
        <v>4536.4351662532727</v>
      </c>
      <c r="AK95" s="84">
        <f ca="1">VLOOKUP(eurostat_totals[[#This Row],[energy carrier EUCalc]],$AE$11:$BI$24,COLUMN()-COLUMN($AD$29),FALSE)*eurostat_totals[[#This Row],[2020 1]]</f>
        <v>4497.9908004375675</v>
      </c>
      <c r="AL95" s="84">
        <f ca="1">VLOOKUP(eurostat_totals[[#This Row],[energy carrier EUCalc]],$AE$11:$BI$24,COLUMN()-COLUMN($AD$29),FALSE)*eurostat_totals[[#This Row],[2020 1]]</f>
        <v>4459.5464346218614</v>
      </c>
      <c r="AM95" s="84">
        <f ca="1">VLOOKUP(eurostat_totals[[#This Row],[energy carrier EUCalc]],$AE$11:$BI$24,COLUMN()-COLUMN($AD$29),FALSE)*eurostat_totals[[#This Row],[2020 1]]</f>
        <v>4421.1020688061553</v>
      </c>
      <c r="AN95" s="84">
        <f ca="1">VLOOKUP(eurostat_totals[[#This Row],[energy carrier EUCalc]],$AE$11:$BI$24,COLUMN()-COLUMN($AD$29),FALSE)*eurostat_totals[[#This Row],[2020 1]]</f>
        <v>4382.6577029904493</v>
      </c>
      <c r="AO95" s="84">
        <f>VLOOKUP(eurostat_totals[[#This Row],[energy carrier EUCalc]],$AE$11:$BI$24,COLUMN()-COLUMN($AD$29),FALSE)*eurostat_totals[[#This Row],[2020 1]]</f>
        <v>4613.3238978846839</v>
      </c>
      <c r="AP95" s="84">
        <f ca="1">VLOOKUP(eurostat_totals[[#This Row],[energy carrier EUCalc]],$AE$11:$BI$24,COLUMN()-COLUMN($AD$29),FALSE)*eurostat_totals[[#This Row],[2020 1]]</f>
        <v>4574.8795320689787</v>
      </c>
      <c r="AQ95" s="84">
        <f ca="1">VLOOKUP(eurostat_totals[[#This Row],[energy carrier EUCalc]],$AE$11:$BI$24,COLUMN()-COLUMN($AD$29),FALSE)*eurostat_totals[[#This Row],[2020 1]]</f>
        <v>4536.4351662532727</v>
      </c>
      <c r="AR95" s="81">
        <f ca="1">VLOOKUP(eurostat_totals[[#This Row],[energy carrier EUCalc]],$AE$11:$BI$24,COLUMN()-COLUMN($AD$29),FALSE)*eurostat_totals[[#This Row],[2020 1]]</f>
        <v>4497.9908004375675</v>
      </c>
      <c r="AS95" s="81">
        <f ca="1">VLOOKUP(eurostat_totals[[#This Row],[energy carrier EUCalc]],$AE$11:$BI$24,COLUMN()-COLUMN($AD$29),FALSE)*eurostat_totals[[#This Row],[2020 1]]</f>
        <v>4459.5464346218614</v>
      </c>
      <c r="AT95" s="81">
        <f ca="1">VLOOKUP(eurostat_totals[[#This Row],[energy carrier EUCalc]],$AE$11:$BI$24,COLUMN()-COLUMN($AD$29),FALSE)*eurostat_totals[[#This Row],[2020 1]]</f>
        <v>4421.1020688061553</v>
      </c>
      <c r="AU95" s="81">
        <f ca="1">VLOOKUP(eurostat_totals[[#This Row],[energy carrier EUCalc]],$AE$11:$BI$24,COLUMN()-COLUMN($AD$29),FALSE)*eurostat_totals[[#This Row],[2020 1]]</f>
        <v>2306.661948942342</v>
      </c>
      <c r="AV95" s="81">
        <f>VLOOKUP(eurostat_totals[[#This Row],[energy carrier EUCalc]],$AE$11:$BI$24,COLUMN()-COLUMN($AD$29),FALSE)*eurostat_totals[[#This Row],[2020 1]]</f>
        <v>4613.3238978846839</v>
      </c>
      <c r="AW95" s="81">
        <f ca="1">VLOOKUP(eurostat_totals[[#This Row],[energy carrier EUCalc]],$AE$11:$BI$24,COLUMN()-COLUMN($AD$29),FALSE)*eurostat_totals[[#This Row],[2020 1]]</f>
        <v>4574.8795320689787</v>
      </c>
      <c r="AX95" s="81">
        <f ca="1">VLOOKUP(eurostat_totals[[#This Row],[energy carrier EUCalc]],$AE$11:$BI$24,COLUMN()-COLUMN($AD$29),FALSE)*eurostat_totals[[#This Row],[2020 1]]</f>
        <v>4536.4351662532727</v>
      </c>
      <c r="AY95" s="81">
        <f ca="1">VLOOKUP(eurostat_totals[[#This Row],[energy carrier EUCalc]],$AE$11:$BI$24,COLUMN()-COLUMN($AD$29),FALSE)*eurostat_totals[[#This Row],[2020 1]]</f>
        <v>4497.9908004375675</v>
      </c>
      <c r="AZ95" s="81">
        <f ca="1">VLOOKUP(eurostat_totals[[#This Row],[energy carrier EUCalc]],$AE$11:$BI$24,COLUMN()-COLUMN($AD$29),FALSE)*eurostat_totals[[#This Row],[2020 1]]</f>
        <v>4459.5464346218614</v>
      </c>
      <c r="BA95" s="81">
        <f ca="1">VLOOKUP(eurostat_totals[[#This Row],[energy carrier EUCalc]],$AE$11:$BI$24,COLUMN()-COLUMN($AD$29),FALSE)*eurostat_totals[[#This Row],[2020 1]]</f>
        <v>4421.1020688061553</v>
      </c>
      <c r="BB95" s="81">
        <f ca="1">VLOOKUP(eurostat_totals[[#This Row],[energy carrier EUCalc]],$AE$11:$BI$24,COLUMN()-COLUMN($AD$29),FALSE)*eurostat_totals[[#This Row],[2020 1]]</f>
        <v>1614.6633642596394</v>
      </c>
      <c r="BC95" s="81">
        <f>VLOOKUP(eurostat_totals[[#This Row],[energy carrier EUCalc]],$AE$11:$BI$24,COLUMN()-COLUMN($AD$29),FALSE)*eurostat_totals[[#This Row],[2020 1]]</f>
        <v>4613.3238978846839</v>
      </c>
      <c r="BD95" s="81">
        <f ca="1">VLOOKUP(eurostat_totals[[#This Row],[energy carrier EUCalc]],$AE$11:$BI$24,COLUMN()-COLUMN($AD$29),FALSE)*eurostat_totals[[#This Row],[2020 1]]</f>
        <v>4574.8795320689787</v>
      </c>
      <c r="BE95" s="81">
        <f ca="1">VLOOKUP(eurostat_totals[[#This Row],[energy carrier EUCalc]],$AE$11:$BI$24,COLUMN()-COLUMN($AD$29),FALSE)*eurostat_totals[[#This Row],[2020 1]]</f>
        <v>4536.4351662532727</v>
      </c>
      <c r="BF95" s="81">
        <f ca="1">VLOOKUP(eurostat_totals[[#This Row],[energy carrier EUCalc]],$AE$11:$BI$24,COLUMN()-COLUMN($AD$29),FALSE)*eurostat_totals[[#This Row],[2020 1]]</f>
        <v>4497.9908004375675</v>
      </c>
      <c r="BG95" s="81">
        <f ca="1">VLOOKUP(eurostat_totals[[#This Row],[energy carrier EUCalc]],$AE$11:$BI$24,COLUMN()-COLUMN($AD$29),FALSE)*eurostat_totals[[#This Row],[2020 1]]</f>
        <v>4459.5464346218614</v>
      </c>
      <c r="BH95" s="81">
        <f ca="1">VLOOKUP(eurostat_totals[[#This Row],[energy carrier EUCalc]],$AE$11:$BI$24,COLUMN()-COLUMN($AD$29),FALSE)*eurostat_totals[[#This Row],[2020 1]]</f>
        <v>4421.1020688061553</v>
      </c>
      <c r="BI95" s="81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81" t="str">
        <f t="shared" si="121"/>
        <v>gas-ff-naturalCyprus</v>
      </c>
      <c r="B96" s="6" t="s">
        <v>33</v>
      </c>
      <c r="C96" t="s">
        <v>28</v>
      </c>
      <c r="D96" s="84">
        <v>225.93834269636858</v>
      </c>
      <c r="E96" s="84">
        <v>225.93834269636858</v>
      </c>
      <c r="F96" s="84">
        <v>253.60667777844824</v>
      </c>
      <c r="G96" s="84">
        <v>235.16248154951802</v>
      </c>
      <c r="H96" s="84">
        <v>230.55041212294333</v>
      </c>
      <c r="I96" s="84">
        <v>235.16248154951802</v>
      </c>
      <c r="J96" s="84">
        <v>235.16248154951802</v>
      </c>
      <c r="K96" s="84">
        <v>239.77455097609274</v>
      </c>
      <c r="L96" s="84">
        <v>230.55041212294333</v>
      </c>
      <c r="M96" s="84">
        <v>225.93834269636858</v>
      </c>
      <c r="N96" s="84">
        <v>244.3825389252988</v>
      </c>
      <c r="O96" s="84">
        <v>245.86294754707893</v>
      </c>
      <c r="P96" s="84">
        <v>253.50799009464413</v>
      </c>
      <c r="Q96" s="84">
        <v>267.65900577170436</v>
      </c>
      <c r="R96" s="84">
        <v>236.01063430700728</v>
      </c>
      <c r="S96" s="84">
        <v>496.82072779401057</v>
      </c>
      <c r="T96" s="84">
        <v>590.44287942192818</v>
      </c>
      <c r="U96" s="84">
        <v>548.80824847963845</v>
      </c>
      <c r="V96" s="84">
        <v>461.08547136116135</v>
      </c>
      <c r="W96" s="84">
        <v>532.07134828397352</v>
      </c>
      <c r="X96" s="84">
        <v>428.83000751931678</v>
      </c>
      <c r="Y96" s="84">
        <v>488.9566732224356</v>
      </c>
      <c r="Z96" s="84">
        <v>472.52300293621954</v>
      </c>
      <c r="AA96" s="84">
        <v>366.04513456170207</v>
      </c>
      <c r="AB96" s="84">
        <v>317.04717056715793</v>
      </c>
      <c r="AC96" s="84">
        <v>385.73729551121397</v>
      </c>
      <c r="AD96" s="84">
        <v>389.76426366096462</v>
      </c>
      <c r="AE96" s="84">
        <v>393.02034456235833</v>
      </c>
      <c r="AF96" s="84">
        <f t="shared" si="118"/>
        <v>377.11981288758608</v>
      </c>
      <c r="AG96" s="84">
        <f t="shared" si="119"/>
        <v>379.3347485527629</v>
      </c>
      <c r="AH96" s="84">
        <f t="shared" si="120"/>
        <v>391.79226414988392</v>
      </c>
      <c r="AI96" s="84">
        <f ca="1">VLOOKUP(eurostat_totals[[#This Row],[energy carrier EUCalc]],$AE$11:$BI$24,COLUMN()-COLUMN($AD$29),FALSE)*eurostat_totals[[#This Row],[2020 1]]</f>
        <v>388.52732861530154</v>
      </c>
      <c r="AJ96" s="84">
        <f ca="1">VLOOKUP(eurostat_totals[[#This Row],[energy carrier EUCalc]],$AE$11:$BI$24,COLUMN()-COLUMN($AD$29),FALSE)*eurostat_totals[[#This Row],[2020 1]]</f>
        <v>385.26239308071922</v>
      </c>
      <c r="AK96" s="84">
        <f ca="1">VLOOKUP(eurostat_totals[[#This Row],[energy carrier EUCalc]],$AE$11:$BI$24,COLUMN()-COLUMN($AD$29),FALSE)*eurostat_totals[[#This Row],[2020 1]]</f>
        <v>381.99745754613684</v>
      </c>
      <c r="AL96" s="84">
        <f ca="1">VLOOKUP(eurostat_totals[[#This Row],[energy carrier EUCalc]],$AE$11:$BI$24,COLUMN()-COLUMN($AD$29),FALSE)*eurostat_totals[[#This Row],[2020 1]]</f>
        <v>378.73252201155447</v>
      </c>
      <c r="AM96" s="84">
        <f ca="1">VLOOKUP(eurostat_totals[[#This Row],[energy carrier EUCalc]],$AE$11:$BI$24,COLUMN()-COLUMN($AD$29),FALSE)*eurostat_totals[[#This Row],[2020 1]]</f>
        <v>375.46758647697209</v>
      </c>
      <c r="AN96" s="84">
        <f ca="1">VLOOKUP(eurostat_totals[[#This Row],[energy carrier EUCalc]],$AE$11:$BI$24,COLUMN()-COLUMN($AD$29),FALSE)*eurostat_totals[[#This Row],[2020 1]]</f>
        <v>372.20265094238971</v>
      </c>
      <c r="AO96" s="84">
        <f>VLOOKUP(eurostat_totals[[#This Row],[energy carrier EUCalc]],$AE$11:$BI$24,COLUMN()-COLUMN($AD$29),FALSE)*eurostat_totals[[#This Row],[2020 1]]</f>
        <v>391.79226414988392</v>
      </c>
      <c r="AP96" s="84">
        <f ca="1">VLOOKUP(eurostat_totals[[#This Row],[energy carrier EUCalc]],$AE$11:$BI$24,COLUMN()-COLUMN($AD$29),FALSE)*eurostat_totals[[#This Row],[2020 1]]</f>
        <v>388.52732861530154</v>
      </c>
      <c r="AQ96" s="84">
        <f ca="1">VLOOKUP(eurostat_totals[[#This Row],[energy carrier EUCalc]],$AE$11:$BI$24,COLUMN()-COLUMN($AD$29),FALSE)*eurostat_totals[[#This Row],[2020 1]]</f>
        <v>385.26239308071922</v>
      </c>
      <c r="AR96" s="81">
        <f ca="1">VLOOKUP(eurostat_totals[[#This Row],[energy carrier EUCalc]],$AE$11:$BI$24,COLUMN()-COLUMN($AD$29),FALSE)*eurostat_totals[[#This Row],[2020 1]]</f>
        <v>381.99745754613684</v>
      </c>
      <c r="AS96" s="81">
        <f ca="1">VLOOKUP(eurostat_totals[[#This Row],[energy carrier EUCalc]],$AE$11:$BI$24,COLUMN()-COLUMN($AD$29),FALSE)*eurostat_totals[[#This Row],[2020 1]]</f>
        <v>378.73252201155447</v>
      </c>
      <c r="AT96" s="81">
        <f ca="1">VLOOKUP(eurostat_totals[[#This Row],[energy carrier EUCalc]],$AE$11:$BI$24,COLUMN()-COLUMN($AD$29),FALSE)*eurostat_totals[[#This Row],[2020 1]]</f>
        <v>375.46758647697209</v>
      </c>
      <c r="AU96" s="81">
        <f ca="1">VLOOKUP(eurostat_totals[[#This Row],[energy carrier EUCalc]],$AE$11:$BI$24,COLUMN()-COLUMN($AD$29),FALSE)*eurostat_totals[[#This Row],[2020 1]]</f>
        <v>195.89613207494196</v>
      </c>
      <c r="AV96" s="81">
        <f>VLOOKUP(eurostat_totals[[#This Row],[energy carrier EUCalc]],$AE$11:$BI$24,COLUMN()-COLUMN($AD$29),FALSE)*eurostat_totals[[#This Row],[2020 1]]</f>
        <v>391.79226414988392</v>
      </c>
      <c r="AW96" s="81">
        <f ca="1">VLOOKUP(eurostat_totals[[#This Row],[energy carrier EUCalc]],$AE$11:$BI$24,COLUMN()-COLUMN($AD$29),FALSE)*eurostat_totals[[#This Row],[2020 1]]</f>
        <v>388.52732861530154</v>
      </c>
      <c r="AX96" s="81">
        <f ca="1">VLOOKUP(eurostat_totals[[#This Row],[energy carrier EUCalc]],$AE$11:$BI$24,COLUMN()-COLUMN($AD$29),FALSE)*eurostat_totals[[#This Row],[2020 1]]</f>
        <v>385.26239308071922</v>
      </c>
      <c r="AY96" s="81">
        <f ca="1">VLOOKUP(eurostat_totals[[#This Row],[energy carrier EUCalc]],$AE$11:$BI$24,COLUMN()-COLUMN($AD$29),FALSE)*eurostat_totals[[#This Row],[2020 1]]</f>
        <v>381.99745754613684</v>
      </c>
      <c r="AZ96" s="81">
        <f ca="1">VLOOKUP(eurostat_totals[[#This Row],[energy carrier EUCalc]],$AE$11:$BI$24,COLUMN()-COLUMN($AD$29),FALSE)*eurostat_totals[[#This Row],[2020 1]]</f>
        <v>378.73252201155447</v>
      </c>
      <c r="BA96" s="81">
        <f ca="1">VLOOKUP(eurostat_totals[[#This Row],[energy carrier EUCalc]],$AE$11:$BI$24,COLUMN()-COLUMN($AD$29),FALSE)*eurostat_totals[[#This Row],[2020 1]]</f>
        <v>375.46758647697209</v>
      </c>
      <c r="BB96" s="81">
        <f ca="1">VLOOKUP(eurostat_totals[[#This Row],[energy carrier EUCalc]],$AE$11:$BI$24,COLUMN()-COLUMN($AD$29),FALSE)*eurostat_totals[[#This Row],[2020 1]]</f>
        <v>137.12729245245936</v>
      </c>
      <c r="BC96" s="81">
        <f>VLOOKUP(eurostat_totals[[#This Row],[energy carrier EUCalc]],$AE$11:$BI$24,COLUMN()-COLUMN($AD$29),FALSE)*eurostat_totals[[#This Row],[2020 1]]</f>
        <v>391.79226414988392</v>
      </c>
      <c r="BD96" s="81">
        <f ca="1">VLOOKUP(eurostat_totals[[#This Row],[energy carrier EUCalc]],$AE$11:$BI$24,COLUMN()-COLUMN($AD$29),FALSE)*eurostat_totals[[#This Row],[2020 1]]</f>
        <v>388.52732861530154</v>
      </c>
      <c r="BE96" s="81">
        <f ca="1">VLOOKUP(eurostat_totals[[#This Row],[energy carrier EUCalc]],$AE$11:$BI$24,COLUMN()-COLUMN($AD$29),FALSE)*eurostat_totals[[#This Row],[2020 1]]</f>
        <v>385.26239308071922</v>
      </c>
      <c r="BF96" s="81">
        <f ca="1">VLOOKUP(eurostat_totals[[#This Row],[energy carrier EUCalc]],$AE$11:$BI$24,COLUMN()-COLUMN($AD$29),FALSE)*eurostat_totals[[#This Row],[2020 1]]</f>
        <v>381.99745754613684</v>
      </c>
      <c r="BG96" s="81">
        <f ca="1">VLOOKUP(eurostat_totals[[#This Row],[energy carrier EUCalc]],$AE$11:$BI$24,COLUMN()-COLUMN($AD$29),FALSE)*eurostat_totals[[#This Row],[2020 1]]</f>
        <v>378.73252201155447</v>
      </c>
      <c r="BH96" s="81">
        <f ca="1">VLOOKUP(eurostat_totals[[#This Row],[energy carrier EUCalc]],$AE$11:$BI$24,COLUMN()-COLUMN($AD$29),FALSE)*eurostat_totals[[#This Row],[2020 1]]</f>
        <v>375.46758647697209</v>
      </c>
      <c r="BI96" s="81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81" t="str">
        <f t="shared" si="121"/>
        <v>gas-ff-naturalCzech Republic</v>
      </c>
      <c r="B97" s="6" t="s">
        <v>33</v>
      </c>
      <c r="C97" t="s">
        <v>13</v>
      </c>
      <c r="D97" s="84">
        <v>11983.329304451239</v>
      </c>
      <c r="E97" s="84">
        <v>12691.077283023971</v>
      </c>
      <c r="F97" s="84">
        <v>12313.092077094174</v>
      </c>
      <c r="G97" s="84">
        <v>14044.993120018557</v>
      </c>
      <c r="H97" s="84">
        <v>15134.013369932067</v>
      </c>
      <c r="I97" s="84">
        <v>16366.626477272655</v>
      </c>
      <c r="J97" s="84">
        <v>19775.522733680373</v>
      </c>
      <c r="K97" s="84">
        <v>18928.397718415421</v>
      </c>
      <c r="L97" s="84">
        <v>19550.891421522731</v>
      </c>
      <c r="M97" s="84">
        <v>19422.559288829183</v>
      </c>
      <c r="N97" s="84">
        <v>19350.180111677131</v>
      </c>
      <c r="O97" s="84">
        <v>22815.102169277288</v>
      </c>
      <c r="P97" s="84">
        <v>20730.421995946701</v>
      </c>
      <c r="Q97" s="84">
        <v>22538.475450882521</v>
      </c>
      <c r="R97" s="84">
        <v>21901.905220518063</v>
      </c>
      <c r="S97" s="84">
        <v>21238.609866138151</v>
      </c>
      <c r="T97" s="84">
        <v>20996.748940832484</v>
      </c>
      <c r="U97" s="84">
        <v>18505.63356955181</v>
      </c>
      <c r="V97" s="84">
        <v>18420.899175086164</v>
      </c>
      <c r="W97" s="84">
        <v>18422.009299414396</v>
      </c>
      <c r="X97" s="84">
        <v>21778.544940578326</v>
      </c>
      <c r="Y97" s="84">
        <v>17797.707651931029</v>
      </c>
      <c r="Z97" s="84">
        <v>17997.995112811128</v>
      </c>
      <c r="AA97" s="84">
        <v>18163.74673339197</v>
      </c>
      <c r="AB97" s="84">
        <v>14179.431638707012</v>
      </c>
      <c r="AC97" s="84">
        <v>15659.388091681036</v>
      </c>
      <c r="AD97" s="84">
        <v>17403.224165763819</v>
      </c>
      <c r="AE97" s="84">
        <v>17495.342431438177</v>
      </c>
      <c r="AF97" s="84">
        <f t="shared" si="118"/>
        <v>17394.811895163588</v>
      </c>
      <c r="AG97" s="84">
        <f t="shared" si="119"/>
        <v>17241.024927517912</v>
      </c>
      <c r="AH97" s="84">
        <f t="shared" si="120"/>
        <v>17853.34358528009</v>
      </c>
      <c r="AI97" s="84">
        <f ca="1">VLOOKUP(eurostat_totals[[#This Row],[energy carrier EUCalc]],$AE$11:$BI$24,COLUMN()-COLUMN($AD$29),FALSE)*eurostat_totals[[#This Row],[2020 1]]</f>
        <v>17704.565722069423</v>
      </c>
      <c r="AJ97" s="84">
        <f ca="1">VLOOKUP(eurostat_totals[[#This Row],[energy carrier EUCalc]],$AE$11:$BI$24,COLUMN()-COLUMN($AD$29),FALSE)*eurostat_totals[[#This Row],[2020 1]]</f>
        <v>17555.787858858755</v>
      </c>
      <c r="AK97" s="84">
        <f ca="1">VLOOKUP(eurostat_totals[[#This Row],[energy carrier EUCalc]],$AE$11:$BI$24,COLUMN()-COLUMN($AD$29),FALSE)*eurostat_totals[[#This Row],[2020 1]]</f>
        <v>17407.009995648088</v>
      </c>
      <c r="AL97" s="84">
        <f ca="1">VLOOKUP(eurostat_totals[[#This Row],[energy carrier EUCalc]],$AE$11:$BI$24,COLUMN()-COLUMN($AD$29),FALSE)*eurostat_totals[[#This Row],[2020 1]]</f>
        <v>17258.232132437421</v>
      </c>
      <c r="AM97" s="84">
        <f ca="1">VLOOKUP(eurostat_totals[[#This Row],[energy carrier EUCalc]],$AE$11:$BI$24,COLUMN()-COLUMN($AD$29),FALSE)*eurostat_totals[[#This Row],[2020 1]]</f>
        <v>17109.454269226753</v>
      </c>
      <c r="AN97" s="84">
        <f ca="1">VLOOKUP(eurostat_totals[[#This Row],[energy carrier EUCalc]],$AE$11:$BI$24,COLUMN()-COLUMN($AD$29),FALSE)*eurostat_totals[[#This Row],[2020 1]]</f>
        <v>16960.676406016086</v>
      </c>
      <c r="AO97" s="84">
        <f>VLOOKUP(eurostat_totals[[#This Row],[energy carrier EUCalc]],$AE$11:$BI$24,COLUMN()-COLUMN($AD$29),FALSE)*eurostat_totals[[#This Row],[2020 1]]</f>
        <v>17853.34358528009</v>
      </c>
      <c r="AP97" s="84">
        <f ca="1">VLOOKUP(eurostat_totals[[#This Row],[energy carrier EUCalc]],$AE$11:$BI$24,COLUMN()-COLUMN($AD$29),FALSE)*eurostat_totals[[#This Row],[2020 1]]</f>
        <v>17704.565722069423</v>
      </c>
      <c r="AQ97" s="84">
        <f ca="1">VLOOKUP(eurostat_totals[[#This Row],[energy carrier EUCalc]],$AE$11:$BI$24,COLUMN()-COLUMN($AD$29),FALSE)*eurostat_totals[[#This Row],[2020 1]]</f>
        <v>17555.787858858755</v>
      </c>
      <c r="AR97" s="81">
        <f ca="1">VLOOKUP(eurostat_totals[[#This Row],[energy carrier EUCalc]],$AE$11:$BI$24,COLUMN()-COLUMN($AD$29),FALSE)*eurostat_totals[[#This Row],[2020 1]]</f>
        <v>17407.009995648088</v>
      </c>
      <c r="AS97" s="81">
        <f ca="1">VLOOKUP(eurostat_totals[[#This Row],[energy carrier EUCalc]],$AE$11:$BI$24,COLUMN()-COLUMN($AD$29),FALSE)*eurostat_totals[[#This Row],[2020 1]]</f>
        <v>17258.232132437421</v>
      </c>
      <c r="AT97" s="81">
        <f ca="1">VLOOKUP(eurostat_totals[[#This Row],[energy carrier EUCalc]],$AE$11:$BI$24,COLUMN()-COLUMN($AD$29),FALSE)*eurostat_totals[[#This Row],[2020 1]]</f>
        <v>17109.454269226753</v>
      </c>
      <c r="AU97" s="81">
        <f ca="1">VLOOKUP(eurostat_totals[[#This Row],[energy carrier EUCalc]],$AE$11:$BI$24,COLUMN()-COLUMN($AD$29),FALSE)*eurostat_totals[[#This Row],[2020 1]]</f>
        <v>8926.6717926400452</v>
      </c>
      <c r="AV97" s="81">
        <f>VLOOKUP(eurostat_totals[[#This Row],[energy carrier EUCalc]],$AE$11:$BI$24,COLUMN()-COLUMN($AD$29),FALSE)*eurostat_totals[[#This Row],[2020 1]]</f>
        <v>17853.34358528009</v>
      </c>
      <c r="AW97" s="81">
        <f ca="1">VLOOKUP(eurostat_totals[[#This Row],[energy carrier EUCalc]],$AE$11:$BI$24,COLUMN()-COLUMN($AD$29),FALSE)*eurostat_totals[[#This Row],[2020 1]]</f>
        <v>17704.565722069423</v>
      </c>
      <c r="AX97" s="81">
        <f ca="1">VLOOKUP(eurostat_totals[[#This Row],[energy carrier EUCalc]],$AE$11:$BI$24,COLUMN()-COLUMN($AD$29),FALSE)*eurostat_totals[[#This Row],[2020 1]]</f>
        <v>17555.787858858755</v>
      </c>
      <c r="AY97" s="81">
        <f ca="1">VLOOKUP(eurostat_totals[[#This Row],[energy carrier EUCalc]],$AE$11:$BI$24,COLUMN()-COLUMN($AD$29),FALSE)*eurostat_totals[[#This Row],[2020 1]]</f>
        <v>17407.009995648088</v>
      </c>
      <c r="AZ97" s="81">
        <f ca="1">VLOOKUP(eurostat_totals[[#This Row],[energy carrier EUCalc]],$AE$11:$BI$24,COLUMN()-COLUMN($AD$29),FALSE)*eurostat_totals[[#This Row],[2020 1]]</f>
        <v>17258.232132437421</v>
      </c>
      <c r="BA97" s="81">
        <f ca="1">VLOOKUP(eurostat_totals[[#This Row],[energy carrier EUCalc]],$AE$11:$BI$24,COLUMN()-COLUMN($AD$29),FALSE)*eurostat_totals[[#This Row],[2020 1]]</f>
        <v>17109.454269226753</v>
      </c>
      <c r="BB97" s="81">
        <f ca="1">VLOOKUP(eurostat_totals[[#This Row],[energy carrier EUCalc]],$AE$11:$BI$24,COLUMN()-COLUMN($AD$29),FALSE)*eurostat_totals[[#This Row],[2020 1]]</f>
        <v>6248.6702548480316</v>
      </c>
      <c r="BC97" s="81">
        <f>VLOOKUP(eurostat_totals[[#This Row],[energy carrier EUCalc]],$AE$11:$BI$24,COLUMN()-COLUMN($AD$29),FALSE)*eurostat_totals[[#This Row],[2020 1]]</f>
        <v>17853.34358528009</v>
      </c>
      <c r="BD97" s="81">
        <f ca="1">VLOOKUP(eurostat_totals[[#This Row],[energy carrier EUCalc]],$AE$11:$BI$24,COLUMN()-COLUMN($AD$29),FALSE)*eurostat_totals[[#This Row],[2020 1]]</f>
        <v>17704.565722069423</v>
      </c>
      <c r="BE97" s="81">
        <f ca="1">VLOOKUP(eurostat_totals[[#This Row],[energy carrier EUCalc]],$AE$11:$BI$24,COLUMN()-COLUMN($AD$29),FALSE)*eurostat_totals[[#This Row],[2020 1]]</f>
        <v>17555.787858858755</v>
      </c>
      <c r="BF97" s="81">
        <f ca="1">VLOOKUP(eurostat_totals[[#This Row],[energy carrier EUCalc]],$AE$11:$BI$24,COLUMN()-COLUMN($AD$29),FALSE)*eurostat_totals[[#This Row],[2020 1]]</f>
        <v>17407.009995648088</v>
      </c>
      <c r="BG97" s="81">
        <f ca="1">VLOOKUP(eurostat_totals[[#This Row],[energy carrier EUCalc]],$AE$11:$BI$24,COLUMN()-COLUMN($AD$29),FALSE)*eurostat_totals[[#This Row],[2020 1]]</f>
        <v>17258.232132437421</v>
      </c>
      <c r="BH97" s="81">
        <f ca="1">VLOOKUP(eurostat_totals[[#This Row],[energy carrier EUCalc]],$AE$11:$BI$24,COLUMN()-COLUMN($AD$29),FALSE)*eurostat_totals[[#This Row],[2020 1]]</f>
        <v>17109.454269226753</v>
      </c>
      <c r="BI97" s="81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81" t="str">
        <f t="shared" si="121"/>
        <v>gas-ff-naturalDenmark</v>
      </c>
      <c r="B98" s="6" t="s">
        <v>33</v>
      </c>
      <c r="C98" t="s">
        <v>17</v>
      </c>
      <c r="D98" s="84">
        <v>13693.33776986462</v>
      </c>
      <c r="E98" s="84">
        <v>15212.997519746692</v>
      </c>
      <c r="F98" s="84">
        <v>13774.065609321626</v>
      </c>
      <c r="G98" s="84">
        <v>16016.093124707597</v>
      </c>
      <c r="H98" s="84">
        <v>14623.084758533225</v>
      </c>
      <c r="I98" s="84">
        <v>14983.275228752995</v>
      </c>
      <c r="J98" s="84">
        <v>16118.632469147426</v>
      </c>
      <c r="K98" s="84">
        <v>14440.8284154586</v>
      </c>
      <c r="L98" s="84">
        <v>14217.894443434787</v>
      </c>
      <c r="M98" s="84">
        <v>13713.484873148793</v>
      </c>
      <c r="N98" s="84">
        <v>12308.607841458401</v>
      </c>
      <c r="O98" s="84">
        <v>13130.462340991655</v>
      </c>
      <c r="P98" s="84">
        <v>12215.610284619856</v>
      </c>
      <c r="Q98" s="84">
        <v>12276.949388156325</v>
      </c>
      <c r="R98" s="84">
        <v>11840.897151487517</v>
      </c>
      <c r="S98" s="84">
        <v>11475.993318865434</v>
      </c>
      <c r="T98" s="84">
        <v>10682.52489241966</v>
      </c>
      <c r="U98" s="84">
        <v>9844.9832592170951</v>
      </c>
      <c r="V98" s="84">
        <v>9487.6442982055323</v>
      </c>
      <c r="W98" s="84">
        <v>9346.7125982142879</v>
      </c>
      <c r="X98" s="84">
        <v>10908.580580991267</v>
      </c>
      <c r="Y98" s="84">
        <v>9025.5341607637838</v>
      </c>
      <c r="Z98" s="84">
        <v>8437.0706867823301</v>
      </c>
      <c r="AA98" s="84">
        <v>8285.9241691648895</v>
      </c>
      <c r="AB98" s="84">
        <v>6584.351291350662</v>
      </c>
      <c r="AC98" s="84">
        <v>7059.546706768775</v>
      </c>
      <c r="AD98" s="84">
        <v>7246.5405986893948</v>
      </c>
      <c r="AE98" s="84">
        <v>6802.0164210457287</v>
      </c>
      <c r="AF98" s="84">
        <f t="shared" si="118"/>
        <v>6475.0055678984081</v>
      </c>
      <c r="AG98" s="84">
        <f t="shared" si="119"/>
        <v>6112.821847645112</v>
      </c>
      <c r="AH98" s="84">
        <f t="shared" si="120"/>
        <v>6018.5159589040022</v>
      </c>
      <c r="AI98" s="84">
        <f ca="1">VLOOKUP(eurostat_totals[[#This Row],[energy carrier EUCalc]],$AE$11:$BI$24,COLUMN()-COLUMN($AD$29),FALSE)*eurostat_totals[[#This Row],[2020 1]]</f>
        <v>5968.3616592464687</v>
      </c>
      <c r="AJ98" s="84">
        <f ca="1">VLOOKUP(eurostat_totals[[#This Row],[energy carrier EUCalc]],$AE$11:$BI$24,COLUMN()-COLUMN($AD$29),FALSE)*eurostat_totals[[#This Row],[2020 1]]</f>
        <v>5918.207359588936</v>
      </c>
      <c r="AK98" s="84">
        <f ca="1">VLOOKUP(eurostat_totals[[#This Row],[energy carrier EUCalc]],$AE$11:$BI$24,COLUMN()-COLUMN($AD$29),FALSE)*eurostat_totals[[#This Row],[2020 1]]</f>
        <v>5868.0530599314025</v>
      </c>
      <c r="AL98" s="84">
        <f ca="1">VLOOKUP(eurostat_totals[[#This Row],[energy carrier EUCalc]],$AE$11:$BI$24,COLUMN()-COLUMN($AD$29),FALSE)*eurostat_totals[[#This Row],[2020 1]]</f>
        <v>5817.8987602738689</v>
      </c>
      <c r="AM98" s="84">
        <f ca="1">VLOOKUP(eurostat_totals[[#This Row],[energy carrier EUCalc]],$AE$11:$BI$24,COLUMN()-COLUMN($AD$29),FALSE)*eurostat_totals[[#This Row],[2020 1]]</f>
        <v>5767.7444606163353</v>
      </c>
      <c r="AN98" s="84">
        <f ca="1">VLOOKUP(eurostat_totals[[#This Row],[energy carrier EUCalc]],$AE$11:$BI$24,COLUMN()-COLUMN($AD$29),FALSE)*eurostat_totals[[#This Row],[2020 1]]</f>
        <v>5717.5901609588018</v>
      </c>
      <c r="AO98" s="84">
        <f>VLOOKUP(eurostat_totals[[#This Row],[energy carrier EUCalc]],$AE$11:$BI$24,COLUMN()-COLUMN($AD$29),FALSE)*eurostat_totals[[#This Row],[2020 1]]</f>
        <v>6018.5159589040022</v>
      </c>
      <c r="AP98" s="84">
        <f ca="1">VLOOKUP(eurostat_totals[[#This Row],[energy carrier EUCalc]],$AE$11:$BI$24,COLUMN()-COLUMN($AD$29),FALSE)*eurostat_totals[[#This Row],[2020 1]]</f>
        <v>5968.3616592464687</v>
      </c>
      <c r="AQ98" s="84">
        <f ca="1">VLOOKUP(eurostat_totals[[#This Row],[energy carrier EUCalc]],$AE$11:$BI$24,COLUMN()-COLUMN($AD$29),FALSE)*eurostat_totals[[#This Row],[2020 1]]</f>
        <v>5918.207359588936</v>
      </c>
      <c r="AR98" s="81">
        <f ca="1">VLOOKUP(eurostat_totals[[#This Row],[energy carrier EUCalc]],$AE$11:$BI$24,COLUMN()-COLUMN($AD$29),FALSE)*eurostat_totals[[#This Row],[2020 1]]</f>
        <v>5868.0530599314025</v>
      </c>
      <c r="AS98" s="81">
        <f ca="1">VLOOKUP(eurostat_totals[[#This Row],[energy carrier EUCalc]],$AE$11:$BI$24,COLUMN()-COLUMN($AD$29),FALSE)*eurostat_totals[[#This Row],[2020 1]]</f>
        <v>5817.8987602738689</v>
      </c>
      <c r="AT98" s="81">
        <f ca="1">VLOOKUP(eurostat_totals[[#This Row],[energy carrier EUCalc]],$AE$11:$BI$24,COLUMN()-COLUMN($AD$29),FALSE)*eurostat_totals[[#This Row],[2020 1]]</f>
        <v>5767.7444606163353</v>
      </c>
      <c r="AU98" s="81">
        <f ca="1">VLOOKUP(eurostat_totals[[#This Row],[energy carrier EUCalc]],$AE$11:$BI$24,COLUMN()-COLUMN($AD$29),FALSE)*eurostat_totals[[#This Row],[2020 1]]</f>
        <v>3009.2579794520011</v>
      </c>
      <c r="AV98" s="81">
        <f>VLOOKUP(eurostat_totals[[#This Row],[energy carrier EUCalc]],$AE$11:$BI$24,COLUMN()-COLUMN($AD$29),FALSE)*eurostat_totals[[#This Row],[2020 1]]</f>
        <v>6018.5159589040022</v>
      </c>
      <c r="AW98" s="81">
        <f ca="1">VLOOKUP(eurostat_totals[[#This Row],[energy carrier EUCalc]],$AE$11:$BI$24,COLUMN()-COLUMN($AD$29),FALSE)*eurostat_totals[[#This Row],[2020 1]]</f>
        <v>5968.3616592464687</v>
      </c>
      <c r="AX98" s="81">
        <f ca="1">VLOOKUP(eurostat_totals[[#This Row],[energy carrier EUCalc]],$AE$11:$BI$24,COLUMN()-COLUMN($AD$29),FALSE)*eurostat_totals[[#This Row],[2020 1]]</f>
        <v>5918.207359588936</v>
      </c>
      <c r="AY98" s="81">
        <f ca="1">VLOOKUP(eurostat_totals[[#This Row],[energy carrier EUCalc]],$AE$11:$BI$24,COLUMN()-COLUMN($AD$29),FALSE)*eurostat_totals[[#This Row],[2020 1]]</f>
        <v>5868.0530599314025</v>
      </c>
      <c r="AZ98" s="81">
        <f ca="1">VLOOKUP(eurostat_totals[[#This Row],[energy carrier EUCalc]],$AE$11:$BI$24,COLUMN()-COLUMN($AD$29),FALSE)*eurostat_totals[[#This Row],[2020 1]]</f>
        <v>5817.8987602738689</v>
      </c>
      <c r="BA98" s="81">
        <f ca="1">VLOOKUP(eurostat_totals[[#This Row],[energy carrier EUCalc]],$AE$11:$BI$24,COLUMN()-COLUMN($AD$29),FALSE)*eurostat_totals[[#This Row],[2020 1]]</f>
        <v>5767.7444606163353</v>
      </c>
      <c r="BB98" s="81">
        <f ca="1">VLOOKUP(eurostat_totals[[#This Row],[energy carrier EUCalc]],$AE$11:$BI$24,COLUMN()-COLUMN($AD$29),FALSE)*eurostat_totals[[#This Row],[2020 1]]</f>
        <v>2106.4805856164007</v>
      </c>
      <c r="BC98" s="81">
        <f>VLOOKUP(eurostat_totals[[#This Row],[energy carrier EUCalc]],$AE$11:$BI$24,COLUMN()-COLUMN($AD$29),FALSE)*eurostat_totals[[#This Row],[2020 1]]</f>
        <v>6018.5159589040022</v>
      </c>
      <c r="BD98" s="81">
        <f ca="1">VLOOKUP(eurostat_totals[[#This Row],[energy carrier EUCalc]],$AE$11:$BI$24,COLUMN()-COLUMN($AD$29),FALSE)*eurostat_totals[[#This Row],[2020 1]]</f>
        <v>5968.3616592464687</v>
      </c>
      <c r="BE98" s="81">
        <f ca="1">VLOOKUP(eurostat_totals[[#This Row],[energy carrier EUCalc]],$AE$11:$BI$24,COLUMN()-COLUMN($AD$29),FALSE)*eurostat_totals[[#This Row],[2020 1]]</f>
        <v>5918.207359588936</v>
      </c>
      <c r="BF98" s="81">
        <f ca="1">VLOOKUP(eurostat_totals[[#This Row],[energy carrier EUCalc]],$AE$11:$BI$24,COLUMN()-COLUMN($AD$29),FALSE)*eurostat_totals[[#This Row],[2020 1]]</f>
        <v>5868.0530599314025</v>
      </c>
      <c r="BG98" s="81">
        <f ca="1">VLOOKUP(eurostat_totals[[#This Row],[energy carrier EUCalc]],$AE$11:$BI$24,COLUMN()-COLUMN($AD$29),FALSE)*eurostat_totals[[#This Row],[2020 1]]</f>
        <v>5817.8987602738689</v>
      </c>
      <c r="BH98" s="81">
        <f ca="1">VLOOKUP(eurostat_totals[[#This Row],[energy carrier EUCalc]],$AE$11:$BI$24,COLUMN()-COLUMN($AD$29),FALSE)*eurostat_totals[[#This Row],[2020 1]]</f>
        <v>5767.7444606163353</v>
      </c>
      <c r="BI98" s="81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81" t="str">
        <f t="shared" si="121"/>
        <v>gas-ff-naturalEstonia</v>
      </c>
      <c r="B99" s="6" t="s">
        <v>33</v>
      </c>
      <c r="C99" t="s">
        <v>25</v>
      </c>
      <c r="D99" s="84">
        <v>882.46972854957846</v>
      </c>
      <c r="E99" s="84">
        <v>1048.4358954793513</v>
      </c>
      <c r="F99" s="84">
        <v>681.56130428315657</v>
      </c>
      <c r="G99" s="84">
        <v>776.45808454506061</v>
      </c>
      <c r="H99" s="84">
        <v>995.41478480619469</v>
      </c>
      <c r="I99" s="84">
        <v>825.64938315834831</v>
      </c>
      <c r="J99" s="84">
        <v>678.58001345810885</v>
      </c>
      <c r="K99" s="84">
        <v>778.50676644534985</v>
      </c>
      <c r="L99" s="84">
        <v>761.38345503994731</v>
      </c>
      <c r="M99" s="84">
        <v>478.87939419260351</v>
      </c>
      <c r="N99" s="84">
        <v>482.15881410015601</v>
      </c>
      <c r="O99" s="84">
        <v>493.76237978907551</v>
      </c>
      <c r="P99" s="84">
        <v>420.71007073957645</v>
      </c>
      <c r="Q99" s="84">
        <v>403.57559802342854</v>
      </c>
      <c r="R99" s="84">
        <v>381.01563757031363</v>
      </c>
      <c r="S99" s="84">
        <v>433.87850445558951</v>
      </c>
      <c r="T99" s="84">
        <v>444.84238065933766</v>
      </c>
      <c r="U99" s="84">
        <v>473.35529158950646</v>
      </c>
      <c r="V99" s="84">
        <v>476.381422703071</v>
      </c>
      <c r="W99" s="84">
        <v>472.11997090383483</v>
      </c>
      <c r="X99" s="84">
        <v>508.59912348641308</v>
      </c>
      <c r="Y99" s="84">
        <v>475.19890665726757</v>
      </c>
      <c r="Z99" s="84">
        <v>515.25788723561902</v>
      </c>
      <c r="AA99" s="84">
        <v>479.56208421235897</v>
      </c>
      <c r="AB99" s="84">
        <v>472.69913301551486</v>
      </c>
      <c r="AC99" s="84">
        <v>441.90706540354273</v>
      </c>
      <c r="AD99" s="84">
        <v>514.96564584916905</v>
      </c>
      <c r="AE99" s="84">
        <v>488.79114465442984</v>
      </c>
      <c r="AF99" s="84">
        <f t="shared" si="118"/>
        <v>483.49779613819203</v>
      </c>
      <c r="AG99" s="84">
        <f t="shared" si="119"/>
        <v>484.28493852335862</v>
      </c>
      <c r="AH99" s="84">
        <f t="shared" si="120"/>
        <v>486.60209962492735</v>
      </c>
      <c r="AI99" s="84">
        <f ca="1">VLOOKUP(eurostat_totals[[#This Row],[energy carrier EUCalc]],$AE$11:$BI$24,COLUMN()-COLUMN($AD$29),FALSE)*eurostat_totals[[#This Row],[2020 1]]</f>
        <v>482.54708212805298</v>
      </c>
      <c r="AJ99" s="84">
        <f ca="1">VLOOKUP(eurostat_totals[[#This Row],[energy carrier EUCalc]],$AE$11:$BI$24,COLUMN()-COLUMN($AD$29),FALSE)*eurostat_totals[[#This Row],[2020 1]]</f>
        <v>478.49206463117861</v>
      </c>
      <c r="AK99" s="84">
        <f ca="1">VLOOKUP(eurostat_totals[[#This Row],[energy carrier EUCalc]],$AE$11:$BI$24,COLUMN()-COLUMN($AD$29),FALSE)*eurostat_totals[[#This Row],[2020 1]]</f>
        <v>474.43704713430418</v>
      </c>
      <c r="AL99" s="84">
        <f ca="1">VLOOKUP(eurostat_totals[[#This Row],[energy carrier EUCalc]],$AE$11:$BI$24,COLUMN()-COLUMN($AD$29),FALSE)*eurostat_totals[[#This Row],[2020 1]]</f>
        <v>470.38202963742975</v>
      </c>
      <c r="AM99" s="84">
        <f ca="1">VLOOKUP(eurostat_totals[[#This Row],[energy carrier EUCalc]],$AE$11:$BI$24,COLUMN()-COLUMN($AD$29),FALSE)*eurostat_totals[[#This Row],[2020 1]]</f>
        <v>466.32701214055533</v>
      </c>
      <c r="AN99" s="84">
        <f ca="1">VLOOKUP(eurostat_totals[[#This Row],[energy carrier EUCalc]],$AE$11:$BI$24,COLUMN()-COLUMN($AD$29),FALSE)*eurostat_totals[[#This Row],[2020 1]]</f>
        <v>462.27199464368096</v>
      </c>
      <c r="AO99" s="84">
        <f>VLOOKUP(eurostat_totals[[#This Row],[energy carrier EUCalc]],$AE$11:$BI$24,COLUMN()-COLUMN($AD$29),FALSE)*eurostat_totals[[#This Row],[2020 1]]</f>
        <v>486.60209962492735</v>
      </c>
      <c r="AP99" s="84">
        <f ca="1">VLOOKUP(eurostat_totals[[#This Row],[energy carrier EUCalc]],$AE$11:$BI$24,COLUMN()-COLUMN($AD$29),FALSE)*eurostat_totals[[#This Row],[2020 1]]</f>
        <v>482.54708212805298</v>
      </c>
      <c r="AQ99" s="84">
        <f ca="1">VLOOKUP(eurostat_totals[[#This Row],[energy carrier EUCalc]],$AE$11:$BI$24,COLUMN()-COLUMN($AD$29),FALSE)*eurostat_totals[[#This Row],[2020 1]]</f>
        <v>478.49206463117861</v>
      </c>
      <c r="AR99" s="81">
        <f ca="1">VLOOKUP(eurostat_totals[[#This Row],[energy carrier EUCalc]],$AE$11:$BI$24,COLUMN()-COLUMN($AD$29),FALSE)*eurostat_totals[[#This Row],[2020 1]]</f>
        <v>474.43704713430418</v>
      </c>
      <c r="AS99" s="81">
        <f ca="1">VLOOKUP(eurostat_totals[[#This Row],[energy carrier EUCalc]],$AE$11:$BI$24,COLUMN()-COLUMN($AD$29),FALSE)*eurostat_totals[[#This Row],[2020 1]]</f>
        <v>470.38202963742975</v>
      </c>
      <c r="AT99" s="81">
        <f ca="1">VLOOKUP(eurostat_totals[[#This Row],[energy carrier EUCalc]],$AE$11:$BI$24,COLUMN()-COLUMN($AD$29),FALSE)*eurostat_totals[[#This Row],[2020 1]]</f>
        <v>466.32701214055533</v>
      </c>
      <c r="AU99" s="81">
        <f ca="1">VLOOKUP(eurostat_totals[[#This Row],[energy carrier EUCalc]],$AE$11:$BI$24,COLUMN()-COLUMN($AD$29),FALSE)*eurostat_totals[[#This Row],[2020 1]]</f>
        <v>243.30104981246367</v>
      </c>
      <c r="AV99" s="81">
        <f>VLOOKUP(eurostat_totals[[#This Row],[energy carrier EUCalc]],$AE$11:$BI$24,COLUMN()-COLUMN($AD$29),FALSE)*eurostat_totals[[#This Row],[2020 1]]</f>
        <v>486.60209962492735</v>
      </c>
      <c r="AW99" s="81">
        <f ca="1">VLOOKUP(eurostat_totals[[#This Row],[energy carrier EUCalc]],$AE$11:$BI$24,COLUMN()-COLUMN($AD$29),FALSE)*eurostat_totals[[#This Row],[2020 1]]</f>
        <v>482.54708212805298</v>
      </c>
      <c r="AX99" s="81">
        <f ca="1">VLOOKUP(eurostat_totals[[#This Row],[energy carrier EUCalc]],$AE$11:$BI$24,COLUMN()-COLUMN($AD$29),FALSE)*eurostat_totals[[#This Row],[2020 1]]</f>
        <v>478.49206463117861</v>
      </c>
      <c r="AY99" s="81">
        <f ca="1">VLOOKUP(eurostat_totals[[#This Row],[energy carrier EUCalc]],$AE$11:$BI$24,COLUMN()-COLUMN($AD$29),FALSE)*eurostat_totals[[#This Row],[2020 1]]</f>
        <v>474.43704713430418</v>
      </c>
      <c r="AZ99" s="81">
        <f ca="1">VLOOKUP(eurostat_totals[[#This Row],[energy carrier EUCalc]],$AE$11:$BI$24,COLUMN()-COLUMN($AD$29),FALSE)*eurostat_totals[[#This Row],[2020 1]]</f>
        <v>470.38202963742975</v>
      </c>
      <c r="BA99" s="81">
        <f ca="1">VLOOKUP(eurostat_totals[[#This Row],[energy carrier EUCalc]],$AE$11:$BI$24,COLUMN()-COLUMN($AD$29),FALSE)*eurostat_totals[[#This Row],[2020 1]]</f>
        <v>466.32701214055533</v>
      </c>
      <c r="BB99" s="81">
        <f ca="1">VLOOKUP(eurostat_totals[[#This Row],[energy carrier EUCalc]],$AE$11:$BI$24,COLUMN()-COLUMN($AD$29),FALSE)*eurostat_totals[[#This Row],[2020 1]]</f>
        <v>170.31073486872455</v>
      </c>
      <c r="BC99" s="81">
        <f>VLOOKUP(eurostat_totals[[#This Row],[energy carrier EUCalc]],$AE$11:$BI$24,COLUMN()-COLUMN($AD$29),FALSE)*eurostat_totals[[#This Row],[2020 1]]</f>
        <v>486.60209962492735</v>
      </c>
      <c r="BD99" s="81">
        <f ca="1">VLOOKUP(eurostat_totals[[#This Row],[energy carrier EUCalc]],$AE$11:$BI$24,COLUMN()-COLUMN($AD$29),FALSE)*eurostat_totals[[#This Row],[2020 1]]</f>
        <v>482.54708212805298</v>
      </c>
      <c r="BE99" s="81">
        <f ca="1">VLOOKUP(eurostat_totals[[#This Row],[energy carrier EUCalc]],$AE$11:$BI$24,COLUMN()-COLUMN($AD$29),FALSE)*eurostat_totals[[#This Row],[2020 1]]</f>
        <v>478.49206463117861</v>
      </c>
      <c r="BF99" s="81">
        <f ca="1">VLOOKUP(eurostat_totals[[#This Row],[energy carrier EUCalc]],$AE$11:$BI$24,COLUMN()-COLUMN($AD$29),FALSE)*eurostat_totals[[#This Row],[2020 1]]</f>
        <v>474.43704713430418</v>
      </c>
      <c r="BG99" s="81">
        <f ca="1">VLOOKUP(eurostat_totals[[#This Row],[energy carrier EUCalc]],$AE$11:$BI$24,COLUMN()-COLUMN($AD$29),FALSE)*eurostat_totals[[#This Row],[2020 1]]</f>
        <v>470.38202963742975</v>
      </c>
      <c r="BH99" s="81">
        <f ca="1">VLOOKUP(eurostat_totals[[#This Row],[energy carrier EUCalc]],$AE$11:$BI$24,COLUMN()-COLUMN($AD$29),FALSE)*eurostat_totals[[#This Row],[2020 1]]</f>
        <v>466.32701214055533</v>
      </c>
      <c r="BI99" s="81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81" t="str">
        <f t="shared" si="121"/>
        <v>gas-ff-naturalFinland</v>
      </c>
      <c r="B100" s="6" t="s">
        <v>33</v>
      </c>
      <c r="C100" t="s">
        <v>11</v>
      </c>
      <c r="D100" s="84">
        <v>14512.99014124643</v>
      </c>
      <c r="E100" s="84">
        <v>15206.182471227447</v>
      </c>
      <c r="F100" s="84">
        <v>14776.592399339348</v>
      </c>
      <c r="G100" s="84">
        <v>12987.005345801163</v>
      </c>
      <c r="H100" s="84">
        <v>14515.286168741419</v>
      </c>
      <c r="I100" s="84">
        <v>14159.102425171299</v>
      </c>
      <c r="J100" s="84">
        <v>11296.139155607212</v>
      </c>
      <c r="K100" s="84">
        <v>10293.14949260697</v>
      </c>
      <c r="L100" s="84">
        <v>10632.262770888274</v>
      </c>
      <c r="M100" s="84">
        <v>10039.28039454715</v>
      </c>
      <c r="N100" s="84">
        <v>6331.453877289734</v>
      </c>
      <c r="O100" s="84">
        <v>6558.9285505436037</v>
      </c>
      <c r="P100" s="84">
        <v>6505.6215634336158</v>
      </c>
      <c r="Q100" s="84">
        <v>6129.0741484474638</v>
      </c>
      <c r="R100" s="84">
        <v>6046.0773135532818</v>
      </c>
      <c r="S100" s="84">
        <v>5630.7428934697973</v>
      </c>
      <c r="T100" s="84">
        <v>6223.2576134501387</v>
      </c>
      <c r="U100" s="84">
        <v>5872.7471422545705</v>
      </c>
      <c r="V100" s="84">
        <v>4245.459929688609</v>
      </c>
      <c r="W100" s="84">
        <v>4303.2796431839433</v>
      </c>
      <c r="X100" s="84">
        <v>5099.9610845674842</v>
      </c>
      <c r="Y100" s="84">
        <v>3588.1032776572856</v>
      </c>
      <c r="Z100" s="84">
        <v>3987.3905114613508</v>
      </c>
      <c r="AA100" s="84">
        <v>3267.7996839835323</v>
      </c>
      <c r="AB100" s="84">
        <v>3147.5772329720735</v>
      </c>
      <c r="AC100" s="84">
        <v>2668.2783386513311</v>
      </c>
      <c r="AD100" s="84">
        <v>2755.0572421163774</v>
      </c>
      <c r="AE100" s="84">
        <v>2586.118932173219</v>
      </c>
      <c r="AF100" s="84">
        <f t="shared" si="118"/>
        <v>2305.8646163155927</v>
      </c>
      <c r="AG100" s="84">
        <f t="shared" si="119"/>
        <v>2113.4776027820049</v>
      </c>
      <c r="AH100" s="84">
        <f t="shared" si="120"/>
        <v>1906.657676743991</v>
      </c>
      <c r="AI100" s="84">
        <f ca="1">VLOOKUP(eurostat_totals[[#This Row],[energy carrier EUCalc]],$AE$11:$BI$24,COLUMN()-COLUMN($AD$29),FALSE)*eurostat_totals[[#This Row],[2020 1]]</f>
        <v>1890.7688627711245</v>
      </c>
      <c r="AJ100" s="84">
        <f ca="1">VLOOKUP(eurostat_totals[[#This Row],[energy carrier EUCalc]],$AE$11:$BI$24,COLUMN()-COLUMN($AD$29),FALSE)*eurostat_totals[[#This Row],[2020 1]]</f>
        <v>1874.880048798258</v>
      </c>
      <c r="AK100" s="84">
        <f ca="1">VLOOKUP(eurostat_totals[[#This Row],[energy carrier EUCalc]],$AE$11:$BI$24,COLUMN()-COLUMN($AD$29),FALSE)*eurostat_totals[[#This Row],[2020 1]]</f>
        <v>1858.9912348253915</v>
      </c>
      <c r="AL100" s="84">
        <f ca="1">VLOOKUP(eurostat_totals[[#This Row],[energy carrier EUCalc]],$AE$11:$BI$24,COLUMN()-COLUMN($AD$29),FALSE)*eurostat_totals[[#This Row],[2020 1]]</f>
        <v>1843.1024208525246</v>
      </c>
      <c r="AM100" s="84">
        <f ca="1">VLOOKUP(eurostat_totals[[#This Row],[energy carrier EUCalc]],$AE$11:$BI$24,COLUMN()-COLUMN($AD$29),FALSE)*eurostat_totals[[#This Row],[2020 1]]</f>
        <v>1827.2136068796578</v>
      </c>
      <c r="AN100" s="84">
        <f ca="1">VLOOKUP(eurostat_totals[[#This Row],[energy carrier EUCalc]],$AE$11:$BI$24,COLUMN()-COLUMN($AD$29),FALSE)*eurostat_totals[[#This Row],[2020 1]]</f>
        <v>1811.3247929067913</v>
      </c>
      <c r="AO100" s="84">
        <f>VLOOKUP(eurostat_totals[[#This Row],[energy carrier EUCalc]],$AE$11:$BI$24,COLUMN()-COLUMN($AD$29),FALSE)*eurostat_totals[[#This Row],[2020 1]]</f>
        <v>1906.657676743991</v>
      </c>
      <c r="AP100" s="84">
        <f ca="1">VLOOKUP(eurostat_totals[[#This Row],[energy carrier EUCalc]],$AE$11:$BI$24,COLUMN()-COLUMN($AD$29),FALSE)*eurostat_totals[[#This Row],[2020 1]]</f>
        <v>1890.7688627711245</v>
      </c>
      <c r="AQ100" s="84">
        <f ca="1">VLOOKUP(eurostat_totals[[#This Row],[energy carrier EUCalc]],$AE$11:$BI$24,COLUMN()-COLUMN($AD$29),FALSE)*eurostat_totals[[#This Row],[2020 1]]</f>
        <v>1874.880048798258</v>
      </c>
      <c r="AR100" s="81">
        <f ca="1">VLOOKUP(eurostat_totals[[#This Row],[energy carrier EUCalc]],$AE$11:$BI$24,COLUMN()-COLUMN($AD$29),FALSE)*eurostat_totals[[#This Row],[2020 1]]</f>
        <v>1858.9912348253915</v>
      </c>
      <c r="AS100" s="81">
        <f ca="1">VLOOKUP(eurostat_totals[[#This Row],[energy carrier EUCalc]],$AE$11:$BI$24,COLUMN()-COLUMN($AD$29),FALSE)*eurostat_totals[[#This Row],[2020 1]]</f>
        <v>1843.1024208525246</v>
      </c>
      <c r="AT100" s="81">
        <f ca="1">VLOOKUP(eurostat_totals[[#This Row],[energy carrier EUCalc]],$AE$11:$BI$24,COLUMN()-COLUMN($AD$29),FALSE)*eurostat_totals[[#This Row],[2020 1]]</f>
        <v>1827.2136068796578</v>
      </c>
      <c r="AU100" s="81">
        <f ca="1">VLOOKUP(eurostat_totals[[#This Row],[energy carrier EUCalc]],$AE$11:$BI$24,COLUMN()-COLUMN($AD$29),FALSE)*eurostat_totals[[#This Row],[2020 1]]</f>
        <v>953.32883837199552</v>
      </c>
      <c r="AV100" s="81">
        <f>VLOOKUP(eurostat_totals[[#This Row],[energy carrier EUCalc]],$AE$11:$BI$24,COLUMN()-COLUMN($AD$29),FALSE)*eurostat_totals[[#This Row],[2020 1]]</f>
        <v>1906.657676743991</v>
      </c>
      <c r="AW100" s="81">
        <f ca="1">VLOOKUP(eurostat_totals[[#This Row],[energy carrier EUCalc]],$AE$11:$BI$24,COLUMN()-COLUMN($AD$29),FALSE)*eurostat_totals[[#This Row],[2020 1]]</f>
        <v>1890.7688627711245</v>
      </c>
      <c r="AX100" s="81">
        <f ca="1">VLOOKUP(eurostat_totals[[#This Row],[energy carrier EUCalc]],$AE$11:$BI$24,COLUMN()-COLUMN($AD$29),FALSE)*eurostat_totals[[#This Row],[2020 1]]</f>
        <v>1874.880048798258</v>
      </c>
      <c r="AY100" s="81">
        <f ca="1">VLOOKUP(eurostat_totals[[#This Row],[energy carrier EUCalc]],$AE$11:$BI$24,COLUMN()-COLUMN($AD$29),FALSE)*eurostat_totals[[#This Row],[2020 1]]</f>
        <v>1858.9912348253915</v>
      </c>
      <c r="AZ100" s="81">
        <f ca="1">VLOOKUP(eurostat_totals[[#This Row],[energy carrier EUCalc]],$AE$11:$BI$24,COLUMN()-COLUMN($AD$29),FALSE)*eurostat_totals[[#This Row],[2020 1]]</f>
        <v>1843.1024208525246</v>
      </c>
      <c r="BA100" s="81">
        <f ca="1">VLOOKUP(eurostat_totals[[#This Row],[energy carrier EUCalc]],$AE$11:$BI$24,COLUMN()-COLUMN($AD$29),FALSE)*eurostat_totals[[#This Row],[2020 1]]</f>
        <v>1827.2136068796578</v>
      </c>
      <c r="BB100" s="81">
        <f ca="1">VLOOKUP(eurostat_totals[[#This Row],[energy carrier EUCalc]],$AE$11:$BI$24,COLUMN()-COLUMN($AD$29),FALSE)*eurostat_totals[[#This Row],[2020 1]]</f>
        <v>667.33018686039679</v>
      </c>
      <c r="BC100" s="81">
        <f>VLOOKUP(eurostat_totals[[#This Row],[energy carrier EUCalc]],$AE$11:$BI$24,COLUMN()-COLUMN($AD$29),FALSE)*eurostat_totals[[#This Row],[2020 1]]</f>
        <v>1906.657676743991</v>
      </c>
      <c r="BD100" s="81">
        <f ca="1">VLOOKUP(eurostat_totals[[#This Row],[energy carrier EUCalc]],$AE$11:$BI$24,COLUMN()-COLUMN($AD$29),FALSE)*eurostat_totals[[#This Row],[2020 1]]</f>
        <v>1890.7688627711245</v>
      </c>
      <c r="BE100" s="81">
        <f ca="1">VLOOKUP(eurostat_totals[[#This Row],[energy carrier EUCalc]],$AE$11:$BI$24,COLUMN()-COLUMN($AD$29),FALSE)*eurostat_totals[[#This Row],[2020 1]]</f>
        <v>1874.880048798258</v>
      </c>
      <c r="BF100" s="81">
        <f ca="1">VLOOKUP(eurostat_totals[[#This Row],[energy carrier EUCalc]],$AE$11:$BI$24,COLUMN()-COLUMN($AD$29),FALSE)*eurostat_totals[[#This Row],[2020 1]]</f>
        <v>1858.9912348253915</v>
      </c>
      <c r="BG100" s="81">
        <f ca="1">VLOOKUP(eurostat_totals[[#This Row],[energy carrier EUCalc]],$AE$11:$BI$24,COLUMN()-COLUMN($AD$29),FALSE)*eurostat_totals[[#This Row],[2020 1]]</f>
        <v>1843.1024208525246</v>
      </c>
      <c r="BH100" s="81">
        <f ca="1">VLOOKUP(eurostat_totals[[#This Row],[energy carrier EUCalc]],$AE$11:$BI$24,COLUMN()-COLUMN($AD$29),FALSE)*eurostat_totals[[#This Row],[2020 1]]</f>
        <v>1827.2136068796578</v>
      </c>
      <c r="BI100" s="81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81" t="str">
        <f t="shared" si="121"/>
        <v>gas-ff-naturalFrance</v>
      </c>
      <c r="B101" s="6" t="s">
        <v>33</v>
      </c>
      <c r="C101" t="s">
        <v>3</v>
      </c>
      <c r="D101" s="84">
        <v>137895.49268678689</v>
      </c>
      <c r="E101" s="84">
        <v>156074.98452118359</v>
      </c>
      <c r="F101" s="84">
        <v>155854.78822737496</v>
      </c>
      <c r="G101" s="84">
        <v>150206.24374945034</v>
      </c>
      <c r="H101" s="84">
        <v>144596.70500061818</v>
      </c>
      <c r="I101" s="84">
        <v>140783.99606500371</v>
      </c>
      <c r="J101" s="84">
        <v>156773.14333799313</v>
      </c>
      <c r="K101" s="84">
        <v>149895.83175093081</v>
      </c>
      <c r="L101" s="84">
        <v>154930.86322736874</v>
      </c>
      <c r="M101" s="84">
        <v>159535.51141371194</v>
      </c>
      <c r="N101" s="84">
        <v>178670.35067595163</v>
      </c>
      <c r="O101" s="84">
        <v>192865.83011299634</v>
      </c>
      <c r="P101" s="84">
        <v>185533.45232723546</v>
      </c>
      <c r="Q101" s="84">
        <v>188064.11761399586</v>
      </c>
      <c r="R101" s="84">
        <v>204162.22118689492</v>
      </c>
      <c r="S101" s="84">
        <v>200388.81762932258</v>
      </c>
      <c r="T101" s="84">
        <v>192898.20562164992</v>
      </c>
      <c r="U101" s="84">
        <v>163305.30743820488</v>
      </c>
      <c r="V101" s="84">
        <v>182944.5263141836</v>
      </c>
      <c r="W101" s="84">
        <v>181552.49163100743</v>
      </c>
      <c r="X101" s="84">
        <v>175059.29840334464</v>
      </c>
      <c r="Y101" s="84">
        <v>139119.17774716375</v>
      </c>
      <c r="Z101" s="84">
        <v>151817.02648391889</v>
      </c>
      <c r="AA101" s="84">
        <v>157553.45141926111</v>
      </c>
      <c r="AB101" s="84">
        <v>113366.18923356759</v>
      </c>
      <c r="AC101" s="84">
        <v>120976.06411899709</v>
      </c>
      <c r="AD101" s="84">
        <v>126179.39642062983</v>
      </c>
      <c r="AE101" s="84">
        <v>123433.44779713829</v>
      </c>
      <c r="AF101" s="84">
        <f t="shared" si="118"/>
        <v>117756.73205978217</v>
      </c>
      <c r="AG101" s="84">
        <f t="shared" si="119"/>
        <v>109797.38818788638</v>
      </c>
      <c r="AH101" s="84">
        <f t="shared" si="120"/>
        <v>109083.62797875013</v>
      </c>
      <c r="AI101" s="84">
        <f ca="1">VLOOKUP(eurostat_totals[[#This Row],[energy carrier EUCalc]],$AE$11:$BI$24,COLUMN()-COLUMN($AD$29),FALSE)*eurostat_totals[[#This Row],[2020 1]]</f>
        <v>108174.59774559388</v>
      </c>
      <c r="AJ101" s="84">
        <f ca="1">VLOOKUP(eurostat_totals[[#This Row],[energy carrier EUCalc]],$AE$11:$BI$24,COLUMN()-COLUMN($AD$29),FALSE)*eurostat_totals[[#This Row],[2020 1]]</f>
        <v>107265.56751243763</v>
      </c>
      <c r="AK101" s="84">
        <f ca="1">VLOOKUP(eurostat_totals[[#This Row],[energy carrier EUCalc]],$AE$11:$BI$24,COLUMN()-COLUMN($AD$29),FALSE)*eurostat_totals[[#This Row],[2020 1]]</f>
        <v>106356.53727928139</v>
      </c>
      <c r="AL101" s="84">
        <f ca="1">VLOOKUP(eurostat_totals[[#This Row],[energy carrier EUCalc]],$AE$11:$BI$24,COLUMN()-COLUMN($AD$29),FALSE)*eurostat_totals[[#This Row],[2020 1]]</f>
        <v>105447.50704612512</v>
      </c>
      <c r="AM101" s="84">
        <f ca="1">VLOOKUP(eurostat_totals[[#This Row],[energy carrier EUCalc]],$AE$11:$BI$24,COLUMN()-COLUMN($AD$29),FALSE)*eurostat_totals[[#This Row],[2020 1]]</f>
        <v>104538.47681296886</v>
      </c>
      <c r="AN101" s="84">
        <f ca="1">VLOOKUP(eurostat_totals[[#This Row],[energy carrier EUCalc]],$AE$11:$BI$24,COLUMN()-COLUMN($AD$29),FALSE)*eurostat_totals[[#This Row],[2020 1]]</f>
        <v>103629.44657981262</v>
      </c>
      <c r="AO101" s="84">
        <f>VLOOKUP(eurostat_totals[[#This Row],[energy carrier EUCalc]],$AE$11:$BI$24,COLUMN()-COLUMN($AD$29),FALSE)*eurostat_totals[[#This Row],[2020 1]]</f>
        <v>109083.62797875013</v>
      </c>
      <c r="AP101" s="84">
        <f ca="1">VLOOKUP(eurostat_totals[[#This Row],[energy carrier EUCalc]],$AE$11:$BI$24,COLUMN()-COLUMN($AD$29),FALSE)*eurostat_totals[[#This Row],[2020 1]]</f>
        <v>108174.59774559388</v>
      </c>
      <c r="AQ101" s="84">
        <f ca="1">VLOOKUP(eurostat_totals[[#This Row],[energy carrier EUCalc]],$AE$11:$BI$24,COLUMN()-COLUMN($AD$29),FALSE)*eurostat_totals[[#This Row],[2020 1]]</f>
        <v>107265.56751243763</v>
      </c>
      <c r="AR101" s="81">
        <f ca="1">VLOOKUP(eurostat_totals[[#This Row],[energy carrier EUCalc]],$AE$11:$BI$24,COLUMN()-COLUMN($AD$29),FALSE)*eurostat_totals[[#This Row],[2020 1]]</f>
        <v>106356.53727928139</v>
      </c>
      <c r="AS101" s="81">
        <f ca="1">VLOOKUP(eurostat_totals[[#This Row],[energy carrier EUCalc]],$AE$11:$BI$24,COLUMN()-COLUMN($AD$29),FALSE)*eurostat_totals[[#This Row],[2020 1]]</f>
        <v>105447.50704612512</v>
      </c>
      <c r="AT101" s="81">
        <f ca="1">VLOOKUP(eurostat_totals[[#This Row],[energy carrier EUCalc]],$AE$11:$BI$24,COLUMN()-COLUMN($AD$29),FALSE)*eurostat_totals[[#This Row],[2020 1]]</f>
        <v>104538.47681296886</v>
      </c>
      <c r="AU101" s="81">
        <f ca="1">VLOOKUP(eurostat_totals[[#This Row],[energy carrier EUCalc]],$AE$11:$BI$24,COLUMN()-COLUMN($AD$29),FALSE)*eurostat_totals[[#This Row],[2020 1]]</f>
        <v>54541.813989375063</v>
      </c>
      <c r="AV101" s="81">
        <f>VLOOKUP(eurostat_totals[[#This Row],[energy carrier EUCalc]],$AE$11:$BI$24,COLUMN()-COLUMN($AD$29),FALSE)*eurostat_totals[[#This Row],[2020 1]]</f>
        <v>109083.62797875013</v>
      </c>
      <c r="AW101" s="81">
        <f ca="1">VLOOKUP(eurostat_totals[[#This Row],[energy carrier EUCalc]],$AE$11:$BI$24,COLUMN()-COLUMN($AD$29),FALSE)*eurostat_totals[[#This Row],[2020 1]]</f>
        <v>108174.59774559388</v>
      </c>
      <c r="AX101" s="81">
        <f ca="1">VLOOKUP(eurostat_totals[[#This Row],[energy carrier EUCalc]],$AE$11:$BI$24,COLUMN()-COLUMN($AD$29),FALSE)*eurostat_totals[[#This Row],[2020 1]]</f>
        <v>107265.56751243763</v>
      </c>
      <c r="AY101" s="81">
        <f ca="1">VLOOKUP(eurostat_totals[[#This Row],[energy carrier EUCalc]],$AE$11:$BI$24,COLUMN()-COLUMN($AD$29),FALSE)*eurostat_totals[[#This Row],[2020 1]]</f>
        <v>106356.53727928139</v>
      </c>
      <c r="AZ101" s="81">
        <f ca="1">VLOOKUP(eurostat_totals[[#This Row],[energy carrier EUCalc]],$AE$11:$BI$24,COLUMN()-COLUMN($AD$29),FALSE)*eurostat_totals[[#This Row],[2020 1]]</f>
        <v>105447.50704612512</v>
      </c>
      <c r="BA101" s="81">
        <f ca="1">VLOOKUP(eurostat_totals[[#This Row],[energy carrier EUCalc]],$AE$11:$BI$24,COLUMN()-COLUMN($AD$29),FALSE)*eurostat_totals[[#This Row],[2020 1]]</f>
        <v>104538.47681296886</v>
      </c>
      <c r="BB101" s="81">
        <f ca="1">VLOOKUP(eurostat_totals[[#This Row],[energy carrier EUCalc]],$AE$11:$BI$24,COLUMN()-COLUMN($AD$29),FALSE)*eurostat_totals[[#This Row],[2020 1]]</f>
        <v>38179.26979256254</v>
      </c>
      <c r="BC101" s="81">
        <f>VLOOKUP(eurostat_totals[[#This Row],[energy carrier EUCalc]],$AE$11:$BI$24,COLUMN()-COLUMN($AD$29),FALSE)*eurostat_totals[[#This Row],[2020 1]]</f>
        <v>109083.62797875013</v>
      </c>
      <c r="BD101" s="81">
        <f ca="1">VLOOKUP(eurostat_totals[[#This Row],[energy carrier EUCalc]],$AE$11:$BI$24,COLUMN()-COLUMN($AD$29),FALSE)*eurostat_totals[[#This Row],[2020 1]]</f>
        <v>108174.59774559388</v>
      </c>
      <c r="BE101" s="81">
        <f ca="1">VLOOKUP(eurostat_totals[[#This Row],[energy carrier EUCalc]],$AE$11:$BI$24,COLUMN()-COLUMN($AD$29),FALSE)*eurostat_totals[[#This Row],[2020 1]]</f>
        <v>107265.56751243763</v>
      </c>
      <c r="BF101" s="81">
        <f ca="1">VLOOKUP(eurostat_totals[[#This Row],[energy carrier EUCalc]],$AE$11:$BI$24,COLUMN()-COLUMN($AD$29),FALSE)*eurostat_totals[[#This Row],[2020 1]]</f>
        <v>106356.53727928139</v>
      </c>
      <c r="BG101" s="81">
        <f ca="1">VLOOKUP(eurostat_totals[[#This Row],[energy carrier EUCalc]],$AE$11:$BI$24,COLUMN()-COLUMN($AD$29),FALSE)*eurostat_totals[[#This Row],[2020 1]]</f>
        <v>105447.50704612512</v>
      </c>
      <c r="BH101" s="81">
        <f ca="1">VLOOKUP(eurostat_totals[[#This Row],[energy carrier EUCalc]],$AE$11:$BI$24,COLUMN()-COLUMN($AD$29),FALSE)*eurostat_totals[[#This Row],[2020 1]]</f>
        <v>104538.47681296886</v>
      </c>
      <c r="BI101" s="81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81" t="str">
        <f t="shared" si="121"/>
        <v>gas-ff-naturalGermany</v>
      </c>
      <c r="B102" s="6" t="s">
        <v>33</v>
      </c>
      <c r="C102" t="s">
        <v>2</v>
      </c>
      <c r="D102" s="84">
        <v>307971.43795146578</v>
      </c>
      <c r="E102" s="84">
        <v>364758.32866171986</v>
      </c>
      <c r="F102" s="84">
        <v>361802.56669846928</v>
      </c>
      <c r="G102" s="84">
        <v>394268.84488287929</v>
      </c>
      <c r="H102" s="84">
        <v>375761.92189357668</v>
      </c>
      <c r="I102" s="84">
        <v>400418.27676271735</v>
      </c>
      <c r="J102" s="84">
        <v>447462.48364564375</v>
      </c>
      <c r="K102" s="84">
        <v>434813.59628668358</v>
      </c>
      <c r="L102" s="84">
        <v>427950.22069427278</v>
      </c>
      <c r="M102" s="84">
        <v>391185.64171802608</v>
      </c>
      <c r="N102" s="84">
        <v>394056.99861862796</v>
      </c>
      <c r="O102" s="84">
        <v>437772.06255447539</v>
      </c>
      <c r="P102" s="84">
        <v>411152.67435438617</v>
      </c>
      <c r="Q102" s="84">
        <v>404871.33036799525</v>
      </c>
      <c r="R102" s="84">
        <v>378244.7414914507</v>
      </c>
      <c r="S102" s="84">
        <v>368645.1296450583</v>
      </c>
      <c r="T102" s="84">
        <v>373033.34517168062</v>
      </c>
      <c r="U102" s="84">
        <v>281987.92192511476</v>
      </c>
      <c r="V102" s="84">
        <v>343121.37776374776</v>
      </c>
      <c r="W102" s="84">
        <v>319049.9008607539</v>
      </c>
      <c r="X102" s="84">
        <v>343461.36302350485</v>
      </c>
      <c r="Y102" s="84">
        <v>277061.71228753368</v>
      </c>
      <c r="Z102" s="84">
        <v>303623.1412172133</v>
      </c>
      <c r="AA102" s="84">
        <v>325897.83491347427</v>
      </c>
      <c r="AB102" s="84">
        <v>259218.11564222697</v>
      </c>
      <c r="AC102" s="84">
        <v>271932.9818570551</v>
      </c>
      <c r="AD102" s="84">
        <v>290631.23689083423</v>
      </c>
      <c r="AE102" s="84">
        <v>284839.97542760108</v>
      </c>
      <c r="AF102" s="84">
        <f t="shared" si="118"/>
        <v>281083.34226967866</v>
      </c>
      <c r="AG102" s="84">
        <f t="shared" si="119"/>
        <v>272120.44374091952</v>
      </c>
      <c r="AH102" s="84">
        <f t="shared" si="120"/>
        <v>274700.90936065803</v>
      </c>
      <c r="AI102" s="84">
        <f ca="1">VLOOKUP(eurostat_totals[[#This Row],[energy carrier EUCalc]],$AE$11:$BI$24,COLUMN()-COLUMN($AD$29),FALSE)*eurostat_totals[[#This Row],[2020 1]]</f>
        <v>272411.73511598591</v>
      </c>
      <c r="AJ102" s="84">
        <f ca="1">VLOOKUP(eurostat_totals[[#This Row],[energy carrier EUCalc]],$AE$11:$BI$24,COLUMN()-COLUMN($AD$29),FALSE)*eurostat_totals[[#This Row],[2020 1]]</f>
        <v>270122.56087131373</v>
      </c>
      <c r="AK102" s="84">
        <f ca="1">VLOOKUP(eurostat_totals[[#This Row],[energy carrier EUCalc]],$AE$11:$BI$24,COLUMN()-COLUMN($AD$29),FALSE)*eurostat_totals[[#This Row],[2020 1]]</f>
        <v>267833.38662664162</v>
      </c>
      <c r="AL102" s="84">
        <f ca="1">VLOOKUP(eurostat_totals[[#This Row],[energy carrier EUCalc]],$AE$11:$BI$24,COLUMN()-COLUMN($AD$29),FALSE)*eurostat_totals[[#This Row],[2020 1]]</f>
        <v>265544.21238196944</v>
      </c>
      <c r="AM102" s="84">
        <f ca="1">VLOOKUP(eurostat_totals[[#This Row],[energy carrier EUCalc]],$AE$11:$BI$24,COLUMN()-COLUMN($AD$29),FALSE)*eurostat_totals[[#This Row],[2020 1]]</f>
        <v>263255.03813729726</v>
      </c>
      <c r="AN102" s="84">
        <f ca="1">VLOOKUP(eurostat_totals[[#This Row],[energy carrier EUCalc]],$AE$11:$BI$24,COLUMN()-COLUMN($AD$29),FALSE)*eurostat_totals[[#This Row],[2020 1]]</f>
        <v>260965.86389262512</v>
      </c>
      <c r="AO102" s="84">
        <f>VLOOKUP(eurostat_totals[[#This Row],[energy carrier EUCalc]],$AE$11:$BI$24,COLUMN()-COLUMN($AD$29),FALSE)*eurostat_totals[[#This Row],[2020 1]]</f>
        <v>274700.90936065803</v>
      </c>
      <c r="AP102" s="84">
        <f ca="1">VLOOKUP(eurostat_totals[[#This Row],[energy carrier EUCalc]],$AE$11:$BI$24,COLUMN()-COLUMN($AD$29),FALSE)*eurostat_totals[[#This Row],[2020 1]]</f>
        <v>272411.73511598591</v>
      </c>
      <c r="AQ102" s="84">
        <f ca="1">VLOOKUP(eurostat_totals[[#This Row],[energy carrier EUCalc]],$AE$11:$BI$24,COLUMN()-COLUMN($AD$29),FALSE)*eurostat_totals[[#This Row],[2020 1]]</f>
        <v>270122.56087131373</v>
      </c>
      <c r="AR102" s="81">
        <f ca="1">VLOOKUP(eurostat_totals[[#This Row],[energy carrier EUCalc]],$AE$11:$BI$24,COLUMN()-COLUMN($AD$29),FALSE)*eurostat_totals[[#This Row],[2020 1]]</f>
        <v>267833.38662664162</v>
      </c>
      <c r="AS102" s="81">
        <f ca="1">VLOOKUP(eurostat_totals[[#This Row],[energy carrier EUCalc]],$AE$11:$BI$24,COLUMN()-COLUMN($AD$29),FALSE)*eurostat_totals[[#This Row],[2020 1]]</f>
        <v>265544.21238196944</v>
      </c>
      <c r="AT102" s="81">
        <f ca="1">VLOOKUP(eurostat_totals[[#This Row],[energy carrier EUCalc]],$AE$11:$BI$24,COLUMN()-COLUMN($AD$29),FALSE)*eurostat_totals[[#This Row],[2020 1]]</f>
        <v>263255.03813729726</v>
      </c>
      <c r="AU102" s="81">
        <f ca="1">VLOOKUP(eurostat_totals[[#This Row],[energy carrier EUCalc]],$AE$11:$BI$24,COLUMN()-COLUMN($AD$29),FALSE)*eurostat_totals[[#This Row],[2020 1]]</f>
        <v>137350.45468032901</v>
      </c>
      <c r="AV102" s="81">
        <f>VLOOKUP(eurostat_totals[[#This Row],[energy carrier EUCalc]],$AE$11:$BI$24,COLUMN()-COLUMN($AD$29),FALSE)*eurostat_totals[[#This Row],[2020 1]]</f>
        <v>274700.90936065803</v>
      </c>
      <c r="AW102" s="81">
        <f ca="1">VLOOKUP(eurostat_totals[[#This Row],[energy carrier EUCalc]],$AE$11:$BI$24,COLUMN()-COLUMN($AD$29),FALSE)*eurostat_totals[[#This Row],[2020 1]]</f>
        <v>272411.73511598591</v>
      </c>
      <c r="AX102" s="81">
        <f ca="1">VLOOKUP(eurostat_totals[[#This Row],[energy carrier EUCalc]],$AE$11:$BI$24,COLUMN()-COLUMN($AD$29),FALSE)*eurostat_totals[[#This Row],[2020 1]]</f>
        <v>270122.56087131373</v>
      </c>
      <c r="AY102" s="81">
        <f ca="1">VLOOKUP(eurostat_totals[[#This Row],[energy carrier EUCalc]],$AE$11:$BI$24,COLUMN()-COLUMN($AD$29),FALSE)*eurostat_totals[[#This Row],[2020 1]]</f>
        <v>267833.38662664162</v>
      </c>
      <c r="AZ102" s="81">
        <f ca="1">VLOOKUP(eurostat_totals[[#This Row],[energy carrier EUCalc]],$AE$11:$BI$24,COLUMN()-COLUMN($AD$29),FALSE)*eurostat_totals[[#This Row],[2020 1]]</f>
        <v>265544.21238196944</v>
      </c>
      <c r="BA102" s="81">
        <f ca="1">VLOOKUP(eurostat_totals[[#This Row],[energy carrier EUCalc]],$AE$11:$BI$24,COLUMN()-COLUMN($AD$29),FALSE)*eurostat_totals[[#This Row],[2020 1]]</f>
        <v>263255.03813729726</v>
      </c>
      <c r="BB102" s="81">
        <f ca="1">VLOOKUP(eurostat_totals[[#This Row],[energy carrier EUCalc]],$AE$11:$BI$24,COLUMN()-COLUMN($AD$29),FALSE)*eurostat_totals[[#This Row],[2020 1]]</f>
        <v>96145.318276230304</v>
      </c>
      <c r="BC102" s="81">
        <f>VLOOKUP(eurostat_totals[[#This Row],[energy carrier EUCalc]],$AE$11:$BI$24,COLUMN()-COLUMN($AD$29),FALSE)*eurostat_totals[[#This Row],[2020 1]]</f>
        <v>274700.90936065803</v>
      </c>
      <c r="BD102" s="81">
        <f ca="1">VLOOKUP(eurostat_totals[[#This Row],[energy carrier EUCalc]],$AE$11:$BI$24,COLUMN()-COLUMN($AD$29),FALSE)*eurostat_totals[[#This Row],[2020 1]]</f>
        <v>272411.73511598591</v>
      </c>
      <c r="BE102" s="81">
        <f ca="1">VLOOKUP(eurostat_totals[[#This Row],[energy carrier EUCalc]],$AE$11:$BI$24,COLUMN()-COLUMN($AD$29),FALSE)*eurostat_totals[[#This Row],[2020 1]]</f>
        <v>270122.56087131373</v>
      </c>
      <c r="BF102" s="81">
        <f ca="1">VLOOKUP(eurostat_totals[[#This Row],[energy carrier EUCalc]],$AE$11:$BI$24,COLUMN()-COLUMN($AD$29),FALSE)*eurostat_totals[[#This Row],[2020 1]]</f>
        <v>267833.38662664162</v>
      </c>
      <c r="BG102" s="81">
        <f ca="1">VLOOKUP(eurostat_totals[[#This Row],[energy carrier EUCalc]],$AE$11:$BI$24,COLUMN()-COLUMN($AD$29),FALSE)*eurostat_totals[[#This Row],[2020 1]]</f>
        <v>265544.21238196944</v>
      </c>
      <c r="BH102" s="81">
        <f ca="1">VLOOKUP(eurostat_totals[[#This Row],[energy carrier EUCalc]],$AE$11:$BI$24,COLUMN()-COLUMN($AD$29),FALSE)*eurostat_totals[[#This Row],[2020 1]]</f>
        <v>263255.03813729726</v>
      </c>
      <c r="BI102" s="81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81" t="str">
        <f t="shared" si="121"/>
        <v>gas-ff-naturalGreece</v>
      </c>
      <c r="B103" s="6" t="s">
        <v>33</v>
      </c>
      <c r="C103" t="s">
        <v>16</v>
      </c>
      <c r="D103" s="84">
        <v>903.10426519803627</v>
      </c>
      <c r="E103" s="84">
        <v>898.03138710265455</v>
      </c>
      <c r="F103" s="84">
        <v>878.16426669662144</v>
      </c>
      <c r="G103" s="84">
        <v>881.88962282602165</v>
      </c>
      <c r="H103" s="84">
        <v>888.63838456185363</v>
      </c>
      <c r="I103" s="84">
        <v>947.28254052135981</v>
      </c>
      <c r="J103" s="84">
        <v>1289.4855888947295</v>
      </c>
      <c r="K103" s="84">
        <v>1346.8850682428997</v>
      </c>
      <c r="L103" s="84">
        <v>1409.9806933176133</v>
      </c>
      <c r="M103" s="84">
        <v>1387.6384693464784</v>
      </c>
      <c r="N103" s="84">
        <v>1502.1357070325048</v>
      </c>
      <c r="O103" s="84">
        <v>1705.6695720001892</v>
      </c>
      <c r="P103" s="84">
        <v>3425.9470097333224</v>
      </c>
      <c r="Q103" s="84">
        <v>7738.489409146624</v>
      </c>
      <c r="R103" s="84">
        <v>10663.635910749794</v>
      </c>
      <c r="S103" s="84">
        <v>16756.433971822258</v>
      </c>
      <c r="T103" s="84">
        <v>20488.698458529732</v>
      </c>
      <c r="U103" s="84">
        <v>19906.406236690505</v>
      </c>
      <c r="V103" s="84">
        <v>19776.100804202339</v>
      </c>
      <c r="W103" s="84">
        <v>17730.317874479184</v>
      </c>
      <c r="X103" s="84">
        <v>14858.452325489614</v>
      </c>
      <c r="Y103" s="84">
        <v>22383.244416160811</v>
      </c>
      <c r="Z103" s="84">
        <v>17255.763870694718</v>
      </c>
      <c r="AA103" s="84">
        <v>6538.6250935088383</v>
      </c>
      <c r="AB103" s="84">
        <v>6293.8784165755096</v>
      </c>
      <c r="AC103" s="84">
        <v>11383.096761974342</v>
      </c>
      <c r="AD103" s="84">
        <v>9983.984185109437</v>
      </c>
      <c r="AE103" s="84">
        <v>10050.538729397875</v>
      </c>
      <c r="AF103" s="84">
        <f t="shared" si="118"/>
        <v>8609.4937011385064</v>
      </c>
      <c r="AG103" s="84">
        <f t="shared" si="119"/>
        <v>9023.6674226644391</v>
      </c>
      <c r="AH103" s="84">
        <f t="shared" si="120"/>
        <v>9569.6252238822253</v>
      </c>
      <c r="AI103" s="84">
        <f ca="1">VLOOKUP(eurostat_totals[[#This Row],[energy carrier EUCalc]],$AE$11:$BI$24,COLUMN()-COLUMN($AD$29),FALSE)*eurostat_totals[[#This Row],[2020 1]]</f>
        <v>9489.8783470165399</v>
      </c>
      <c r="AJ103" s="84">
        <f ca="1">VLOOKUP(eurostat_totals[[#This Row],[energy carrier EUCalc]],$AE$11:$BI$24,COLUMN()-COLUMN($AD$29),FALSE)*eurostat_totals[[#This Row],[2020 1]]</f>
        <v>9410.1314701508563</v>
      </c>
      <c r="AK103" s="84">
        <f ca="1">VLOOKUP(eurostat_totals[[#This Row],[energy carrier EUCalc]],$AE$11:$BI$24,COLUMN()-COLUMN($AD$29),FALSE)*eurostat_totals[[#This Row],[2020 1]]</f>
        <v>9330.3845932851709</v>
      </c>
      <c r="AL103" s="84">
        <f ca="1">VLOOKUP(eurostat_totals[[#This Row],[energy carrier EUCalc]],$AE$11:$BI$24,COLUMN()-COLUMN($AD$29),FALSE)*eurostat_totals[[#This Row],[2020 1]]</f>
        <v>9250.6377164194837</v>
      </c>
      <c r="AM103" s="84">
        <f ca="1">VLOOKUP(eurostat_totals[[#This Row],[energy carrier EUCalc]],$AE$11:$BI$24,COLUMN()-COLUMN($AD$29),FALSE)*eurostat_totals[[#This Row],[2020 1]]</f>
        <v>9170.8908395537983</v>
      </c>
      <c r="AN103" s="84">
        <f ca="1">VLOOKUP(eurostat_totals[[#This Row],[energy carrier EUCalc]],$AE$11:$BI$24,COLUMN()-COLUMN($AD$29),FALSE)*eurostat_totals[[#This Row],[2020 1]]</f>
        <v>9091.1439626881129</v>
      </c>
      <c r="AO103" s="84">
        <f>VLOOKUP(eurostat_totals[[#This Row],[energy carrier EUCalc]],$AE$11:$BI$24,COLUMN()-COLUMN($AD$29),FALSE)*eurostat_totals[[#This Row],[2020 1]]</f>
        <v>9569.6252238822253</v>
      </c>
      <c r="AP103" s="84">
        <f ca="1">VLOOKUP(eurostat_totals[[#This Row],[energy carrier EUCalc]],$AE$11:$BI$24,COLUMN()-COLUMN($AD$29),FALSE)*eurostat_totals[[#This Row],[2020 1]]</f>
        <v>9489.8783470165399</v>
      </c>
      <c r="AQ103" s="84">
        <f ca="1">VLOOKUP(eurostat_totals[[#This Row],[energy carrier EUCalc]],$AE$11:$BI$24,COLUMN()-COLUMN($AD$29),FALSE)*eurostat_totals[[#This Row],[2020 1]]</f>
        <v>9410.1314701508563</v>
      </c>
      <c r="AR103" s="81">
        <f ca="1">VLOOKUP(eurostat_totals[[#This Row],[energy carrier EUCalc]],$AE$11:$BI$24,COLUMN()-COLUMN($AD$29),FALSE)*eurostat_totals[[#This Row],[2020 1]]</f>
        <v>9330.3845932851709</v>
      </c>
      <c r="AS103" s="81">
        <f ca="1">VLOOKUP(eurostat_totals[[#This Row],[energy carrier EUCalc]],$AE$11:$BI$24,COLUMN()-COLUMN($AD$29),FALSE)*eurostat_totals[[#This Row],[2020 1]]</f>
        <v>9250.6377164194837</v>
      </c>
      <c r="AT103" s="81">
        <f ca="1">VLOOKUP(eurostat_totals[[#This Row],[energy carrier EUCalc]],$AE$11:$BI$24,COLUMN()-COLUMN($AD$29),FALSE)*eurostat_totals[[#This Row],[2020 1]]</f>
        <v>9170.8908395537983</v>
      </c>
      <c r="AU103" s="81">
        <f ca="1">VLOOKUP(eurostat_totals[[#This Row],[energy carrier EUCalc]],$AE$11:$BI$24,COLUMN()-COLUMN($AD$29),FALSE)*eurostat_totals[[#This Row],[2020 1]]</f>
        <v>4784.8126119411127</v>
      </c>
      <c r="AV103" s="81">
        <f>VLOOKUP(eurostat_totals[[#This Row],[energy carrier EUCalc]],$AE$11:$BI$24,COLUMN()-COLUMN($AD$29),FALSE)*eurostat_totals[[#This Row],[2020 1]]</f>
        <v>9569.6252238822253</v>
      </c>
      <c r="AW103" s="81">
        <f ca="1">VLOOKUP(eurostat_totals[[#This Row],[energy carrier EUCalc]],$AE$11:$BI$24,COLUMN()-COLUMN($AD$29),FALSE)*eurostat_totals[[#This Row],[2020 1]]</f>
        <v>9489.8783470165399</v>
      </c>
      <c r="AX103" s="81">
        <f ca="1">VLOOKUP(eurostat_totals[[#This Row],[energy carrier EUCalc]],$AE$11:$BI$24,COLUMN()-COLUMN($AD$29),FALSE)*eurostat_totals[[#This Row],[2020 1]]</f>
        <v>9410.1314701508563</v>
      </c>
      <c r="AY103" s="81">
        <f ca="1">VLOOKUP(eurostat_totals[[#This Row],[energy carrier EUCalc]],$AE$11:$BI$24,COLUMN()-COLUMN($AD$29),FALSE)*eurostat_totals[[#This Row],[2020 1]]</f>
        <v>9330.3845932851709</v>
      </c>
      <c r="AZ103" s="81">
        <f ca="1">VLOOKUP(eurostat_totals[[#This Row],[energy carrier EUCalc]],$AE$11:$BI$24,COLUMN()-COLUMN($AD$29),FALSE)*eurostat_totals[[#This Row],[2020 1]]</f>
        <v>9250.6377164194837</v>
      </c>
      <c r="BA103" s="81">
        <f ca="1">VLOOKUP(eurostat_totals[[#This Row],[energy carrier EUCalc]],$AE$11:$BI$24,COLUMN()-COLUMN($AD$29),FALSE)*eurostat_totals[[#This Row],[2020 1]]</f>
        <v>9170.8908395537983</v>
      </c>
      <c r="BB103" s="81">
        <f ca="1">VLOOKUP(eurostat_totals[[#This Row],[energy carrier EUCalc]],$AE$11:$BI$24,COLUMN()-COLUMN($AD$29),FALSE)*eurostat_totals[[#This Row],[2020 1]]</f>
        <v>3349.3688283587785</v>
      </c>
      <c r="BC103" s="81">
        <f>VLOOKUP(eurostat_totals[[#This Row],[energy carrier EUCalc]],$AE$11:$BI$24,COLUMN()-COLUMN($AD$29),FALSE)*eurostat_totals[[#This Row],[2020 1]]</f>
        <v>9569.6252238822253</v>
      </c>
      <c r="BD103" s="81">
        <f ca="1">VLOOKUP(eurostat_totals[[#This Row],[energy carrier EUCalc]],$AE$11:$BI$24,COLUMN()-COLUMN($AD$29),FALSE)*eurostat_totals[[#This Row],[2020 1]]</f>
        <v>9489.8783470165399</v>
      </c>
      <c r="BE103" s="81">
        <f ca="1">VLOOKUP(eurostat_totals[[#This Row],[energy carrier EUCalc]],$AE$11:$BI$24,COLUMN()-COLUMN($AD$29),FALSE)*eurostat_totals[[#This Row],[2020 1]]</f>
        <v>9410.1314701508563</v>
      </c>
      <c r="BF103" s="81">
        <f ca="1">VLOOKUP(eurostat_totals[[#This Row],[energy carrier EUCalc]],$AE$11:$BI$24,COLUMN()-COLUMN($AD$29),FALSE)*eurostat_totals[[#This Row],[2020 1]]</f>
        <v>9330.3845932851709</v>
      </c>
      <c r="BG103" s="81">
        <f ca="1">VLOOKUP(eurostat_totals[[#This Row],[energy carrier EUCalc]],$AE$11:$BI$24,COLUMN()-COLUMN($AD$29),FALSE)*eurostat_totals[[#This Row],[2020 1]]</f>
        <v>9250.6377164194837</v>
      </c>
      <c r="BH103" s="81">
        <f ca="1">VLOOKUP(eurostat_totals[[#This Row],[energy carrier EUCalc]],$AE$11:$BI$24,COLUMN()-COLUMN($AD$29),FALSE)*eurostat_totals[[#This Row],[2020 1]]</f>
        <v>9170.8908395537983</v>
      </c>
      <c r="BI103" s="81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81" t="str">
        <f t="shared" si="121"/>
        <v>gas-ff-naturalHungary</v>
      </c>
      <c r="B104" s="6" t="s">
        <v>33</v>
      </c>
      <c r="C104" t="s">
        <v>15</v>
      </c>
      <c r="D104" s="84">
        <v>24656.249992486595</v>
      </c>
      <c r="E104" s="84">
        <v>27284.084524498707</v>
      </c>
      <c r="F104" s="84">
        <v>29326.074749488223</v>
      </c>
      <c r="G104" s="84">
        <v>29830.757625327511</v>
      </c>
      <c r="H104" s="84">
        <v>30654.986393757998</v>
      </c>
      <c r="I104" s="84">
        <v>30124.778204223243</v>
      </c>
      <c r="J104" s="84">
        <v>30937.368894175786</v>
      </c>
      <c r="K104" s="84">
        <v>29357.68499110698</v>
      </c>
      <c r="L104" s="84">
        <v>28183.293901909601</v>
      </c>
      <c r="M104" s="84">
        <v>29753.815542446326</v>
      </c>
      <c r="N104" s="84">
        <v>29137.82556098422</v>
      </c>
      <c r="O104" s="84">
        <v>32365.95214821964</v>
      </c>
      <c r="P104" s="84">
        <v>33110.798704229666</v>
      </c>
      <c r="Q104" s="84">
        <v>38707.241790122782</v>
      </c>
      <c r="R104" s="84">
        <v>34891.102047751789</v>
      </c>
      <c r="S104" s="84">
        <v>38074.973262304651</v>
      </c>
      <c r="T104" s="84">
        <v>35356.539353565735</v>
      </c>
      <c r="U104" s="84">
        <v>30022.850493320489</v>
      </c>
      <c r="V104" s="84">
        <v>31115.017897520924</v>
      </c>
      <c r="W104" s="84">
        <v>29922.687370991316</v>
      </c>
      <c r="X104" s="84">
        <v>30521.319953145139</v>
      </c>
      <c r="Y104" s="84">
        <v>27124.459325631404</v>
      </c>
      <c r="Z104" s="84">
        <v>24410.190915421277</v>
      </c>
      <c r="AA104" s="84">
        <v>22311.991941443212</v>
      </c>
      <c r="AB104" s="84">
        <v>19711.036122260128</v>
      </c>
      <c r="AC104" s="84">
        <v>22937.325535062246</v>
      </c>
      <c r="AD104" s="84">
        <v>24417.574104017633</v>
      </c>
      <c r="AE104" s="84">
        <v>25893.67512809256</v>
      </c>
      <c r="AF104" s="84">
        <f t="shared" si="118"/>
        <v>26190.371970626817</v>
      </c>
      <c r="AG104" s="84">
        <f t="shared" si="119"/>
        <v>26966.047976463538</v>
      </c>
      <c r="AH104" s="84">
        <f t="shared" si="120"/>
        <v>28417.050347304219</v>
      </c>
      <c r="AI104" s="84">
        <f ca="1">VLOOKUP(eurostat_totals[[#This Row],[energy carrier EUCalc]],$AE$11:$BI$24,COLUMN()-COLUMN($AD$29),FALSE)*eurostat_totals[[#This Row],[2020 1]]</f>
        <v>28180.241594410018</v>
      </c>
      <c r="AJ104" s="84">
        <f ca="1">VLOOKUP(eurostat_totals[[#This Row],[energy carrier EUCalc]],$AE$11:$BI$24,COLUMN()-COLUMN($AD$29),FALSE)*eurostat_totals[[#This Row],[2020 1]]</f>
        <v>27943.432841515816</v>
      </c>
      <c r="AK104" s="84">
        <f ca="1">VLOOKUP(eurostat_totals[[#This Row],[energy carrier EUCalc]],$AE$11:$BI$24,COLUMN()-COLUMN($AD$29),FALSE)*eurostat_totals[[#This Row],[2020 1]]</f>
        <v>27706.624088621615</v>
      </c>
      <c r="AL104" s="84">
        <f ca="1">VLOOKUP(eurostat_totals[[#This Row],[energy carrier EUCalc]],$AE$11:$BI$24,COLUMN()-COLUMN($AD$29),FALSE)*eurostat_totals[[#This Row],[2020 1]]</f>
        <v>27469.815335727413</v>
      </c>
      <c r="AM104" s="84">
        <f ca="1">VLOOKUP(eurostat_totals[[#This Row],[energy carrier EUCalc]],$AE$11:$BI$24,COLUMN()-COLUMN($AD$29),FALSE)*eurostat_totals[[#This Row],[2020 1]]</f>
        <v>27233.006582833208</v>
      </c>
      <c r="AN104" s="84">
        <f ca="1">VLOOKUP(eurostat_totals[[#This Row],[energy carrier EUCalc]],$AE$11:$BI$24,COLUMN()-COLUMN($AD$29),FALSE)*eurostat_totals[[#This Row],[2020 1]]</f>
        <v>26996.197829939007</v>
      </c>
      <c r="AO104" s="84">
        <f>VLOOKUP(eurostat_totals[[#This Row],[energy carrier EUCalc]],$AE$11:$BI$24,COLUMN()-COLUMN($AD$29),FALSE)*eurostat_totals[[#This Row],[2020 1]]</f>
        <v>28417.050347304219</v>
      </c>
      <c r="AP104" s="84">
        <f ca="1">VLOOKUP(eurostat_totals[[#This Row],[energy carrier EUCalc]],$AE$11:$BI$24,COLUMN()-COLUMN($AD$29),FALSE)*eurostat_totals[[#This Row],[2020 1]]</f>
        <v>28180.241594410018</v>
      </c>
      <c r="AQ104" s="84">
        <f ca="1">VLOOKUP(eurostat_totals[[#This Row],[energy carrier EUCalc]],$AE$11:$BI$24,COLUMN()-COLUMN($AD$29),FALSE)*eurostat_totals[[#This Row],[2020 1]]</f>
        <v>27943.432841515816</v>
      </c>
      <c r="AR104" s="81">
        <f ca="1">VLOOKUP(eurostat_totals[[#This Row],[energy carrier EUCalc]],$AE$11:$BI$24,COLUMN()-COLUMN($AD$29),FALSE)*eurostat_totals[[#This Row],[2020 1]]</f>
        <v>27706.624088621615</v>
      </c>
      <c r="AS104" s="81">
        <f ca="1">VLOOKUP(eurostat_totals[[#This Row],[energy carrier EUCalc]],$AE$11:$BI$24,COLUMN()-COLUMN($AD$29),FALSE)*eurostat_totals[[#This Row],[2020 1]]</f>
        <v>27469.815335727413</v>
      </c>
      <c r="AT104" s="81">
        <f ca="1">VLOOKUP(eurostat_totals[[#This Row],[energy carrier EUCalc]],$AE$11:$BI$24,COLUMN()-COLUMN($AD$29),FALSE)*eurostat_totals[[#This Row],[2020 1]]</f>
        <v>27233.006582833208</v>
      </c>
      <c r="AU104" s="81">
        <f ca="1">VLOOKUP(eurostat_totals[[#This Row],[energy carrier EUCalc]],$AE$11:$BI$24,COLUMN()-COLUMN($AD$29),FALSE)*eurostat_totals[[#This Row],[2020 1]]</f>
        <v>14208.52517365211</v>
      </c>
      <c r="AV104" s="81">
        <f>VLOOKUP(eurostat_totals[[#This Row],[energy carrier EUCalc]],$AE$11:$BI$24,COLUMN()-COLUMN($AD$29),FALSE)*eurostat_totals[[#This Row],[2020 1]]</f>
        <v>28417.050347304219</v>
      </c>
      <c r="AW104" s="81">
        <f ca="1">VLOOKUP(eurostat_totals[[#This Row],[energy carrier EUCalc]],$AE$11:$BI$24,COLUMN()-COLUMN($AD$29),FALSE)*eurostat_totals[[#This Row],[2020 1]]</f>
        <v>28180.241594410018</v>
      </c>
      <c r="AX104" s="81">
        <f ca="1">VLOOKUP(eurostat_totals[[#This Row],[energy carrier EUCalc]],$AE$11:$BI$24,COLUMN()-COLUMN($AD$29),FALSE)*eurostat_totals[[#This Row],[2020 1]]</f>
        <v>27943.432841515816</v>
      </c>
      <c r="AY104" s="81">
        <f ca="1">VLOOKUP(eurostat_totals[[#This Row],[energy carrier EUCalc]],$AE$11:$BI$24,COLUMN()-COLUMN($AD$29),FALSE)*eurostat_totals[[#This Row],[2020 1]]</f>
        <v>27706.624088621615</v>
      </c>
      <c r="AZ104" s="81">
        <f ca="1">VLOOKUP(eurostat_totals[[#This Row],[energy carrier EUCalc]],$AE$11:$BI$24,COLUMN()-COLUMN($AD$29),FALSE)*eurostat_totals[[#This Row],[2020 1]]</f>
        <v>27469.815335727413</v>
      </c>
      <c r="BA104" s="81">
        <f ca="1">VLOOKUP(eurostat_totals[[#This Row],[energy carrier EUCalc]],$AE$11:$BI$24,COLUMN()-COLUMN($AD$29),FALSE)*eurostat_totals[[#This Row],[2020 1]]</f>
        <v>27233.006582833208</v>
      </c>
      <c r="BB104" s="81">
        <f ca="1">VLOOKUP(eurostat_totals[[#This Row],[energy carrier EUCalc]],$AE$11:$BI$24,COLUMN()-COLUMN($AD$29),FALSE)*eurostat_totals[[#This Row],[2020 1]]</f>
        <v>9945.9676215564759</v>
      </c>
      <c r="BC104" s="81">
        <f>VLOOKUP(eurostat_totals[[#This Row],[energy carrier EUCalc]],$AE$11:$BI$24,COLUMN()-COLUMN($AD$29),FALSE)*eurostat_totals[[#This Row],[2020 1]]</f>
        <v>28417.050347304219</v>
      </c>
      <c r="BD104" s="81">
        <f ca="1">VLOOKUP(eurostat_totals[[#This Row],[energy carrier EUCalc]],$AE$11:$BI$24,COLUMN()-COLUMN($AD$29),FALSE)*eurostat_totals[[#This Row],[2020 1]]</f>
        <v>28180.241594410018</v>
      </c>
      <c r="BE104" s="81">
        <f ca="1">VLOOKUP(eurostat_totals[[#This Row],[energy carrier EUCalc]],$AE$11:$BI$24,COLUMN()-COLUMN($AD$29),FALSE)*eurostat_totals[[#This Row],[2020 1]]</f>
        <v>27943.432841515816</v>
      </c>
      <c r="BF104" s="81">
        <f ca="1">VLOOKUP(eurostat_totals[[#This Row],[energy carrier EUCalc]],$AE$11:$BI$24,COLUMN()-COLUMN($AD$29),FALSE)*eurostat_totals[[#This Row],[2020 1]]</f>
        <v>27706.624088621615</v>
      </c>
      <c r="BG104" s="81">
        <f ca="1">VLOOKUP(eurostat_totals[[#This Row],[energy carrier EUCalc]],$AE$11:$BI$24,COLUMN()-COLUMN($AD$29),FALSE)*eurostat_totals[[#This Row],[2020 1]]</f>
        <v>27469.815335727413</v>
      </c>
      <c r="BH104" s="81">
        <f ca="1">VLOOKUP(eurostat_totals[[#This Row],[energy carrier EUCalc]],$AE$11:$BI$24,COLUMN()-COLUMN($AD$29),FALSE)*eurostat_totals[[#This Row],[2020 1]]</f>
        <v>27233.006582833208</v>
      </c>
      <c r="BI104" s="81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81" t="str">
        <f t="shared" si="121"/>
        <v>gas-ff-naturalIceland</v>
      </c>
      <c r="B105" s="6" t="s">
        <v>33</v>
      </c>
      <c r="C105" t="s">
        <v>70</v>
      </c>
      <c r="D105" s="84">
        <v>144.52601000000001</v>
      </c>
      <c r="E105" s="84">
        <v>120.63799</v>
      </c>
      <c r="F105" s="84">
        <v>120.63799</v>
      </c>
      <c r="G105" s="84">
        <v>120.63799</v>
      </c>
      <c r="H105" s="84">
        <v>108.69398000000001</v>
      </c>
      <c r="I105" s="84">
        <v>120.63799</v>
      </c>
      <c r="J105" s="84">
        <v>132.58199999999999</v>
      </c>
      <c r="K105" s="84">
        <v>121.82425000000001</v>
      </c>
      <c r="L105" s="84">
        <v>145.71226999999999</v>
      </c>
      <c r="M105" s="84">
        <v>132.58199999999999</v>
      </c>
      <c r="N105" s="84">
        <v>108.69398000000001</v>
      </c>
      <c r="O105" s="84">
        <v>84.805959999999999</v>
      </c>
      <c r="P105" s="84">
        <v>84.805959999999999</v>
      </c>
      <c r="Q105" s="84">
        <v>84.805959999999999</v>
      </c>
      <c r="R105" s="84">
        <v>72.861950000000007</v>
      </c>
      <c r="S105" s="84">
        <v>72.861950000000007</v>
      </c>
      <c r="T105" s="84">
        <v>37.029920000000004</v>
      </c>
      <c r="U105" s="84">
        <v>37.029920000000004</v>
      </c>
      <c r="V105" s="84">
        <v>50.16019</v>
      </c>
      <c r="W105" s="84">
        <v>37.029920000000004</v>
      </c>
      <c r="X105" s="84">
        <v>36.948509999999999</v>
      </c>
      <c r="Y105" s="84">
        <v>36.948509999999999</v>
      </c>
      <c r="Z105" s="84">
        <v>25.0045</v>
      </c>
      <c r="AA105" s="84">
        <v>25.0045</v>
      </c>
      <c r="AB105" s="84">
        <v>36.948509999999999</v>
      </c>
      <c r="AC105" s="84">
        <v>38.053360000000005</v>
      </c>
      <c r="AD105" s="84">
        <v>25.0045</v>
      </c>
      <c r="AE105" s="84">
        <v>43.25197</v>
      </c>
      <c r="AF105" s="84">
        <f t="shared" si="118"/>
        <v>46.901463999999997</v>
      </c>
      <c r="AG105" s="84">
        <f t="shared" si="119"/>
        <v>51.280856799999995</v>
      </c>
      <c r="AH105" s="84">
        <f t="shared" si="120"/>
        <v>54.147326159999992</v>
      </c>
      <c r="AI105" s="84">
        <f ca="1">VLOOKUP(eurostat_totals[[#This Row],[energy carrier EUCalc]],$AE$11:$BI$24,COLUMN()-COLUMN($AD$29),FALSE)*eurostat_totals[[#This Row],[2020 1]]</f>
        <v>53.696098441999993</v>
      </c>
      <c r="AJ105" s="84">
        <f ca="1">VLOOKUP(eurostat_totals[[#This Row],[energy carrier EUCalc]],$AE$11:$BI$24,COLUMN()-COLUMN($AD$29),FALSE)*eurostat_totals[[#This Row],[2020 1]]</f>
        <v>53.244870723999995</v>
      </c>
      <c r="AK105" s="84">
        <f ca="1">VLOOKUP(eurostat_totals[[#This Row],[energy carrier EUCalc]],$AE$11:$BI$24,COLUMN()-COLUMN($AD$29),FALSE)*eurostat_totals[[#This Row],[2020 1]]</f>
        <v>52.793643005999996</v>
      </c>
      <c r="AL105" s="84">
        <f ca="1">VLOOKUP(eurostat_totals[[#This Row],[energy carrier EUCalc]],$AE$11:$BI$24,COLUMN()-COLUMN($AD$29),FALSE)*eurostat_totals[[#This Row],[2020 1]]</f>
        <v>52.342415287999991</v>
      </c>
      <c r="AM105" s="84">
        <f ca="1">VLOOKUP(eurostat_totals[[#This Row],[energy carrier EUCalc]],$AE$11:$BI$24,COLUMN()-COLUMN($AD$29),FALSE)*eurostat_totals[[#This Row],[2020 1]]</f>
        <v>51.891187569999985</v>
      </c>
      <c r="AN105" s="84">
        <f ca="1">VLOOKUP(eurostat_totals[[#This Row],[energy carrier EUCalc]],$AE$11:$BI$24,COLUMN()-COLUMN($AD$29),FALSE)*eurostat_totals[[#This Row],[2020 1]]</f>
        <v>51.439959851999987</v>
      </c>
      <c r="AO105" s="84">
        <f>VLOOKUP(eurostat_totals[[#This Row],[energy carrier EUCalc]],$AE$11:$BI$24,COLUMN()-COLUMN($AD$29),FALSE)*eurostat_totals[[#This Row],[2020 1]]</f>
        <v>54.147326159999992</v>
      </c>
      <c r="AP105" s="84">
        <f ca="1">VLOOKUP(eurostat_totals[[#This Row],[energy carrier EUCalc]],$AE$11:$BI$24,COLUMN()-COLUMN($AD$29),FALSE)*eurostat_totals[[#This Row],[2020 1]]</f>
        <v>53.696098441999993</v>
      </c>
      <c r="AQ105" s="84">
        <f ca="1">VLOOKUP(eurostat_totals[[#This Row],[energy carrier EUCalc]],$AE$11:$BI$24,COLUMN()-COLUMN($AD$29),FALSE)*eurostat_totals[[#This Row],[2020 1]]</f>
        <v>53.244870723999995</v>
      </c>
      <c r="AR105" s="81">
        <f ca="1">VLOOKUP(eurostat_totals[[#This Row],[energy carrier EUCalc]],$AE$11:$BI$24,COLUMN()-COLUMN($AD$29),FALSE)*eurostat_totals[[#This Row],[2020 1]]</f>
        <v>52.793643005999996</v>
      </c>
      <c r="AS105" s="81">
        <f ca="1">VLOOKUP(eurostat_totals[[#This Row],[energy carrier EUCalc]],$AE$11:$BI$24,COLUMN()-COLUMN($AD$29),FALSE)*eurostat_totals[[#This Row],[2020 1]]</f>
        <v>52.342415287999991</v>
      </c>
      <c r="AT105" s="81">
        <f ca="1">VLOOKUP(eurostat_totals[[#This Row],[energy carrier EUCalc]],$AE$11:$BI$24,COLUMN()-COLUMN($AD$29),FALSE)*eurostat_totals[[#This Row],[2020 1]]</f>
        <v>51.891187569999985</v>
      </c>
      <c r="AU105" s="81">
        <f ca="1">VLOOKUP(eurostat_totals[[#This Row],[energy carrier EUCalc]],$AE$11:$BI$24,COLUMN()-COLUMN($AD$29),FALSE)*eurostat_totals[[#This Row],[2020 1]]</f>
        <v>27.073663079999996</v>
      </c>
      <c r="AV105" s="81">
        <f>VLOOKUP(eurostat_totals[[#This Row],[energy carrier EUCalc]],$AE$11:$BI$24,COLUMN()-COLUMN($AD$29),FALSE)*eurostat_totals[[#This Row],[2020 1]]</f>
        <v>54.147326159999992</v>
      </c>
      <c r="AW105" s="81">
        <f ca="1">VLOOKUP(eurostat_totals[[#This Row],[energy carrier EUCalc]],$AE$11:$BI$24,COLUMN()-COLUMN($AD$29),FALSE)*eurostat_totals[[#This Row],[2020 1]]</f>
        <v>53.696098441999993</v>
      </c>
      <c r="AX105" s="81">
        <f ca="1">VLOOKUP(eurostat_totals[[#This Row],[energy carrier EUCalc]],$AE$11:$BI$24,COLUMN()-COLUMN($AD$29),FALSE)*eurostat_totals[[#This Row],[2020 1]]</f>
        <v>53.244870723999995</v>
      </c>
      <c r="AY105" s="81">
        <f ca="1">VLOOKUP(eurostat_totals[[#This Row],[energy carrier EUCalc]],$AE$11:$BI$24,COLUMN()-COLUMN($AD$29),FALSE)*eurostat_totals[[#This Row],[2020 1]]</f>
        <v>52.793643005999996</v>
      </c>
      <c r="AZ105" s="81">
        <f ca="1">VLOOKUP(eurostat_totals[[#This Row],[energy carrier EUCalc]],$AE$11:$BI$24,COLUMN()-COLUMN($AD$29),FALSE)*eurostat_totals[[#This Row],[2020 1]]</f>
        <v>52.342415287999991</v>
      </c>
      <c r="BA105" s="81">
        <f ca="1">VLOOKUP(eurostat_totals[[#This Row],[energy carrier EUCalc]],$AE$11:$BI$24,COLUMN()-COLUMN($AD$29),FALSE)*eurostat_totals[[#This Row],[2020 1]]</f>
        <v>51.891187569999985</v>
      </c>
      <c r="BB105" s="81">
        <f ca="1">VLOOKUP(eurostat_totals[[#This Row],[energy carrier EUCalc]],$AE$11:$BI$24,COLUMN()-COLUMN($AD$29),FALSE)*eurostat_totals[[#This Row],[2020 1]]</f>
        <v>18.951564155999996</v>
      </c>
      <c r="BC105" s="81">
        <f>VLOOKUP(eurostat_totals[[#This Row],[energy carrier EUCalc]],$AE$11:$BI$24,COLUMN()-COLUMN($AD$29),FALSE)*eurostat_totals[[#This Row],[2020 1]]</f>
        <v>54.147326159999992</v>
      </c>
      <c r="BD105" s="81">
        <f ca="1">VLOOKUP(eurostat_totals[[#This Row],[energy carrier EUCalc]],$AE$11:$BI$24,COLUMN()-COLUMN($AD$29),FALSE)*eurostat_totals[[#This Row],[2020 1]]</f>
        <v>53.696098441999993</v>
      </c>
      <c r="BE105" s="81">
        <f ca="1">VLOOKUP(eurostat_totals[[#This Row],[energy carrier EUCalc]],$AE$11:$BI$24,COLUMN()-COLUMN($AD$29),FALSE)*eurostat_totals[[#This Row],[2020 1]]</f>
        <v>53.244870723999995</v>
      </c>
      <c r="BF105" s="81">
        <f ca="1">VLOOKUP(eurostat_totals[[#This Row],[energy carrier EUCalc]],$AE$11:$BI$24,COLUMN()-COLUMN($AD$29),FALSE)*eurostat_totals[[#This Row],[2020 1]]</f>
        <v>52.793643005999996</v>
      </c>
      <c r="BG105" s="81">
        <f ca="1">VLOOKUP(eurostat_totals[[#This Row],[energy carrier EUCalc]],$AE$11:$BI$24,COLUMN()-COLUMN($AD$29),FALSE)*eurostat_totals[[#This Row],[2020 1]]</f>
        <v>52.342415287999991</v>
      </c>
      <c r="BH105" s="81">
        <f ca="1">VLOOKUP(eurostat_totals[[#This Row],[energy carrier EUCalc]],$AE$11:$BI$24,COLUMN()-COLUMN($AD$29),FALSE)*eurostat_totals[[#This Row],[2020 1]]</f>
        <v>51.891187569999985</v>
      </c>
      <c r="BI105" s="81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81" t="str">
        <f t="shared" si="121"/>
        <v>gas-ff-naturalIreland</v>
      </c>
      <c r="B106" s="6" t="s">
        <v>33</v>
      </c>
      <c r="C106" t="s">
        <v>18</v>
      </c>
      <c r="D106" s="84">
        <v>3124.7976698871494</v>
      </c>
      <c r="E106" s="84">
        <v>3566.6645391544557</v>
      </c>
      <c r="F106" s="84">
        <v>3765.6488927585433</v>
      </c>
      <c r="G106" s="84">
        <v>4018.1896561083699</v>
      </c>
      <c r="H106" s="84">
        <v>4440.7318795824722</v>
      </c>
      <c r="I106" s="84">
        <v>4797.9321860071777</v>
      </c>
      <c r="J106" s="84">
        <v>4764.4339598536262</v>
      </c>
      <c r="K106" s="84">
        <v>4640.1971079658933</v>
      </c>
      <c r="L106" s="84">
        <v>5116.4832008454741</v>
      </c>
      <c r="M106" s="84">
        <v>5628.6392920953167</v>
      </c>
      <c r="N106" s="84">
        <v>6154.3495317863662</v>
      </c>
      <c r="O106" s="84">
        <v>6627.0330832928657</v>
      </c>
      <c r="P106" s="84">
        <v>6525.0710951795845</v>
      </c>
      <c r="Q106" s="84">
        <v>7148.9234391480195</v>
      </c>
      <c r="R106" s="84">
        <v>7680.5247042732826</v>
      </c>
      <c r="S106" s="84">
        <v>7771.4117769994882</v>
      </c>
      <c r="T106" s="84">
        <v>8312.6400080183812</v>
      </c>
      <c r="U106" s="84">
        <v>7417.1444033716143</v>
      </c>
      <c r="V106" s="84">
        <v>8174.987283393456</v>
      </c>
      <c r="W106" s="84">
        <v>7378.1177473249591</v>
      </c>
      <c r="X106" s="84">
        <v>8309.5571685401428</v>
      </c>
      <c r="Y106" s="84">
        <v>6316.5464285192338</v>
      </c>
      <c r="Z106" s="84">
        <v>6714.0237328973035</v>
      </c>
      <c r="AA106" s="84">
        <v>6698.5092826863538</v>
      </c>
      <c r="AB106" s="84">
        <v>5776.2253160633045</v>
      </c>
      <c r="AC106" s="84">
        <v>5985.2487558040411</v>
      </c>
      <c r="AD106" s="84">
        <v>5639.8082782455012</v>
      </c>
      <c r="AE106" s="84">
        <v>5630.9035366252119</v>
      </c>
      <c r="AF106" s="84">
        <f t="shared" si="118"/>
        <v>5414.2794973707933</v>
      </c>
      <c r="AG106" s="84">
        <f t="shared" si="119"/>
        <v>5157.4335403076811</v>
      </c>
      <c r="AH106" s="84">
        <f t="shared" si="120"/>
        <v>5033.6751851565568</v>
      </c>
      <c r="AI106" s="84">
        <f ca="1">VLOOKUP(eurostat_totals[[#This Row],[energy carrier EUCalc]],$AE$11:$BI$24,COLUMN()-COLUMN($AD$29),FALSE)*eurostat_totals[[#This Row],[2020 1]]</f>
        <v>4991.727891946919</v>
      </c>
      <c r="AJ106" s="84">
        <f ca="1">VLOOKUP(eurostat_totals[[#This Row],[energy carrier EUCalc]],$AE$11:$BI$24,COLUMN()-COLUMN($AD$29),FALSE)*eurostat_totals[[#This Row],[2020 1]]</f>
        <v>4949.7805987372813</v>
      </c>
      <c r="AK106" s="84">
        <f ca="1">VLOOKUP(eurostat_totals[[#This Row],[energy carrier EUCalc]],$AE$11:$BI$24,COLUMN()-COLUMN($AD$29),FALSE)*eurostat_totals[[#This Row],[2020 1]]</f>
        <v>4907.8333055276435</v>
      </c>
      <c r="AL106" s="84">
        <f ca="1">VLOOKUP(eurostat_totals[[#This Row],[energy carrier EUCalc]],$AE$11:$BI$24,COLUMN()-COLUMN($AD$29),FALSE)*eurostat_totals[[#This Row],[2020 1]]</f>
        <v>4865.8860123180048</v>
      </c>
      <c r="AM106" s="84">
        <f ca="1">VLOOKUP(eurostat_totals[[#This Row],[energy carrier EUCalc]],$AE$11:$BI$24,COLUMN()-COLUMN($AD$29),FALSE)*eurostat_totals[[#This Row],[2020 1]]</f>
        <v>4823.938719108367</v>
      </c>
      <c r="AN106" s="84">
        <f ca="1">VLOOKUP(eurostat_totals[[#This Row],[energy carrier EUCalc]],$AE$11:$BI$24,COLUMN()-COLUMN($AD$29),FALSE)*eurostat_totals[[#This Row],[2020 1]]</f>
        <v>4781.9914258987292</v>
      </c>
      <c r="AO106" s="84">
        <f>VLOOKUP(eurostat_totals[[#This Row],[energy carrier EUCalc]],$AE$11:$BI$24,COLUMN()-COLUMN($AD$29),FALSE)*eurostat_totals[[#This Row],[2020 1]]</f>
        <v>5033.6751851565568</v>
      </c>
      <c r="AP106" s="84">
        <f ca="1">VLOOKUP(eurostat_totals[[#This Row],[energy carrier EUCalc]],$AE$11:$BI$24,COLUMN()-COLUMN($AD$29),FALSE)*eurostat_totals[[#This Row],[2020 1]]</f>
        <v>4991.727891946919</v>
      </c>
      <c r="AQ106" s="84">
        <f ca="1">VLOOKUP(eurostat_totals[[#This Row],[energy carrier EUCalc]],$AE$11:$BI$24,COLUMN()-COLUMN($AD$29),FALSE)*eurostat_totals[[#This Row],[2020 1]]</f>
        <v>4949.7805987372813</v>
      </c>
      <c r="AR106" s="81">
        <f ca="1">VLOOKUP(eurostat_totals[[#This Row],[energy carrier EUCalc]],$AE$11:$BI$24,COLUMN()-COLUMN($AD$29),FALSE)*eurostat_totals[[#This Row],[2020 1]]</f>
        <v>4907.8333055276435</v>
      </c>
      <c r="AS106" s="81">
        <f ca="1">VLOOKUP(eurostat_totals[[#This Row],[energy carrier EUCalc]],$AE$11:$BI$24,COLUMN()-COLUMN($AD$29),FALSE)*eurostat_totals[[#This Row],[2020 1]]</f>
        <v>4865.8860123180048</v>
      </c>
      <c r="AT106" s="81">
        <f ca="1">VLOOKUP(eurostat_totals[[#This Row],[energy carrier EUCalc]],$AE$11:$BI$24,COLUMN()-COLUMN($AD$29),FALSE)*eurostat_totals[[#This Row],[2020 1]]</f>
        <v>4823.938719108367</v>
      </c>
      <c r="AU106" s="81">
        <f ca="1">VLOOKUP(eurostat_totals[[#This Row],[energy carrier EUCalc]],$AE$11:$BI$24,COLUMN()-COLUMN($AD$29),FALSE)*eurostat_totals[[#This Row],[2020 1]]</f>
        <v>2516.8375925782784</v>
      </c>
      <c r="AV106" s="81">
        <f>VLOOKUP(eurostat_totals[[#This Row],[energy carrier EUCalc]],$AE$11:$BI$24,COLUMN()-COLUMN($AD$29),FALSE)*eurostat_totals[[#This Row],[2020 1]]</f>
        <v>5033.6751851565568</v>
      </c>
      <c r="AW106" s="81">
        <f ca="1">VLOOKUP(eurostat_totals[[#This Row],[energy carrier EUCalc]],$AE$11:$BI$24,COLUMN()-COLUMN($AD$29),FALSE)*eurostat_totals[[#This Row],[2020 1]]</f>
        <v>4991.727891946919</v>
      </c>
      <c r="AX106" s="81">
        <f ca="1">VLOOKUP(eurostat_totals[[#This Row],[energy carrier EUCalc]],$AE$11:$BI$24,COLUMN()-COLUMN($AD$29),FALSE)*eurostat_totals[[#This Row],[2020 1]]</f>
        <v>4949.7805987372813</v>
      </c>
      <c r="AY106" s="81">
        <f ca="1">VLOOKUP(eurostat_totals[[#This Row],[energy carrier EUCalc]],$AE$11:$BI$24,COLUMN()-COLUMN($AD$29),FALSE)*eurostat_totals[[#This Row],[2020 1]]</f>
        <v>4907.8333055276435</v>
      </c>
      <c r="AZ106" s="81">
        <f ca="1">VLOOKUP(eurostat_totals[[#This Row],[energy carrier EUCalc]],$AE$11:$BI$24,COLUMN()-COLUMN($AD$29),FALSE)*eurostat_totals[[#This Row],[2020 1]]</f>
        <v>4865.8860123180048</v>
      </c>
      <c r="BA106" s="81">
        <f ca="1">VLOOKUP(eurostat_totals[[#This Row],[energy carrier EUCalc]],$AE$11:$BI$24,COLUMN()-COLUMN($AD$29),FALSE)*eurostat_totals[[#This Row],[2020 1]]</f>
        <v>4823.938719108367</v>
      </c>
      <c r="BB106" s="81">
        <f ca="1">VLOOKUP(eurostat_totals[[#This Row],[energy carrier EUCalc]],$AE$11:$BI$24,COLUMN()-COLUMN($AD$29),FALSE)*eurostat_totals[[#This Row],[2020 1]]</f>
        <v>1761.7863148047948</v>
      </c>
      <c r="BC106" s="81">
        <f>VLOOKUP(eurostat_totals[[#This Row],[energy carrier EUCalc]],$AE$11:$BI$24,COLUMN()-COLUMN($AD$29),FALSE)*eurostat_totals[[#This Row],[2020 1]]</f>
        <v>5033.6751851565568</v>
      </c>
      <c r="BD106" s="81">
        <f ca="1">VLOOKUP(eurostat_totals[[#This Row],[energy carrier EUCalc]],$AE$11:$BI$24,COLUMN()-COLUMN($AD$29),FALSE)*eurostat_totals[[#This Row],[2020 1]]</f>
        <v>4991.727891946919</v>
      </c>
      <c r="BE106" s="81">
        <f ca="1">VLOOKUP(eurostat_totals[[#This Row],[energy carrier EUCalc]],$AE$11:$BI$24,COLUMN()-COLUMN($AD$29),FALSE)*eurostat_totals[[#This Row],[2020 1]]</f>
        <v>4949.7805987372813</v>
      </c>
      <c r="BF106" s="81">
        <f ca="1">VLOOKUP(eurostat_totals[[#This Row],[energy carrier EUCalc]],$AE$11:$BI$24,COLUMN()-COLUMN($AD$29),FALSE)*eurostat_totals[[#This Row],[2020 1]]</f>
        <v>4907.8333055276435</v>
      </c>
      <c r="BG106" s="81">
        <f ca="1">VLOOKUP(eurostat_totals[[#This Row],[energy carrier EUCalc]],$AE$11:$BI$24,COLUMN()-COLUMN($AD$29),FALSE)*eurostat_totals[[#This Row],[2020 1]]</f>
        <v>4865.8860123180048</v>
      </c>
      <c r="BH106" s="81">
        <f ca="1">VLOOKUP(eurostat_totals[[#This Row],[energy carrier EUCalc]],$AE$11:$BI$24,COLUMN()-COLUMN($AD$29),FALSE)*eurostat_totals[[#This Row],[2020 1]]</f>
        <v>4823.938719108367</v>
      </c>
      <c r="BI106" s="81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81" t="str">
        <f t="shared" si="121"/>
        <v>gas-ff-naturalItaly</v>
      </c>
      <c r="B107" s="6" t="s">
        <v>33</v>
      </c>
      <c r="C107" t="s">
        <v>5</v>
      </c>
      <c r="D107" s="84">
        <v>156920.56530461853</v>
      </c>
      <c r="E107" s="84">
        <v>172235.99782992669</v>
      </c>
      <c r="F107" s="84">
        <v>161055.61081192666</v>
      </c>
      <c r="G107" s="84">
        <v>161151.89123489591</v>
      </c>
      <c r="H107" s="84">
        <v>140440.4738400736</v>
      </c>
      <c r="I107" s="84">
        <v>156409.39510634297</v>
      </c>
      <c r="J107" s="84">
        <v>160795.87542904125</v>
      </c>
      <c r="K107" s="84">
        <v>152478.68369886975</v>
      </c>
      <c r="L107" s="84">
        <v>161648.67788949696</v>
      </c>
      <c r="M107" s="84">
        <v>167842.44123493886</v>
      </c>
      <c r="N107" s="84">
        <v>158788.95528806953</v>
      </c>
      <c r="O107" s="84">
        <v>169767.70191518014</v>
      </c>
      <c r="P107" s="84">
        <v>158371.05182759248</v>
      </c>
      <c r="Q107" s="84">
        <v>174836.40665001358</v>
      </c>
      <c r="R107" s="84">
        <v>179878.894440045</v>
      </c>
      <c r="S107" s="84">
        <v>191285.20675973615</v>
      </c>
      <c r="T107" s="84">
        <v>169301.73818650705</v>
      </c>
      <c r="U107" s="84">
        <v>153329.82168010119</v>
      </c>
      <c r="V107" s="84">
        <v>154722.8371715614</v>
      </c>
      <c r="W107" s="84">
        <v>161847.18872990701</v>
      </c>
      <c r="X107" s="84">
        <v>177589.06107039048</v>
      </c>
      <c r="Y107" s="84">
        <v>162782.12344078976</v>
      </c>
      <c r="Z107" s="84">
        <v>166423.27392104271</v>
      </c>
      <c r="AA107" s="84">
        <v>165792.14479375433</v>
      </c>
      <c r="AB107" s="84">
        <v>127765.88624077068</v>
      </c>
      <c r="AC107" s="84">
        <v>150434.8840790758</v>
      </c>
      <c r="AD107" s="84">
        <v>150635.5579137156</v>
      </c>
      <c r="AE107" s="84">
        <v>150333.06676189919</v>
      </c>
      <c r="AF107" s="84">
        <f t="shared" si="118"/>
        <v>147115.02533007049</v>
      </c>
      <c r="AG107" s="84">
        <f t="shared" si="119"/>
        <v>143379.60143733374</v>
      </c>
      <c r="AH107" s="84">
        <f t="shared" si="120"/>
        <v>146502.34447664634</v>
      </c>
      <c r="AI107" s="84">
        <f ca="1">VLOOKUP(eurostat_totals[[#This Row],[energy carrier EUCalc]],$AE$11:$BI$24,COLUMN()-COLUMN($AD$29),FALSE)*eurostat_totals[[#This Row],[2020 1]]</f>
        <v>145281.49160600762</v>
      </c>
      <c r="AJ107" s="84">
        <f ca="1">VLOOKUP(eurostat_totals[[#This Row],[energy carrier EUCalc]],$AE$11:$BI$24,COLUMN()-COLUMN($AD$29),FALSE)*eurostat_totals[[#This Row],[2020 1]]</f>
        <v>144060.63873536891</v>
      </c>
      <c r="AK107" s="84">
        <f ca="1">VLOOKUP(eurostat_totals[[#This Row],[energy carrier EUCalc]],$AE$11:$BI$24,COLUMN()-COLUMN($AD$29),FALSE)*eurostat_totals[[#This Row],[2020 1]]</f>
        <v>142839.78586473019</v>
      </c>
      <c r="AL107" s="84">
        <f ca="1">VLOOKUP(eurostat_totals[[#This Row],[energy carrier EUCalc]],$AE$11:$BI$24,COLUMN()-COLUMN($AD$29),FALSE)*eurostat_totals[[#This Row],[2020 1]]</f>
        <v>141618.93299409145</v>
      </c>
      <c r="AM107" s="84">
        <f ca="1">VLOOKUP(eurostat_totals[[#This Row],[energy carrier EUCalc]],$AE$11:$BI$24,COLUMN()-COLUMN($AD$29),FALSE)*eurostat_totals[[#This Row],[2020 1]]</f>
        <v>140398.08012345273</v>
      </c>
      <c r="AN107" s="84">
        <f ca="1">VLOOKUP(eurostat_totals[[#This Row],[energy carrier EUCalc]],$AE$11:$BI$24,COLUMN()-COLUMN($AD$29),FALSE)*eurostat_totals[[#This Row],[2020 1]]</f>
        <v>139177.22725281402</v>
      </c>
      <c r="AO107" s="84">
        <f>VLOOKUP(eurostat_totals[[#This Row],[energy carrier EUCalc]],$AE$11:$BI$24,COLUMN()-COLUMN($AD$29),FALSE)*eurostat_totals[[#This Row],[2020 1]]</f>
        <v>146502.34447664634</v>
      </c>
      <c r="AP107" s="84">
        <f ca="1">VLOOKUP(eurostat_totals[[#This Row],[energy carrier EUCalc]],$AE$11:$BI$24,COLUMN()-COLUMN($AD$29),FALSE)*eurostat_totals[[#This Row],[2020 1]]</f>
        <v>145281.49160600762</v>
      </c>
      <c r="AQ107" s="84">
        <f ca="1">VLOOKUP(eurostat_totals[[#This Row],[energy carrier EUCalc]],$AE$11:$BI$24,COLUMN()-COLUMN($AD$29),FALSE)*eurostat_totals[[#This Row],[2020 1]]</f>
        <v>144060.63873536891</v>
      </c>
      <c r="AR107" s="81">
        <f ca="1">VLOOKUP(eurostat_totals[[#This Row],[energy carrier EUCalc]],$AE$11:$BI$24,COLUMN()-COLUMN($AD$29),FALSE)*eurostat_totals[[#This Row],[2020 1]]</f>
        <v>142839.78586473019</v>
      </c>
      <c r="AS107" s="81">
        <f ca="1">VLOOKUP(eurostat_totals[[#This Row],[energy carrier EUCalc]],$AE$11:$BI$24,COLUMN()-COLUMN($AD$29),FALSE)*eurostat_totals[[#This Row],[2020 1]]</f>
        <v>141618.93299409145</v>
      </c>
      <c r="AT107" s="81">
        <f ca="1">VLOOKUP(eurostat_totals[[#This Row],[energy carrier EUCalc]],$AE$11:$BI$24,COLUMN()-COLUMN($AD$29),FALSE)*eurostat_totals[[#This Row],[2020 1]]</f>
        <v>140398.08012345273</v>
      </c>
      <c r="AU107" s="81">
        <f ca="1">VLOOKUP(eurostat_totals[[#This Row],[energy carrier EUCalc]],$AE$11:$BI$24,COLUMN()-COLUMN($AD$29),FALSE)*eurostat_totals[[#This Row],[2020 1]]</f>
        <v>73251.172238323168</v>
      </c>
      <c r="AV107" s="81">
        <f>VLOOKUP(eurostat_totals[[#This Row],[energy carrier EUCalc]],$AE$11:$BI$24,COLUMN()-COLUMN($AD$29),FALSE)*eurostat_totals[[#This Row],[2020 1]]</f>
        <v>146502.34447664634</v>
      </c>
      <c r="AW107" s="81">
        <f ca="1">VLOOKUP(eurostat_totals[[#This Row],[energy carrier EUCalc]],$AE$11:$BI$24,COLUMN()-COLUMN($AD$29),FALSE)*eurostat_totals[[#This Row],[2020 1]]</f>
        <v>145281.49160600762</v>
      </c>
      <c r="AX107" s="81">
        <f ca="1">VLOOKUP(eurostat_totals[[#This Row],[energy carrier EUCalc]],$AE$11:$BI$24,COLUMN()-COLUMN($AD$29),FALSE)*eurostat_totals[[#This Row],[2020 1]]</f>
        <v>144060.63873536891</v>
      </c>
      <c r="AY107" s="81">
        <f ca="1">VLOOKUP(eurostat_totals[[#This Row],[energy carrier EUCalc]],$AE$11:$BI$24,COLUMN()-COLUMN($AD$29),FALSE)*eurostat_totals[[#This Row],[2020 1]]</f>
        <v>142839.78586473019</v>
      </c>
      <c r="AZ107" s="81">
        <f ca="1">VLOOKUP(eurostat_totals[[#This Row],[energy carrier EUCalc]],$AE$11:$BI$24,COLUMN()-COLUMN($AD$29),FALSE)*eurostat_totals[[#This Row],[2020 1]]</f>
        <v>141618.93299409145</v>
      </c>
      <c r="BA107" s="81">
        <f ca="1">VLOOKUP(eurostat_totals[[#This Row],[energy carrier EUCalc]],$AE$11:$BI$24,COLUMN()-COLUMN($AD$29),FALSE)*eurostat_totals[[#This Row],[2020 1]]</f>
        <v>140398.08012345273</v>
      </c>
      <c r="BB107" s="81">
        <f ca="1">VLOOKUP(eurostat_totals[[#This Row],[energy carrier EUCalc]],$AE$11:$BI$24,COLUMN()-COLUMN($AD$29),FALSE)*eurostat_totals[[#This Row],[2020 1]]</f>
        <v>51275.820566826216</v>
      </c>
      <c r="BC107" s="81">
        <f>VLOOKUP(eurostat_totals[[#This Row],[energy carrier EUCalc]],$AE$11:$BI$24,COLUMN()-COLUMN($AD$29),FALSE)*eurostat_totals[[#This Row],[2020 1]]</f>
        <v>146502.34447664634</v>
      </c>
      <c r="BD107" s="81">
        <f ca="1">VLOOKUP(eurostat_totals[[#This Row],[energy carrier EUCalc]],$AE$11:$BI$24,COLUMN()-COLUMN($AD$29),FALSE)*eurostat_totals[[#This Row],[2020 1]]</f>
        <v>145281.49160600762</v>
      </c>
      <c r="BE107" s="81">
        <f ca="1">VLOOKUP(eurostat_totals[[#This Row],[energy carrier EUCalc]],$AE$11:$BI$24,COLUMN()-COLUMN($AD$29),FALSE)*eurostat_totals[[#This Row],[2020 1]]</f>
        <v>144060.63873536891</v>
      </c>
      <c r="BF107" s="81">
        <f ca="1">VLOOKUP(eurostat_totals[[#This Row],[energy carrier EUCalc]],$AE$11:$BI$24,COLUMN()-COLUMN($AD$29),FALSE)*eurostat_totals[[#This Row],[2020 1]]</f>
        <v>142839.78586473019</v>
      </c>
      <c r="BG107" s="81">
        <f ca="1">VLOOKUP(eurostat_totals[[#This Row],[energy carrier EUCalc]],$AE$11:$BI$24,COLUMN()-COLUMN($AD$29),FALSE)*eurostat_totals[[#This Row],[2020 1]]</f>
        <v>141618.93299409145</v>
      </c>
      <c r="BH107" s="81">
        <f ca="1">VLOOKUP(eurostat_totals[[#This Row],[energy carrier EUCalc]],$AE$11:$BI$24,COLUMN()-COLUMN($AD$29),FALSE)*eurostat_totals[[#This Row],[2020 1]]</f>
        <v>140398.08012345273</v>
      </c>
      <c r="BI107" s="81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81" t="str">
        <f t="shared" si="121"/>
        <v>gas-ff-naturalLatvia</v>
      </c>
      <c r="B108" s="6" t="s">
        <v>33</v>
      </c>
      <c r="C108" t="s">
        <v>23</v>
      </c>
      <c r="D108" s="84">
        <v>1378.9358311400056</v>
      </c>
      <c r="E108" s="84">
        <v>1547.703171746718</v>
      </c>
      <c r="F108" s="84">
        <v>1548.4260566603407</v>
      </c>
      <c r="G108" s="84">
        <v>1421.4546074230718</v>
      </c>
      <c r="H108" s="84">
        <v>1124.4277680966366</v>
      </c>
      <c r="I108" s="84">
        <v>876.34023742244131</v>
      </c>
      <c r="J108" s="84">
        <v>790.15921235657845</v>
      </c>
      <c r="K108" s="84">
        <v>694.68583031015032</v>
      </c>
      <c r="L108" s="84">
        <v>682.85680445087371</v>
      </c>
      <c r="M108" s="84">
        <v>664.62696126552191</v>
      </c>
      <c r="N108" s="84">
        <v>623.15965394772445</v>
      </c>
      <c r="O108" s="84">
        <v>718.7052493015525</v>
      </c>
      <c r="P108" s="84">
        <v>774.61320349393532</v>
      </c>
      <c r="Q108" s="84">
        <v>851.71450161036114</v>
      </c>
      <c r="R108" s="84">
        <v>906.19028207919462</v>
      </c>
      <c r="S108" s="84">
        <v>958.1933280239266</v>
      </c>
      <c r="T108" s="84">
        <v>976.56887289073507</v>
      </c>
      <c r="U108" s="84">
        <v>1027.6370859519793</v>
      </c>
      <c r="V108" s="84">
        <v>1038.9445293895978</v>
      </c>
      <c r="W108" s="84">
        <v>1089.2920381338135</v>
      </c>
      <c r="X108" s="84">
        <v>1301.5134384276937</v>
      </c>
      <c r="Y108" s="84">
        <v>1148.1410940899218</v>
      </c>
      <c r="Z108" s="84">
        <v>1154.3647774423573</v>
      </c>
      <c r="AA108" s="84">
        <v>1070.6832376690761</v>
      </c>
      <c r="AB108" s="84">
        <v>1054.9425203175749</v>
      </c>
      <c r="AC108" s="84">
        <v>1010.1933046220156</v>
      </c>
      <c r="AD108" s="84">
        <v>1083.5369153373745</v>
      </c>
      <c r="AE108" s="84">
        <v>1148.2765647336116</v>
      </c>
      <c r="AF108" s="84">
        <f t="shared" si="118"/>
        <v>1147.0589221918624</v>
      </c>
      <c r="AG108" s="84">
        <f t="shared" si="119"/>
        <v>1162.3340590964197</v>
      </c>
      <c r="AH108" s="84">
        <f t="shared" si="120"/>
        <v>1183.8123668521887</v>
      </c>
      <c r="AI108" s="84">
        <f ca="1">VLOOKUP(eurostat_totals[[#This Row],[energy carrier EUCalc]],$AE$11:$BI$24,COLUMN()-COLUMN($AD$29),FALSE)*eurostat_totals[[#This Row],[2020 1]]</f>
        <v>1173.9472637950871</v>
      </c>
      <c r="AJ108" s="84">
        <f ca="1">VLOOKUP(eurostat_totals[[#This Row],[energy carrier EUCalc]],$AE$11:$BI$24,COLUMN()-COLUMN($AD$29),FALSE)*eurostat_totals[[#This Row],[2020 1]]</f>
        <v>1164.0821607379855</v>
      </c>
      <c r="AK108" s="84">
        <f ca="1">VLOOKUP(eurostat_totals[[#This Row],[energy carrier EUCalc]],$AE$11:$BI$24,COLUMN()-COLUMN($AD$29),FALSE)*eurostat_totals[[#This Row],[2020 1]]</f>
        <v>1154.2170576808842</v>
      </c>
      <c r="AL108" s="84">
        <f ca="1">VLOOKUP(eurostat_totals[[#This Row],[energy carrier EUCalc]],$AE$11:$BI$24,COLUMN()-COLUMN($AD$29),FALSE)*eurostat_totals[[#This Row],[2020 1]]</f>
        <v>1144.3519546237824</v>
      </c>
      <c r="AM108" s="84">
        <f ca="1">VLOOKUP(eurostat_totals[[#This Row],[energy carrier EUCalc]],$AE$11:$BI$24,COLUMN()-COLUMN($AD$29),FALSE)*eurostat_totals[[#This Row],[2020 1]]</f>
        <v>1134.4868515666808</v>
      </c>
      <c r="AN108" s="84">
        <f ca="1">VLOOKUP(eurostat_totals[[#This Row],[energy carrier EUCalc]],$AE$11:$BI$24,COLUMN()-COLUMN($AD$29),FALSE)*eurostat_totals[[#This Row],[2020 1]]</f>
        <v>1124.6217485095792</v>
      </c>
      <c r="AO108" s="84">
        <f>VLOOKUP(eurostat_totals[[#This Row],[energy carrier EUCalc]],$AE$11:$BI$24,COLUMN()-COLUMN($AD$29),FALSE)*eurostat_totals[[#This Row],[2020 1]]</f>
        <v>1183.8123668521887</v>
      </c>
      <c r="AP108" s="84">
        <f ca="1">VLOOKUP(eurostat_totals[[#This Row],[energy carrier EUCalc]],$AE$11:$BI$24,COLUMN()-COLUMN($AD$29),FALSE)*eurostat_totals[[#This Row],[2020 1]]</f>
        <v>1173.9472637950871</v>
      </c>
      <c r="AQ108" s="84">
        <f ca="1">VLOOKUP(eurostat_totals[[#This Row],[energy carrier EUCalc]],$AE$11:$BI$24,COLUMN()-COLUMN($AD$29),FALSE)*eurostat_totals[[#This Row],[2020 1]]</f>
        <v>1164.0821607379855</v>
      </c>
      <c r="AR108" s="81">
        <f ca="1">VLOOKUP(eurostat_totals[[#This Row],[energy carrier EUCalc]],$AE$11:$BI$24,COLUMN()-COLUMN($AD$29),FALSE)*eurostat_totals[[#This Row],[2020 1]]</f>
        <v>1154.2170576808842</v>
      </c>
      <c r="AS108" s="81">
        <f ca="1">VLOOKUP(eurostat_totals[[#This Row],[energy carrier EUCalc]],$AE$11:$BI$24,COLUMN()-COLUMN($AD$29),FALSE)*eurostat_totals[[#This Row],[2020 1]]</f>
        <v>1144.3519546237824</v>
      </c>
      <c r="AT108" s="81">
        <f ca="1">VLOOKUP(eurostat_totals[[#This Row],[energy carrier EUCalc]],$AE$11:$BI$24,COLUMN()-COLUMN($AD$29),FALSE)*eurostat_totals[[#This Row],[2020 1]]</f>
        <v>1134.4868515666808</v>
      </c>
      <c r="AU108" s="81">
        <f ca="1">VLOOKUP(eurostat_totals[[#This Row],[energy carrier EUCalc]],$AE$11:$BI$24,COLUMN()-COLUMN($AD$29),FALSE)*eurostat_totals[[#This Row],[2020 1]]</f>
        <v>591.90618342609434</v>
      </c>
      <c r="AV108" s="81">
        <f>VLOOKUP(eurostat_totals[[#This Row],[energy carrier EUCalc]],$AE$11:$BI$24,COLUMN()-COLUMN($AD$29),FALSE)*eurostat_totals[[#This Row],[2020 1]]</f>
        <v>1183.8123668521887</v>
      </c>
      <c r="AW108" s="81">
        <f ca="1">VLOOKUP(eurostat_totals[[#This Row],[energy carrier EUCalc]],$AE$11:$BI$24,COLUMN()-COLUMN($AD$29),FALSE)*eurostat_totals[[#This Row],[2020 1]]</f>
        <v>1173.9472637950871</v>
      </c>
      <c r="AX108" s="81">
        <f ca="1">VLOOKUP(eurostat_totals[[#This Row],[energy carrier EUCalc]],$AE$11:$BI$24,COLUMN()-COLUMN($AD$29),FALSE)*eurostat_totals[[#This Row],[2020 1]]</f>
        <v>1164.0821607379855</v>
      </c>
      <c r="AY108" s="81">
        <f ca="1">VLOOKUP(eurostat_totals[[#This Row],[energy carrier EUCalc]],$AE$11:$BI$24,COLUMN()-COLUMN($AD$29),FALSE)*eurostat_totals[[#This Row],[2020 1]]</f>
        <v>1154.2170576808842</v>
      </c>
      <c r="AZ108" s="81">
        <f ca="1">VLOOKUP(eurostat_totals[[#This Row],[energy carrier EUCalc]],$AE$11:$BI$24,COLUMN()-COLUMN($AD$29),FALSE)*eurostat_totals[[#This Row],[2020 1]]</f>
        <v>1144.3519546237824</v>
      </c>
      <c r="BA108" s="81">
        <f ca="1">VLOOKUP(eurostat_totals[[#This Row],[energy carrier EUCalc]],$AE$11:$BI$24,COLUMN()-COLUMN($AD$29),FALSE)*eurostat_totals[[#This Row],[2020 1]]</f>
        <v>1134.4868515666808</v>
      </c>
      <c r="BB108" s="81">
        <f ca="1">VLOOKUP(eurostat_totals[[#This Row],[energy carrier EUCalc]],$AE$11:$BI$24,COLUMN()-COLUMN($AD$29),FALSE)*eurostat_totals[[#This Row],[2020 1]]</f>
        <v>414.334328398266</v>
      </c>
      <c r="BC108" s="81">
        <f>VLOOKUP(eurostat_totals[[#This Row],[energy carrier EUCalc]],$AE$11:$BI$24,COLUMN()-COLUMN($AD$29),FALSE)*eurostat_totals[[#This Row],[2020 1]]</f>
        <v>1183.8123668521887</v>
      </c>
      <c r="BD108" s="81">
        <f ca="1">VLOOKUP(eurostat_totals[[#This Row],[energy carrier EUCalc]],$AE$11:$BI$24,COLUMN()-COLUMN($AD$29),FALSE)*eurostat_totals[[#This Row],[2020 1]]</f>
        <v>1173.9472637950871</v>
      </c>
      <c r="BE108" s="81">
        <f ca="1">VLOOKUP(eurostat_totals[[#This Row],[energy carrier EUCalc]],$AE$11:$BI$24,COLUMN()-COLUMN($AD$29),FALSE)*eurostat_totals[[#This Row],[2020 1]]</f>
        <v>1164.0821607379855</v>
      </c>
      <c r="BF108" s="81">
        <f ca="1">VLOOKUP(eurostat_totals[[#This Row],[energy carrier EUCalc]],$AE$11:$BI$24,COLUMN()-COLUMN($AD$29),FALSE)*eurostat_totals[[#This Row],[2020 1]]</f>
        <v>1154.2170576808842</v>
      </c>
      <c r="BG108" s="81">
        <f ca="1">VLOOKUP(eurostat_totals[[#This Row],[energy carrier EUCalc]],$AE$11:$BI$24,COLUMN()-COLUMN($AD$29),FALSE)*eurostat_totals[[#This Row],[2020 1]]</f>
        <v>1144.3519546237824</v>
      </c>
      <c r="BH108" s="81">
        <f ca="1">VLOOKUP(eurostat_totals[[#This Row],[energy carrier EUCalc]],$AE$11:$BI$24,COLUMN()-COLUMN($AD$29),FALSE)*eurostat_totals[[#This Row],[2020 1]]</f>
        <v>1134.4868515666808</v>
      </c>
      <c r="BI108" s="81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81" t="str">
        <f t="shared" si="121"/>
        <v>gas-ff-naturalLithuania</v>
      </c>
      <c r="B109" s="6" t="s">
        <v>33</v>
      </c>
      <c r="C109" t="s">
        <v>24</v>
      </c>
      <c r="D109" s="84">
        <v>1842.5418572887943</v>
      </c>
      <c r="E109" s="84">
        <v>2485.080200093736</v>
      </c>
      <c r="F109" s="84">
        <v>1887.7660178372951</v>
      </c>
      <c r="G109" s="84">
        <v>1818.7772257552476</v>
      </c>
      <c r="H109" s="84">
        <v>1595.6545964444974</v>
      </c>
      <c r="I109" s="84">
        <v>1313.7903568492711</v>
      </c>
      <c r="J109" s="84">
        <v>1171.2025676479925</v>
      </c>
      <c r="K109" s="84">
        <v>1097.9116020457222</v>
      </c>
      <c r="L109" s="84">
        <v>972.65571953211941</v>
      </c>
      <c r="M109" s="84">
        <v>895.62730485738814</v>
      </c>
      <c r="N109" s="84">
        <v>932.91451998552554</v>
      </c>
      <c r="O109" s="84">
        <v>967.95216185908237</v>
      </c>
      <c r="P109" s="84">
        <v>995.71632478320907</v>
      </c>
      <c r="Q109" s="84">
        <v>1052.5893978657825</v>
      </c>
      <c r="R109" s="84">
        <v>1131.1682353231076</v>
      </c>
      <c r="S109" s="84">
        <v>1208.3332047598149</v>
      </c>
      <c r="T109" s="84">
        <v>1266.1091635550306</v>
      </c>
      <c r="U109" s="84">
        <v>1315.6197595045485</v>
      </c>
      <c r="V109" s="84">
        <v>1303.8635129965082</v>
      </c>
      <c r="W109" s="84">
        <v>1298.4513388840865</v>
      </c>
      <c r="X109" s="84">
        <v>1436.850458681741</v>
      </c>
      <c r="Y109" s="84">
        <v>1294.3528599586109</v>
      </c>
      <c r="Z109" s="84">
        <v>1233.5530145333471</v>
      </c>
      <c r="AA109" s="84">
        <v>1102.9996190053782</v>
      </c>
      <c r="AB109" s="84">
        <v>1061.2965671501784</v>
      </c>
      <c r="AC109" s="84">
        <v>1057.0237866839254</v>
      </c>
      <c r="AD109" s="84">
        <v>1251.4598164022245</v>
      </c>
      <c r="AE109" s="84">
        <v>1350.6809940800072</v>
      </c>
      <c r="AF109" s="84">
        <f t="shared" si="118"/>
        <v>1374.1065899893392</v>
      </c>
      <c r="AG109" s="84">
        <f t="shared" si="119"/>
        <v>1428.3279841861315</v>
      </c>
      <c r="AH109" s="84">
        <f t="shared" si="120"/>
        <v>1501.7342675933221</v>
      </c>
      <c r="AI109" s="84">
        <f ca="1">VLOOKUP(eurostat_totals[[#This Row],[energy carrier EUCalc]],$AE$11:$BI$24,COLUMN()-COLUMN($AD$29),FALSE)*eurostat_totals[[#This Row],[2020 1]]</f>
        <v>1489.2198153633778</v>
      </c>
      <c r="AJ109" s="84">
        <f ca="1">VLOOKUP(eurostat_totals[[#This Row],[energy carrier EUCalc]],$AE$11:$BI$24,COLUMN()-COLUMN($AD$29),FALSE)*eurostat_totals[[#This Row],[2020 1]]</f>
        <v>1476.7053631334336</v>
      </c>
      <c r="AK109" s="84">
        <f ca="1">VLOOKUP(eurostat_totals[[#This Row],[energy carrier EUCalc]],$AE$11:$BI$24,COLUMN()-COLUMN($AD$29),FALSE)*eurostat_totals[[#This Row],[2020 1]]</f>
        <v>1464.1909109034891</v>
      </c>
      <c r="AL109" s="84">
        <f ca="1">VLOOKUP(eurostat_totals[[#This Row],[energy carrier EUCalc]],$AE$11:$BI$24,COLUMN()-COLUMN($AD$29),FALSE)*eurostat_totals[[#This Row],[2020 1]]</f>
        <v>1451.6764586735446</v>
      </c>
      <c r="AM109" s="84">
        <f ca="1">VLOOKUP(eurostat_totals[[#This Row],[energy carrier EUCalc]],$AE$11:$BI$24,COLUMN()-COLUMN($AD$29),FALSE)*eurostat_totals[[#This Row],[2020 1]]</f>
        <v>1439.1620064436001</v>
      </c>
      <c r="AN109" s="84">
        <f ca="1">VLOOKUP(eurostat_totals[[#This Row],[energy carrier EUCalc]],$AE$11:$BI$24,COLUMN()-COLUMN($AD$29),FALSE)*eurostat_totals[[#This Row],[2020 1]]</f>
        <v>1426.6475542136559</v>
      </c>
      <c r="AO109" s="84">
        <f>VLOOKUP(eurostat_totals[[#This Row],[energy carrier EUCalc]],$AE$11:$BI$24,COLUMN()-COLUMN($AD$29),FALSE)*eurostat_totals[[#This Row],[2020 1]]</f>
        <v>1501.7342675933221</v>
      </c>
      <c r="AP109" s="84">
        <f ca="1">VLOOKUP(eurostat_totals[[#This Row],[energy carrier EUCalc]],$AE$11:$BI$24,COLUMN()-COLUMN($AD$29),FALSE)*eurostat_totals[[#This Row],[2020 1]]</f>
        <v>1489.2198153633778</v>
      </c>
      <c r="AQ109" s="84">
        <f ca="1">VLOOKUP(eurostat_totals[[#This Row],[energy carrier EUCalc]],$AE$11:$BI$24,COLUMN()-COLUMN($AD$29),FALSE)*eurostat_totals[[#This Row],[2020 1]]</f>
        <v>1476.7053631334336</v>
      </c>
      <c r="AR109" s="81">
        <f ca="1">VLOOKUP(eurostat_totals[[#This Row],[energy carrier EUCalc]],$AE$11:$BI$24,COLUMN()-COLUMN($AD$29),FALSE)*eurostat_totals[[#This Row],[2020 1]]</f>
        <v>1464.1909109034891</v>
      </c>
      <c r="AS109" s="81">
        <f ca="1">VLOOKUP(eurostat_totals[[#This Row],[energy carrier EUCalc]],$AE$11:$BI$24,COLUMN()-COLUMN($AD$29),FALSE)*eurostat_totals[[#This Row],[2020 1]]</f>
        <v>1451.6764586735446</v>
      </c>
      <c r="AT109" s="81">
        <f ca="1">VLOOKUP(eurostat_totals[[#This Row],[energy carrier EUCalc]],$AE$11:$BI$24,COLUMN()-COLUMN($AD$29),FALSE)*eurostat_totals[[#This Row],[2020 1]]</f>
        <v>1439.1620064436001</v>
      </c>
      <c r="AU109" s="81">
        <f ca="1">VLOOKUP(eurostat_totals[[#This Row],[energy carrier EUCalc]],$AE$11:$BI$24,COLUMN()-COLUMN($AD$29),FALSE)*eurostat_totals[[#This Row],[2020 1]]</f>
        <v>750.86713379666105</v>
      </c>
      <c r="AV109" s="81">
        <f>VLOOKUP(eurostat_totals[[#This Row],[energy carrier EUCalc]],$AE$11:$BI$24,COLUMN()-COLUMN($AD$29),FALSE)*eurostat_totals[[#This Row],[2020 1]]</f>
        <v>1501.7342675933221</v>
      </c>
      <c r="AW109" s="81">
        <f ca="1">VLOOKUP(eurostat_totals[[#This Row],[energy carrier EUCalc]],$AE$11:$BI$24,COLUMN()-COLUMN($AD$29),FALSE)*eurostat_totals[[#This Row],[2020 1]]</f>
        <v>1489.2198153633778</v>
      </c>
      <c r="AX109" s="81">
        <f ca="1">VLOOKUP(eurostat_totals[[#This Row],[energy carrier EUCalc]],$AE$11:$BI$24,COLUMN()-COLUMN($AD$29),FALSE)*eurostat_totals[[#This Row],[2020 1]]</f>
        <v>1476.7053631334336</v>
      </c>
      <c r="AY109" s="81">
        <f ca="1">VLOOKUP(eurostat_totals[[#This Row],[energy carrier EUCalc]],$AE$11:$BI$24,COLUMN()-COLUMN($AD$29),FALSE)*eurostat_totals[[#This Row],[2020 1]]</f>
        <v>1464.1909109034891</v>
      </c>
      <c r="AZ109" s="81">
        <f ca="1">VLOOKUP(eurostat_totals[[#This Row],[energy carrier EUCalc]],$AE$11:$BI$24,COLUMN()-COLUMN($AD$29),FALSE)*eurostat_totals[[#This Row],[2020 1]]</f>
        <v>1451.6764586735446</v>
      </c>
      <c r="BA109" s="81">
        <f ca="1">VLOOKUP(eurostat_totals[[#This Row],[energy carrier EUCalc]],$AE$11:$BI$24,COLUMN()-COLUMN($AD$29),FALSE)*eurostat_totals[[#This Row],[2020 1]]</f>
        <v>1439.1620064436001</v>
      </c>
      <c r="BB109" s="81">
        <f ca="1">VLOOKUP(eurostat_totals[[#This Row],[energy carrier EUCalc]],$AE$11:$BI$24,COLUMN()-COLUMN($AD$29),FALSE)*eurostat_totals[[#This Row],[2020 1]]</f>
        <v>525.60699365766266</v>
      </c>
      <c r="BC109" s="81">
        <f>VLOOKUP(eurostat_totals[[#This Row],[energy carrier EUCalc]],$AE$11:$BI$24,COLUMN()-COLUMN($AD$29),FALSE)*eurostat_totals[[#This Row],[2020 1]]</f>
        <v>1501.7342675933221</v>
      </c>
      <c r="BD109" s="81">
        <f ca="1">VLOOKUP(eurostat_totals[[#This Row],[energy carrier EUCalc]],$AE$11:$BI$24,COLUMN()-COLUMN($AD$29),FALSE)*eurostat_totals[[#This Row],[2020 1]]</f>
        <v>1489.2198153633778</v>
      </c>
      <c r="BE109" s="81">
        <f ca="1">VLOOKUP(eurostat_totals[[#This Row],[energy carrier EUCalc]],$AE$11:$BI$24,COLUMN()-COLUMN($AD$29),FALSE)*eurostat_totals[[#This Row],[2020 1]]</f>
        <v>1476.7053631334336</v>
      </c>
      <c r="BF109" s="81">
        <f ca="1">VLOOKUP(eurostat_totals[[#This Row],[energy carrier EUCalc]],$AE$11:$BI$24,COLUMN()-COLUMN($AD$29),FALSE)*eurostat_totals[[#This Row],[2020 1]]</f>
        <v>1464.1909109034891</v>
      </c>
      <c r="BG109" s="81">
        <f ca="1">VLOOKUP(eurostat_totals[[#This Row],[energy carrier EUCalc]],$AE$11:$BI$24,COLUMN()-COLUMN($AD$29),FALSE)*eurostat_totals[[#This Row],[2020 1]]</f>
        <v>1451.6764586735446</v>
      </c>
      <c r="BH109" s="81">
        <f ca="1">VLOOKUP(eurostat_totals[[#This Row],[energy carrier EUCalc]],$AE$11:$BI$24,COLUMN()-COLUMN($AD$29),FALSE)*eurostat_totals[[#This Row],[2020 1]]</f>
        <v>1439.1620064436001</v>
      </c>
      <c r="BI109" s="81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81" t="str">
        <f t="shared" si="121"/>
        <v>gas-ff-naturalLuxembourg</v>
      </c>
      <c r="B110" s="6" t="s">
        <v>33</v>
      </c>
      <c r="C110" t="s">
        <v>27</v>
      </c>
      <c r="D110" s="84">
        <v>4251.277589429279</v>
      </c>
      <c r="E110" s="84">
        <v>5101.1069929671157</v>
      </c>
      <c r="F110" s="84">
        <v>4739.0537547009963</v>
      </c>
      <c r="G110" s="84">
        <v>4709.4272909096771</v>
      </c>
      <c r="H110" s="84">
        <v>4547.5134358324685</v>
      </c>
      <c r="I110" s="84">
        <v>4617.7359287255949</v>
      </c>
      <c r="J110" s="84">
        <v>5197.1650675013925</v>
      </c>
      <c r="K110" s="84">
        <v>5040.53925309442</v>
      </c>
      <c r="L110" s="84">
        <v>5285.6509749053321</v>
      </c>
      <c r="M110" s="84">
        <v>4765.3404033321676</v>
      </c>
      <c r="N110" s="84">
        <v>3665.1208344831821</v>
      </c>
      <c r="O110" s="84">
        <v>3922.1734013485907</v>
      </c>
      <c r="P110" s="84">
        <v>3855.6642350277966</v>
      </c>
      <c r="Q110" s="84">
        <v>4117.3999379096576</v>
      </c>
      <c r="R110" s="84">
        <v>4447.5815498672309</v>
      </c>
      <c r="S110" s="84">
        <v>4324.130644946953</v>
      </c>
      <c r="T110" s="84">
        <v>4213.8028392871338</v>
      </c>
      <c r="U110" s="84">
        <v>4092.3796032435494</v>
      </c>
      <c r="V110" s="84">
        <v>4250.5446917399076</v>
      </c>
      <c r="W110" s="84">
        <v>4143.6016056071931</v>
      </c>
      <c r="X110" s="84">
        <v>4115.5386822044338</v>
      </c>
      <c r="Y110" s="84">
        <v>3710.9882879843012</v>
      </c>
      <c r="Z110" s="84">
        <v>3820.9604616333991</v>
      </c>
      <c r="AA110" s="84">
        <v>3830.3664367732695</v>
      </c>
      <c r="AB110" s="84">
        <v>3461.4921893768787</v>
      </c>
      <c r="AC110" s="84">
        <v>3948.06246263397</v>
      </c>
      <c r="AD110" s="84">
        <v>4090.5779561043937</v>
      </c>
      <c r="AE110" s="84">
        <v>4073.6931306118458</v>
      </c>
      <c r="AF110" s="84">
        <f t="shared" si="118"/>
        <v>4124.2396644075352</v>
      </c>
      <c r="AG110" s="84">
        <f t="shared" si="119"/>
        <v>4183.0143099343886</v>
      </c>
      <c r="AH110" s="84">
        <f t="shared" si="120"/>
        <v>4327.3187340458908</v>
      </c>
      <c r="AI110" s="84">
        <f ca="1">VLOOKUP(eurostat_totals[[#This Row],[energy carrier EUCalc]],$AE$11:$BI$24,COLUMN()-COLUMN($AD$29),FALSE)*eurostat_totals[[#This Row],[2020 1]]</f>
        <v>4291.2577445955085</v>
      </c>
      <c r="AJ110" s="84">
        <f ca="1">VLOOKUP(eurostat_totals[[#This Row],[energy carrier EUCalc]],$AE$11:$BI$24,COLUMN()-COLUMN($AD$29),FALSE)*eurostat_totals[[#This Row],[2020 1]]</f>
        <v>4255.1967551451262</v>
      </c>
      <c r="AK110" s="84">
        <f ca="1">VLOOKUP(eurostat_totals[[#This Row],[energy carrier EUCalc]],$AE$11:$BI$24,COLUMN()-COLUMN($AD$29),FALSE)*eurostat_totals[[#This Row],[2020 1]]</f>
        <v>4219.1357656947439</v>
      </c>
      <c r="AL110" s="84">
        <f ca="1">VLOOKUP(eurostat_totals[[#This Row],[energy carrier EUCalc]],$AE$11:$BI$24,COLUMN()-COLUMN($AD$29),FALSE)*eurostat_totals[[#This Row],[2020 1]]</f>
        <v>4183.0747762443607</v>
      </c>
      <c r="AM110" s="84">
        <f ca="1">VLOOKUP(eurostat_totals[[#This Row],[energy carrier EUCalc]],$AE$11:$BI$24,COLUMN()-COLUMN($AD$29),FALSE)*eurostat_totals[[#This Row],[2020 1]]</f>
        <v>4147.0137867939784</v>
      </c>
      <c r="AN110" s="84">
        <f ca="1">VLOOKUP(eurostat_totals[[#This Row],[energy carrier EUCalc]],$AE$11:$BI$24,COLUMN()-COLUMN($AD$29),FALSE)*eurostat_totals[[#This Row],[2020 1]]</f>
        <v>4110.9527973435961</v>
      </c>
      <c r="AO110" s="84">
        <f>VLOOKUP(eurostat_totals[[#This Row],[energy carrier EUCalc]],$AE$11:$BI$24,COLUMN()-COLUMN($AD$29),FALSE)*eurostat_totals[[#This Row],[2020 1]]</f>
        <v>4327.3187340458908</v>
      </c>
      <c r="AP110" s="84">
        <f ca="1">VLOOKUP(eurostat_totals[[#This Row],[energy carrier EUCalc]],$AE$11:$BI$24,COLUMN()-COLUMN($AD$29),FALSE)*eurostat_totals[[#This Row],[2020 1]]</f>
        <v>4291.2577445955085</v>
      </c>
      <c r="AQ110" s="84">
        <f ca="1">VLOOKUP(eurostat_totals[[#This Row],[energy carrier EUCalc]],$AE$11:$BI$24,COLUMN()-COLUMN($AD$29),FALSE)*eurostat_totals[[#This Row],[2020 1]]</f>
        <v>4255.1967551451262</v>
      </c>
      <c r="AR110" s="81">
        <f ca="1">VLOOKUP(eurostat_totals[[#This Row],[energy carrier EUCalc]],$AE$11:$BI$24,COLUMN()-COLUMN($AD$29),FALSE)*eurostat_totals[[#This Row],[2020 1]]</f>
        <v>4219.1357656947439</v>
      </c>
      <c r="AS110" s="81">
        <f ca="1">VLOOKUP(eurostat_totals[[#This Row],[energy carrier EUCalc]],$AE$11:$BI$24,COLUMN()-COLUMN($AD$29),FALSE)*eurostat_totals[[#This Row],[2020 1]]</f>
        <v>4183.0747762443607</v>
      </c>
      <c r="AT110" s="81">
        <f ca="1">VLOOKUP(eurostat_totals[[#This Row],[energy carrier EUCalc]],$AE$11:$BI$24,COLUMN()-COLUMN($AD$29),FALSE)*eurostat_totals[[#This Row],[2020 1]]</f>
        <v>4147.0137867939784</v>
      </c>
      <c r="AU110" s="81">
        <f ca="1">VLOOKUP(eurostat_totals[[#This Row],[energy carrier EUCalc]],$AE$11:$BI$24,COLUMN()-COLUMN($AD$29),FALSE)*eurostat_totals[[#This Row],[2020 1]]</f>
        <v>2163.6593670229454</v>
      </c>
      <c r="AV110" s="81">
        <f>VLOOKUP(eurostat_totals[[#This Row],[energy carrier EUCalc]],$AE$11:$BI$24,COLUMN()-COLUMN($AD$29),FALSE)*eurostat_totals[[#This Row],[2020 1]]</f>
        <v>4327.3187340458908</v>
      </c>
      <c r="AW110" s="81">
        <f ca="1">VLOOKUP(eurostat_totals[[#This Row],[energy carrier EUCalc]],$AE$11:$BI$24,COLUMN()-COLUMN($AD$29),FALSE)*eurostat_totals[[#This Row],[2020 1]]</f>
        <v>4291.2577445955085</v>
      </c>
      <c r="AX110" s="81">
        <f ca="1">VLOOKUP(eurostat_totals[[#This Row],[energy carrier EUCalc]],$AE$11:$BI$24,COLUMN()-COLUMN($AD$29),FALSE)*eurostat_totals[[#This Row],[2020 1]]</f>
        <v>4255.1967551451262</v>
      </c>
      <c r="AY110" s="81">
        <f ca="1">VLOOKUP(eurostat_totals[[#This Row],[energy carrier EUCalc]],$AE$11:$BI$24,COLUMN()-COLUMN($AD$29),FALSE)*eurostat_totals[[#This Row],[2020 1]]</f>
        <v>4219.1357656947439</v>
      </c>
      <c r="AZ110" s="81">
        <f ca="1">VLOOKUP(eurostat_totals[[#This Row],[energy carrier EUCalc]],$AE$11:$BI$24,COLUMN()-COLUMN($AD$29),FALSE)*eurostat_totals[[#This Row],[2020 1]]</f>
        <v>4183.0747762443607</v>
      </c>
      <c r="BA110" s="81">
        <f ca="1">VLOOKUP(eurostat_totals[[#This Row],[energy carrier EUCalc]],$AE$11:$BI$24,COLUMN()-COLUMN($AD$29),FALSE)*eurostat_totals[[#This Row],[2020 1]]</f>
        <v>4147.0137867939784</v>
      </c>
      <c r="BB110" s="81">
        <f ca="1">VLOOKUP(eurostat_totals[[#This Row],[energy carrier EUCalc]],$AE$11:$BI$24,COLUMN()-COLUMN($AD$29),FALSE)*eurostat_totals[[#This Row],[2020 1]]</f>
        <v>1514.5615569160616</v>
      </c>
      <c r="BC110" s="81">
        <f>VLOOKUP(eurostat_totals[[#This Row],[energy carrier EUCalc]],$AE$11:$BI$24,COLUMN()-COLUMN($AD$29),FALSE)*eurostat_totals[[#This Row],[2020 1]]</f>
        <v>4327.3187340458908</v>
      </c>
      <c r="BD110" s="81">
        <f ca="1">VLOOKUP(eurostat_totals[[#This Row],[energy carrier EUCalc]],$AE$11:$BI$24,COLUMN()-COLUMN($AD$29),FALSE)*eurostat_totals[[#This Row],[2020 1]]</f>
        <v>4291.2577445955085</v>
      </c>
      <c r="BE110" s="81">
        <f ca="1">VLOOKUP(eurostat_totals[[#This Row],[energy carrier EUCalc]],$AE$11:$BI$24,COLUMN()-COLUMN($AD$29),FALSE)*eurostat_totals[[#This Row],[2020 1]]</f>
        <v>4255.1967551451262</v>
      </c>
      <c r="BF110" s="81">
        <f ca="1">VLOOKUP(eurostat_totals[[#This Row],[energy carrier EUCalc]],$AE$11:$BI$24,COLUMN()-COLUMN($AD$29),FALSE)*eurostat_totals[[#This Row],[2020 1]]</f>
        <v>4219.1357656947439</v>
      </c>
      <c r="BG110" s="81">
        <f ca="1">VLOOKUP(eurostat_totals[[#This Row],[energy carrier EUCalc]],$AE$11:$BI$24,COLUMN()-COLUMN($AD$29),FALSE)*eurostat_totals[[#This Row],[2020 1]]</f>
        <v>4183.0747762443607</v>
      </c>
      <c r="BH110" s="81">
        <f ca="1">VLOOKUP(eurostat_totals[[#This Row],[energy carrier EUCalc]],$AE$11:$BI$24,COLUMN()-COLUMN($AD$29),FALSE)*eurostat_totals[[#This Row],[2020 1]]</f>
        <v>4147.0137867939784</v>
      </c>
      <c r="BI110" s="81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81" t="str">
        <f t="shared" si="121"/>
        <v>gas-ff-naturalMalta</v>
      </c>
      <c r="B111" s="6" t="s">
        <v>33</v>
      </c>
      <c r="C111" t="s">
        <v>29</v>
      </c>
      <c r="D111" s="84">
        <v>172.93393815227122</v>
      </c>
      <c r="E111" s="84">
        <v>184.46558869588424</v>
      </c>
      <c r="F111" s="84">
        <v>207.51868478262924</v>
      </c>
      <c r="G111" s="84">
        <v>207.51868478262924</v>
      </c>
      <c r="H111" s="84">
        <v>207.51868478262924</v>
      </c>
      <c r="I111" s="84">
        <v>207.51868478262924</v>
      </c>
      <c r="J111" s="84">
        <v>195.99723923949725</v>
      </c>
      <c r="K111" s="84">
        <v>184.46558869588424</v>
      </c>
      <c r="L111" s="84">
        <v>195.99723923949725</v>
      </c>
      <c r="M111" s="84">
        <v>195.99723923949725</v>
      </c>
      <c r="N111" s="84">
        <v>184.46558869588424</v>
      </c>
      <c r="O111" s="84">
        <v>105.89761697608699</v>
      </c>
      <c r="P111" s="84">
        <v>159.0963506431944</v>
      </c>
      <c r="Q111" s="84">
        <v>162.61429601042147</v>
      </c>
      <c r="R111" s="84">
        <v>139.04321453327606</v>
      </c>
      <c r="S111" s="84">
        <v>111.17184908581545</v>
      </c>
      <c r="T111" s="84">
        <v>99.518259880968671</v>
      </c>
      <c r="U111" s="84">
        <v>73.48531141331749</v>
      </c>
      <c r="V111" s="84">
        <v>54.493273104893802</v>
      </c>
      <c r="W111" s="84">
        <v>27.512230719801533</v>
      </c>
      <c r="X111" s="84">
        <v>62.369158610425572</v>
      </c>
      <c r="Y111" s="84">
        <v>62.495023914704149</v>
      </c>
      <c r="Z111" s="84">
        <v>80.271760481742191</v>
      </c>
      <c r="AA111" s="84">
        <v>81.777959388176342</v>
      </c>
      <c r="AB111" s="84">
        <v>79.927136303808027</v>
      </c>
      <c r="AC111" s="84">
        <v>122.2854769408311</v>
      </c>
      <c r="AD111" s="84">
        <v>129.98617972134457</v>
      </c>
      <c r="AE111" s="84">
        <v>115.01259098145729</v>
      </c>
      <c r="AF111" s="84">
        <f t="shared" si="118"/>
        <v>121.96075708140032</v>
      </c>
      <c r="AG111" s="84">
        <f t="shared" si="119"/>
        <v>129.99731662004513</v>
      </c>
      <c r="AH111" s="84">
        <f t="shared" si="120"/>
        <v>140.01135268329256</v>
      </c>
      <c r="AI111" s="84">
        <f ca="1">VLOOKUP(eurostat_totals[[#This Row],[energy carrier EUCalc]],$AE$11:$BI$24,COLUMN()-COLUMN($AD$29),FALSE)*eurostat_totals[[#This Row],[2020 1]]</f>
        <v>138.8445914109318</v>
      </c>
      <c r="AJ111" s="84">
        <f ca="1">VLOOKUP(eurostat_totals[[#This Row],[energy carrier EUCalc]],$AE$11:$BI$24,COLUMN()-COLUMN($AD$29),FALSE)*eurostat_totals[[#This Row],[2020 1]]</f>
        <v>137.67783013857101</v>
      </c>
      <c r="AK111" s="84">
        <f ca="1">VLOOKUP(eurostat_totals[[#This Row],[energy carrier EUCalc]],$AE$11:$BI$24,COLUMN()-COLUMN($AD$29),FALSE)*eurostat_totals[[#This Row],[2020 1]]</f>
        <v>136.51106886621025</v>
      </c>
      <c r="AL111" s="84">
        <f ca="1">VLOOKUP(eurostat_totals[[#This Row],[energy carrier EUCalc]],$AE$11:$BI$24,COLUMN()-COLUMN($AD$29),FALSE)*eurostat_totals[[#This Row],[2020 1]]</f>
        <v>135.34430759384946</v>
      </c>
      <c r="AM111" s="84">
        <f ca="1">VLOOKUP(eurostat_totals[[#This Row],[energy carrier EUCalc]],$AE$11:$BI$24,COLUMN()-COLUMN($AD$29),FALSE)*eurostat_totals[[#This Row],[2020 1]]</f>
        <v>134.17754632148868</v>
      </c>
      <c r="AN111" s="84">
        <f ca="1">VLOOKUP(eurostat_totals[[#This Row],[energy carrier EUCalc]],$AE$11:$BI$24,COLUMN()-COLUMN($AD$29),FALSE)*eurostat_totals[[#This Row],[2020 1]]</f>
        <v>133.01078504912792</v>
      </c>
      <c r="AO111" s="84">
        <f>VLOOKUP(eurostat_totals[[#This Row],[energy carrier EUCalc]],$AE$11:$BI$24,COLUMN()-COLUMN($AD$29),FALSE)*eurostat_totals[[#This Row],[2020 1]]</f>
        <v>140.01135268329256</v>
      </c>
      <c r="AP111" s="84">
        <f ca="1">VLOOKUP(eurostat_totals[[#This Row],[energy carrier EUCalc]],$AE$11:$BI$24,COLUMN()-COLUMN($AD$29),FALSE)*eurostat_totals[[#This Row],[2020 1]]</f>
        <v>138.8445914109318</v>
      </c>
      <c r="AQ111" s="84">
        <f ca="1">VLOOKUP(eurostat_totals[[#This Row],[energy carrier EUCalc]],$AE$11:$BI$24,COLUMN()-COLUMN($AD$29),FALSE)*eurostat_totals[[#This Row],[2020 1]]</f>
        <v>137.67783013857101</v>
      </c>
      <c r="AR111" s="81">
        <f ca="1">VLOOKUP(eurostat_totals[[#This Row],[energy carrier EUCalc]],$AE$11:$BI$24,COLUMN()-COLUMN($AD$29),FALSE)*eurostat_totals[[#This Row],[2020 1]]</f>
        <v>136.51106886621025</v>
      </c>
      <c r="AS111" s="81">
        <f ca="1">VLOOKUP(eurostat_totals[[#This Row],[energy carrier EUCalc]],$AE$11:$BI$24,COLUMN()-COLUMN($AD$29),FALSE)*eurostat_totals[[#This Row],[2020 1]]</f>
        <v>135.34430759384946</v>
      </c>
      <c r="AT111" s="81">
        <f ca="1">VLOOKUP(eurostat_totals[[#This Row],[energy carrier EUCalc]],$AE$11:$BI$24,COLUMN()-COLUMN($AD$29),FALSE)*eurostat_totals[[#This Row],[2020 1]]</f>
        <v>134.17754632148868</v>
      </c>
      <c r="AU111" s="81">
        <f ca="1">VLOOKUP(eurostat_totals[[#This Row],[energy carrier EUCalc]],$AE$11:$BI$24,COLUMN()-COLUMN($AD$29),FALSE)*eurostat_totals[[#This Row],[2020 1]]</f>
        <v>70.005676341646279</v>
      </c>
      <c r="AV111" s="81">
        <f>VLOOKUP(eurostat_totals[[#This Row],[energy carrier EUCalc]],$AE$11:$BI$24,COLUMN()-COLUMN($AD$29),FALSE)*eurostat_totals[[#This Row],[2020 1]]</f>
        <v>140.01135268329256</v>
      </c>
      <c r="AW111" s="81">
        <f ca="1">VLOOKUP(eurostat_totals[[#This Row],[energy carrier EUCalc]],$AE$11:$BI$24,COLUMN()-COLUMN($AD$29),FALSE)*eurostat_totals[[#This Row],[2020 1]]</f>
        <v>138.8445914109318</v>
      </c>
      <c r="AX111" s="81">
        <f ca="1">VLOOKUP(eurostat_totals[[#This Row],[energy carrier EUCalc]],$AE$11:$BI$24,COLUMN()-COLUMN($AD$29),FALSE)*eurostat_totals[[#This Row],[2020 1]]</f>
        <v>137.67783013857101</v>
      </c>
      <c r="AY111" s="81">
        <f ca="1">VLOOKUP(eurostat_totals[[#This Row],[energy carrier EUCalc]],$AE$11:$BI$24,COLUMN()-COLUMN($AD$29),FALSE)*eurostat_totals[[#This Row],[2020 1]]</f>
        <v>136.51106886621025</v>
      </c>
      <c r="AZ111" s="81">
        <f ca="1">VLOOKUP(eurostat_totals[[#This Row],[energy carrier EUCalc]],$AE$11:$BI$24,COLUMN()-COLUMN($AD$29),FALSE)*eurostat_totals[[#This Row],[2020 1]]</f>
        <v>135.34430759384946</v>
      </c>
      <c r="BA111" s="81">
        <f ca="1">VLOOKUP(eurostat_totals[[#This Row],[energy carrier EUCalc]],$AE$11:$BI$24,COLUMN()-COLUMN($AD$29),FALSE)*eurostat_totals[[#This Row],[2020 1]]</f>
        <v>134.17754632148868</v>
      </c>
      <c r="BB111" s="81">
        <f ca="1">VLOOKUP(eurostat_totals[[#This Row],[energy carrier EUCalc]],$AE$11:$BI$24,COLUMN()-COLUMN($AD$29),FALSE)*eurostat_totals[[#This Row],[2020 1]]</f>
        <v>49.003973439152389</v>
      </c>
      <c r="BC111" s="81">
        <f>VLOOKUP(eurostat_totals[[#This Row],[energy carrier EUCalc]],$AE$11:$BI$24,COLUMN()-COLUMN($AD$29),FALSE)*eurostat_totals[[#This Row],[2020 1]]</f>
        <v>140.01135268329256</v>
      </c>
      <c r="BD111" s="81">
        <f ca="1">VLOOKUP(eurostat_totals[[#This Row],[energy carrier EUCalc]],$AE$11:$BI$24,COLUMN()-COLUMN($AD$29),FALSE)*eurostat_totals[[#This Row],[2020 1]]</f>
        <v>138.8445914109318</v>
      </c>
      <c r="BE111" s="81">
        <f ca="1">VLOOKUP(eurostat_totals[[#This Row],[energy carrier EUCalc]],$AE$11:$BI$24,COLUMN()-COLUMN($AD$29),FALSE)*eurostat_totals[[#This Row],[2020 1]]</f>
        <v>137.67783013857101</v>
      </c>
      <c r="BF111" s="81">
        <f ca="1">VLOOKUP(eurostat_totals[[#This Row],[energy carrier EUCalc]],$AE$11:$BI$24,COLUMN()-COLUMN($AD$29),FALSE)*eurostat_totals[[#This Row],[2020 1]]</f>
        <v>136.51106886621025</v>
      </c>
      <c r="BG111" s="81">
        <f ca="1">VLOOKUP(eurostat_totals[[#This Row],[energy carrier EUCalc]],$AE$11:$BI$24,COLUMN()-COLUMN($AD$29),FALSE)*eurostat_totals[[#This Row],[2020 1]]</f>
        <v>135.34430759384946</v>
      </c>
      <c r="BH111" s="81">
        <f ca="1">VLOOKUP(eurostat_totals[[#This Row],[energy carrier EUCalc]],$AE$11:$BI$24,COLUMN()-COLUMN($AD$29),FALSE)*eurostat_totals[[#This Row],[2020 1]]</f>
        <v>134.17754632148868</v>
      </c>
      <c r="BI111" s="81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81" t="str">
        <f t="shared" si="121"/>
        <v>gas-ff-naturalNetherlands</v>
      </c>
      <c r="B112" s="6" t="s">
        <v>33</v>
      </c>
      <c r="C112" t="s">
        <v>8</v>
      </c>
      <c r="D112" s="84">
        <v>76162.298054669445</v>
      </c>
      <c r="E112" s="84">
        <v>87727.914390784164</v>
      </c>
      <c r="F112" s="84">
        <v>80633.113554435549</v>
      </c>
      <c r="G112" s="84">
        <v>84788.479203993731</v>
      </c>
      <c r="H112" s="84">
        <v>79338.041210908676</v>
      </c>
      <c r="I112" s="84">
        <v>86336.278663044839</v>
      </c>
      <c r="J112" s="84">
        <v>100771.12081739944</v>
      </c>
      <c r="K112" s="84">
        <v>84477.588749292467</v>
      </c>
      <c r="L112" s="84">
        <v>80318.462041962252</v>
      </c>
      <c r="M112" s="84">
        <v>76183.329818767161</v>
      </c>
      <c r="N112" s="84">
        <v>76032.683488243551</v>
      </c>
      <c r="O112" s="84">
        <v>81520.004648941991</v>
      </c>
      <c r="P112" s="84">
        <v>77180.101254631605</v>
      </c>
      <c r="Q112" s="84">
        <v>79548.75798796695</v>
      </c>
      <c r="R112" s="84">
        <v>74974.380573118295</v>
      </c>
      <c r="S112" s="84">
        <v>70983.229510378442</v>
      </c>
      <c r="T112" s="84">
        <v>71042.505486600276</v>
      </c>
      <c r="U112" s="84">
        <v>60713.167814871966</v>
      </c>
      <c r="V112" s="84">
        <v>71840.9782343064</v>
      </c>
      <c r="W112" s="84">
        <v>71570.800389552474</v>
      </c>
      <c r="X112" s="84">
        <v>87087.738827464636</v>
      </c>
      <c r="Y112" s="84">
        <v>62088.674120442753</v>
      </c>
      <c r="Z112" s="84">
        <v>68148.792657509432</v>
      </c>
      <c r="AA112" s="84">
        <v>73834.175655732848</v>
      </c>
      <c r="AB112" s="84">
        <v>48998.438772979753</v>
      </c>
      <c r="AC112" s="84">
        <v>53811.562960748124</v>
      </c>
      <c r="AD112" s="84">
        <v>56058.595053566161</v>
      </c>
      <c r="AE112" s="84">
        <v>54376.286738961833</v>
      </c>
      <c r="AF112" s="84">
        <f t="shared" si="118"/>
        <v>51621.785555252311</v>
      </c>
      <c r="AG112" s="84">
        <f t="shared" si="119"/>
        <v>47179.3075351562</v>
      </c>
      <c r="AH112" s="84">
        <f t="shared" si="120"/>
        <v>46815.481287591487</v>
      </c>
      <c r="AI112" s="84">
        <f ca="1">VLOOKUP(eurostat_totals[[#This Row],[energy carrier EUCalc]],$AE$11:$BI$24,COLUMN()-COLUMN($AD$29),FALSE)*eurostat_totals[[#This Row],[2020 1]]</f>
        <v>46425.352276861558</v>
      </c>
      <c r="AJ112" s="84">
        <f ca="1">VLOOKUP(eurostat_totals[[#This Row],[energy carrier EUCalc]],$AE$11:$BI$24,COLUMN()-COLUMN($AD$29),FALSE)*eurostat_totals[[#This Row],[2020 1]]</f>
        <v>46035.22326613163</v>
      </c>
      <c r="AK112" s="84">
        <f ca="1">VLOOKUP(eurostat_totals[[#This Row],[energy carrier EUCalc]],$AE$11:$BI$24,COLUMN()-COLUMN($AD$29),FALSE)*eurostat_totals[[#This Row],[2020 1]]</f>
        <v>45645.094255401702</v>
      </c>
      <c r="AL112" s="84">
        <f ca="1">VLOOKUP(eurostat_totals[[#This Row],[energy carrier EUCalc]],$AE$11:$BI$24,COLUMN()-COLUMN($AD$29),FALSE)*eurostat_totals[[#This Row],[2020 1]]</f>
        <v>45254.965244671774</v>
      </c>
      <c r="AM112" s="84">
        <f ca="1">VLOOKUP(eurostat_totals[[#This Row],[energy carrier EUCalc]],$AE$11:$BI$24,COLUMN()-COLUMN($AD$29),FALSE)*eurostat_totals[[#This Row],[2020 1]]</f>
        <v>44864.836233941838</v>
      </c>
      <c r="AN112" s="84">
        <f ca="1">VLOOKUP(eurostat_totals[[#This Row],[energy carrier EUCalc]],$AE$11:$BI$24,COLUMN()-COLUMN($AD$29),FALSE)*eurostat_totals[[#This Row],[2020 1]]</f>
        <v>44474.70722321191</v>
      </c>
      <c r="AO112" s="84">
        <f>VLOOKUP(eurostat_totals[[#This Row],[energy carrier EUCalc]],$AE$11:$BI$24,COLUMN()-COLUMN($AD$29),FALSE)*eurostat_totals[[#This Row],[2020 1]]</f>
        <v>46815.481287591487</v>
      </c>
      <c r="AP112" s="84">
        <f ca="1">VLOOKUP(eurostat_totals[[#This Row],[energy carrier EUCalc]],$AE$11:$BI$24,COLUMN()-COLUMN($AD$29),FALSE)*eurostat_totals[[#This Row],[2020 1]]</f>
        <v>46425.352276861558</v>
      </c>
      <c r="AQ112" s="84">
        <f ca="1">VLOOKUP(eurostat_totals[[#This Row],[energy carrier EUCalc]],$AE$11:$BI$24,COLUMN()-COLUMN($AD$29),FALSE)*eurostat_totals[[#This Row],[2020 1]]</f>
        <v>46035.22326613163</v>
      </c>
      <c r="AR112" s="81">
        <f ca="1">VLOOKUP(eurostat_totals[[#This Row],[energy carrier EUCalc]],$AE$11:$BI$24,COLUMN()-COLUMN($AD$29),FALSE)*eurostat_totals[[#This Row],[2020 1]]</f>
        <v>45645.094255401702</v>
      </c>
      <c r="AS112" s="81">
        <f ca="1">VLOOKUP(eurostat_totals[[#This Row],[energy carrier EUCalc]],$AE$11:$BI$24,COLUMN()-COLUMN($AD$29),FALSE)*eurostat_totals[[#This Row],[2020 1]]</f>
        <v>45254.965244671774</v>
      </c>
      <c r="AT112" s="81">
        <f ca="1">VLOOKUP(eurostat_totals[[#This Row],[energy carrier EUCalc]],$AE$11:$BI$24,COLUMN()-COLUMN($AD$29),FALSE)*eurostat_totals[[#This Row],[2020 1]]</f>
        <v>44864.836233941838</v>
      </c>
      <c r="AU112" s="81">
        <f ca="1">VLOOKUP(eurostat_totals[[#This Row],[energy carrier EUCalc]],$AE$11:$BI$24,COLUMN()-COLUMN($AD$29),FALSE)*eurostat_totals[[#This Row],[2020 1]]</f>
        <v>23407.740643795743</v>
      </c>
      <c r="AV112" s="81">
        <f>VLOOKUP(eurostat_totals[[#This Row],[energy carrier EUCalc]],$AE$11:$BI$24,COLUMN()-COLUMN($AD$29),FALSE)*eurostat_totals[[#This Row],[2020 1]]</f>
        <v>46815.481287591487</v>
      </c>
      <c r="AW112" s="81">
        <f ca="1">VLOOKUP(eurostat_totals[[#This Row],[energy carrier EUCalc]],$AE$11:$BI$24,COLUMN()-COLUMN($AD$29),FALSE)*eurostat_totals[[#This Row],[2020 1]]</f>
        <v>46425.352276861558</v>
      </c>
      <c r="AX112" s="81">
        <f ca="1">VLOOKUP(eurostat_totals[[#This Row],[energy carrier EUCalc]],$AE$11:$BI$24,COLUMN()-COLUMN($AD$29),FALSE)*eurostat_totals[[#This Row],[2020 1]]</f>
        <v>46035.22326613163</v>
      </c>
      <c r="AY112" s="81">
        <f ca="1">VLOOKUP(eurostat_totals[[#This Row],[energy carrier EUCalc]],$AE$11:$BI$24,COLUMN()-COLUMN($AD$29),FALSE)*eurostat_totals[[#This Row],[2020 1]]</f>
        <v>45645.094255401702</v>
      </c>
      <c r="AZ112" s="81">
        <f ca="1">VLOOKUP(eurostat_totals[[#This Row],[energy carrier EUCalc]],$AE$11:$BI$24,COLUMN()-COLUMN($AD$29),FALSE)*eurostat_totals[[#This Row],[2020 1]]</f>
        <v>45254.965244671774</v>
      </c>
      <c r="BA112" s="81">
        <f ca="1">VLOOKUP(eurostat_totals[[#This Row],[energy carrier EUCalc]],$AE$11:$BI$24,COLUMN()-COLUMN($AD$29),FALSE)*eurostat_totals[[#This Row],[2020 1]]</f>
        <v>44864.836233941838</v>
      </c>
      <c r="BB112" s="81">
        <f ca="1">VLOOKUP(eurostat_totals[[#This Row],[energy carrier EUCalc]],$AE$11:$BI$24,COLUMN()-COLUMN($AD$29),FALSE)*eurostat_totals[[#This Row],[2020 1]]</f>
        <v>16385.41845065702</v>
      </c>
      <c r="BC112" s="81">
        <f>VLOOKUP(eurostat_totals[[#This Row],[energy carrier EUCalc]],$AE$11:$BI$24,COLUMN()-COLUMN($AD$29),FALSE)*eurostat_totals[[#This Row],[2020 1]]</f>
        <v>46815.481287591487</v>
      </c>
      <c r="BD112" s="81">
        <f ca="1">VLOOKUP(eurostat_totals[[#This Row],[energy carrier EUCalc]],$AE$11:$BI$24,COLUMN()-COLUMN($AD$29),FALSE)*eurostat_totals[[#This Row],[2020 1]]</f>
        <v>46425.352276861558</v>
      </c>
      <c r="BE112" s="81">
        <f ca="1">VLOOKUP(eurostat_totals[[#This Row],[energy carrier EUCalc]],$AE$11:$BI$24,COLUMN()-COLUMN($AD$29),FALSE)*eurostat_totals[[#This Row],[2020 1]]</f>
        <v>46035.22326613163</v>
      </c>
      <c r="BF112" s="81">
        <f ca="1">VLOOKUP(eurostat_totals[[#This Row],[energy carrier EUCalc]],$AE$11:$BI$24,COLUMN()-COLUMN($AD$29),FALSE)*eurostat_totals[[#This Row],[2020 1]]</f>
        <v>45645.094255401702</v>
      </c>
      <c r="BG112" s="81">
        <f ca="1">VLOOKUP(eurostat_totals[[#This Row],[energy carrier EUCalc]],$AE$11:$BI$24,COLUMN()-COLUMN($AD$29),FALSE)*eurostat_totals[[#This Row],[2020 1]]</f>
        <v>45254.965244671774</v>
      </c>
      <c r="BH112" s="81">
        <f ca="1">VLOOKUP(eurostat_totals[[#This Row],[energy carrier EUCalc]],$AE$11:$BI$24,COLUMN()-COLUMN($AD$29),FALSE)*eurostat_totals[[#This Row],[2020 1]]</f>
        <v>44864.836233941838</v>
      </c>
      <c r="BI112" s="81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81" t="str">
        <f t="shared" si="121"/>
        <v>gas-ff-naturalNorway</v>
      </c>
      <c r="B113" s="6" t="s">
        <v>33</v>
      </c>
      <c r="C113" t="s">
        <v>71</v>
      </c>
      <c r="D113" s="84">
        <v>3443.5848500000002</v>
      </c>
      <c r="E113" s="84">
        <v>2631.3572799999997</v>
      </c>
      <c r="F113" s="84">
        <v>2034.1335200000001</v>
      </c>
      <c r="G113" s="84">
        <v>1795.2416900000001</v>
      </c>
      <c r="H113" s="84">
        <v>1616.0815399999999</v>
      </c>
      <c r="I113" s="84">
        <v>1771.35367</v>
      </c>
      <c r="J113" s="84">
        <v>2022.1895100000002</v>
      </c>
      <c r="K113" s="84">
        <v>1808.3835899999999</v>
      </c>
      <c r="L113" s="84">
        <v>1868.1152700000002</v>
      </c>
      <c r="M113" s="84">
        <v>1832.2832400000002</v>
      </c>
      <c r="N113" s="84">
        <v>1380.0158000000001</v>
      </c>
      <c r="O113" s="84">
        <v>1570.61987</v>
      </c>
      <c r="P113" s="84">
        <v>1738.5570700000001</v>
      </c>
      <c r="Q113" s="84">
        <v>2279.3985900000002</v>
      </c>
      <c r="R113" s="84">
        <v>1716.66941</v>
      </c>
      <c r="S113" s="84">
        <v>1361.4543200000001</v>
      </c>
      <c r="T113" s="84">
        <v>1447.4465400000001</v>
      </c>
      <c r="U113" s="84">
        <v>1246.2708</v>
      </c>
      <c r="V113" s="84">
        <v>1097.1974600000001</v>
      </c>
      <c r="W113" s="84">
        <v>1181.3056200000001</v>
      </c>
      <c r="X113" s="84">
        <v>1406.05537</v>
      </c>
      <c r="Y113" s="84">
        <v>1064.1101100000001</v>
      </c>
      <c r="Z113" s="84">
        <v>937.1919200000001</v>
      </c>
      <c r="AA113" s="84">
        <v>887.97376000000008</v>
      </c>
      <c r="AB113" s="84">
        <v>685.44893999999999</v>
      </c>
      <c r="AC113" s="84">
        <v>780.40789000000007</v>
      </c>
      <c r="AD113" s="84">
        <v>856.94492000000002</v>
      </c>
      <c r="AE113" s="84">
        <v>728.18919000000005</v>
      </c>
      <c r="AF113" s="84">
        <f t="shared" si="118"/>
        <v>686.388644</v>
      </c>
      <c r="AG113" s="84">
        <f t="shared" si="119"/>
        <v>646.07162080000001</v>
      </c>
      <c r="AH113" s="84">
        <f t="shared" si="120"/>
        <v>638.19615696000005</v>
      </c>
      <c r="AI113" s="84">
        <f ca="1">VLOOKUP(eurostat_totals[[#This Row],[energy carrier EUCalc]],$AE$11:$BI$24,COLUMN()-COLUMN($AD$29),FALSE)*eurostat_totals[[#This Row],[2020 1]]</f>
        <v>632.87785565200011</v>
      </c>
      <c r="AJ113" s="84">
        <f ca="1">VLOOKUP(eurostat_totals[[#This Row],[energy carrier EUCalc]],$AE$11:$BI$24,COLUMN()-COLUMN($AD$29),FALSE)*eurostat_totals[[#This Row],[2020 1]]</f>
        <v>627.55955434400005</v>
      </c>
      <c r="AK113" s="84">
        <f ca="1">VLOOKUP(eurostat_totals[[#This Row],[energy carrier EUCalc]],$AE$11:$BI$24,COLUMN()-COLUMN($AD$29),FALSE)*eurostat_totals[[#This Row],[2020 1]]</f>
        <v>622.2412530360001</v>
      </c>
      <c r="AL113" s="84">
        <f ca="1">VLOOKUP(eurostat_totals[[#This Row],[energy carrier EUCalc]],$AE$11:$BI$24,COLUMN()-COLUMN($AD$29),FALSE)*eurostat_totals[[#This Row],[2020 1]]</f>
        <v>616.92295172800004</v>
      </c>
      <c r="AM113" s="84">
        <f ca="1">VLOOKUP(eurostat_totals[[#This Row],[energy carrier EUCalc]],$AE$11:$BI$24,COLUMN()-COLUMN($AD$29),FALSE)*eurostat_totals[[#This Row],[2020 1]]</f>
        <v>611.60465041999998</v>
      </c>
      <c r="AN113" s="84">
        <f ca="1">VLOOKUP(eurostat_totals[[#This Row],[energy carrier EUCalc]],$AE$11:$BI$24,COLUMN()-COLUMN($AD$29),FALSE)*eurostat_totals[[#This Row],[2020 1]]</f>
        <v>606.28634911200004</v>
      </c>
      <c r="AO113" s="84">
        <f>VLOOKUP(eurostat_totals[[#This Row],[energy carrier EUCalc]],$AE$11:$BI$24,COLUMN()-COLUMN($AD$29),FALSE)*eurostat_totals[[#This Row],[2020 1]]</f>
        <v>638.19615696000005</v>
      </c>
      <c r="AP113" s="84">
        <f ca="1">VLOOKUP(eurostat_totals[[#This Row],[energy carrier EUCalc]],$AE$11:$BI$24,COLUMN()-COLUMN($AD$29),FALSE)*eurostat_totals[[#This Row],[2020 1]]</f>
        <v>632.87785565200011</v>
      </c>
      <c r="AQ113" s="84">
        <f ca="1">VLOOKUP(eurostat_totals[[#This Row],[energy carrier EUCalc]],$AE$11:$BI$24,COLUMN()-COLUMN($AD$29),FALSE)*eurostat_totals[[#This Row],[2020 1]]</f>
        <v>627.55955434400005</v>
      </c>
      <c r="AR113" s="81">
        <f ca="1">VLOOKUP(eurostat_totals[[#This Row],[energy carrier EUCalc]],$AE$11:$BI$24,COLUMN()-COLUMN($AD$29),FALSE)*eurostat_totals[[#This Row],[2020 1]]</f>
        <v>622.2412530360001</v>
      </c>
      <c r="AS113" s="81">
        <f ca="1">VLOOKUP(eurostat_totals[[#This Row],[energy carrier EUCalc]],$AE$11:$BI$24,COLUMN()-COLUMN($AD$29),FALSE)*eurostat_totals[[#This Row],[2020 1]]</f>
        <v>616.92295172800004</v>
      </c>
      <c r="AT113" s="81">
        <f ca="1">VLOOKUP(eurostat_totals[[#This Row],[energy carrier EUCalc]],$AE$11:$BI$24,COLUMN()-COLUMN($AD$29),FALSE)*eurostat_totals[[#This Row],[2020 1]]</f>
        <v>611.60465041999998</v>
      </c>
      <c r="AU113" s="81">
        <f ca="1">VLOOKUP(eurostat_totals[[#This Row],[energy carrier EUCalc]],$AE$11:$BI$24,COLUMN()-COLUMN($AD$29),FALSE)*eurostat_totals[[#This Row],[2020 1]]</f>
        <v>319.09807848000003</v>
      </c>
      <c r="AV113" s="81">
        <f>VLOOKUP(eurostat_totals[[#This Row],[energy carrier EUCalc]],$AE$11:$BI$24,COLUMN()-COLUMN($AD$29),FALSE)*eurostat_totals[[#This Row],[2020 1]]</f>
        <v>638.19615696000005</v>
      </c>
      <c r="AW113" s="81">
        <f ca="1">VLOOKUP(eurostat_totals[[#This Row],[energy carrier EUCalc]],$AE$11:$BI$24,COLUMN()-COLUMN($AD$29),FALSE)*eurostat_totals[[#This Row],[2020 1]]</f>
        <v>632.87785565200011</v>
      </c>
      <c r="AX113" s="81">
        <f ca="1">VLOOKUP(eurostat_totals[[#This Row],[energy carrier EUCalc]],$AE$11:$BI$24,COLUMN()-COLUMN($AD$29),FALSE)*eurostat_totals[[#This Row],[2020 1]]</f>
        <v>627.55955434400005</v>
      </c>
      <c r="AY113" s="81">
        <f ca="1">VLOOKUP(eurostat_totals[[#This Row],[energy carrier EUCalc]],$AE$11:$BI$24,COLUMN()-COLUMN($AD$29),FALSE)*eurostat_totals[[#This Row],[2020 1]]</f>
        <v>622.2412530360001</v>
      </c>
      <c r="AZ113" s="81">
        <f ca="1">VLOOKUP(eurostat_totals[[#This Row],[energy carrier EUCalc]],$AE$11:$BI$24,COLUMN()-COLUMN($AD$29),FALSE)*eurostat_totals[[#This Row],[2020 1]]</f>
        <v>616.92295172800004</v>
      </c>
      <c r="BA113" s="81">
        <f ca="1">VLOOKUP(eurostat_totals[[#This Row],[energy carrier EUCalc]],$AE$11:$BI$24,COLUMN()-COLUMN($AD$29),FALSE)*eurostat_totals[[#This Row],[2020 1]]</f>
        <v>611.60465041999998</v>
      </c>
      <c r="BB113" s="81">
        <f ca="1">VLOOKUP(eurostat_totals[[#This Row],[energy carrier EUCalc]],$AE$11:$BI$24,COLUMN()-COLUMN($AD$29),FALSE)*eurostat_totals[[#This Row],[2020 1]]</f>
        <v>223.36865493600001</v>
      </c>
      <c r="BC113" s="81">
        <f>VLOOKUP(eurostat_totals[[#This Row],[energy carrier EUCalc]],$AE$11:$BI$24,COLUMN()-COLUMN($AD$29),FALSE)*eurostat_totals[[#This Row],[2020 1]]</f>
        <v>638.19615696000005</v>
      </c>
      <c r="BD113" s="81">
        <f ca="1">VLOOKUP(eurostat_totals[[#This Row],[energy carrier EUCalc]],$AE$11:$BI$24,COLUMN()-COLUMN($AD$29),FALSE)*eurostat_totals[[#This Row],[2020 1]]</f>
        <v>632.87785565200011</v>
      </c>
      <c r="BE113" s="81">
        <f ca="1">VLOOKUP(eurostat_totals[[#This Row],[energy carrier EUCalc]],$AE$11:$BI$24,COLUMN()-COLUMN($AD$29),FALSE)*eurostat_totals[[#This Row],[2020 1]]</f>
        <v>627.55955434400005</v>
      </c>
      <c r="BF113" s="81">
        <f ca="1">VLOOKUP(eurostat_totals[[#This Row],[energy carrier EUCalc]],$AE$11:$BI$24,COLUMN()-COLUMN($AD$29),FALSE)*eurostat_totals[[#This Row],[2020 1]]</f>
        <v>622.2412530360001</v>
      </c>
      <c r="BG113" s="81">
        <f ca="1">VLOOKUP(eurostat_totals[[#This Row],[energy carrier EUCalc]],$AE$11:$BI$24,COLUMN()-COLUMN($AD$29),FALSE)*eurostat_totals[[#This Row],[2020 1]]</f>
        <v>616.92295172800004</v>
      </c>
      <c r="BH113" s="81">
        <f ca="1">VLOOKUP(eurostat_totals[[#This Row],[energy carrier EUCalc]],$AE$11:$BI$24,COLUMN()-COLUMN($AD$29),FALSE)*eurostat_totals[[#This Row],[2020 1]]</f>
        <v>611.60465041999998</v>
      </c>
      <c r="BI113" s="81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81" t="str">
        <f t="shared" si="121"/>
        <v>gas-ff-naturalPoland</v>
      </c>
      <c r="B114" s="6" t="s">
        <v>33</v>
      </c>
      <c r="C114" t="s">
        <v>6</v>
      </c>
      <c r="D114" s="84">
        <v>29412.416655105608</v>
      </c>
      <c r="E114" s="84">
        <v>30200.855942697366</v>
      </c>
      <c r="F114" s="84">
        <v>30660.688674603778</v>
      </c>
      <c r="G114" s="84">
        <v>29744.845555983564</v>
      </c>
      <c r="H114" s="84">
        <v>30953.888647209773</v>
      </c>
      <c r="I114" s="84">
        <v>32396.524617134673</v>
      </c>
      <c r="J114" s="84">
        <v>29819.089622345291</v>
      </c>
      <c r="K114" s="84">
        <v>32219.806392807972</v>
      </c>
      <c r="L114" s="84">
        <v>30452.877437475316</v>
      </c>
      <c r="M114" s="84">
        <v>30430.104549550655</v>
      </c>
      <c r="N114" s="84">
        <v>30420.349126378351</v>
      </c>
      <c r="O114" s="84">
        <v>33256.951324896763</v>
      </c>
      <c r="P114" s="84">
        <v>31430.174758314613</v>
      </c>
      <c r="Q114" s="84">
        <v>30634.700846203516</v>
      </c>
      <c r="R114" s="84">
        <v>29780.678581581633</v>
      </c>
      <c r="S114" s="84">
        <v>31442.61947210049</v>
      </c>
      <c r="T114" s="84">
        <v>32481.130351891839</v>
      </c>
      <c r="U114" s="84">
        <v>29911.931330972722</v>
      </c>
      <c r="V114" s="84">
        <v>28946.383248140453</v>
      </c>
      <c r="W114" s="84">
        <v>28916.600754485826</v>
      </c>
      <c r="X114" s="84">
        <v>32137.831776660478</v>
      </c>
      <c r="Y114" s="84">
        <v>28430.830493526493</v>
      </c>
      <c r="Z114" s="84">
        <v>29693.688757520038</v>
      </c>
      <c r="AA114" s="84">
        <v>29839.264673628943</v>
      </c>
      <c r="AB114" s="84">
        <v>26433.513399185093</v>
      </c>
      <c r="AC114" s="84">
        <v>26762.988442610342</v>
      </c>
      <c r="AD114" s="84">
        <v>28982.011809451851</v>
      </c>
      <c r="AE114" s="84">
        <v>30225.366737496548</v>
      </c>
      <c r="AF114" s="84">
        <f t="shared" si="118"/>
        <v>30331.702333491849</v>
      </c>
      <c r="AG114" s="84">
        <f t="shared" si="119"/>
        <v>30430.189865464428</v>
      </c>
      <c r="AH114" s="84">
        <f t="shared" si="120"/>
        <v>31229.525158720295</v>
      </c>
      <c r="AI114" s="84">
        <f ca="1">VLOOKUP(eurostat_totals[[#This Row],[energy carrier EUCalc]],$AE$11:$BI$24,COLUMN()-COLUMN($AD$29),FALSE)*eurostat_totals[[#This Row],[2020 1]]</f>
        <v>30969.279115730958</v>
      </c>
      <c r="AJ114" s="84">
        <f ca="1">VLOOKUP(eurostat_totals[[#This Row],[energy carrier EUCalc]],$AE$11:$BI$24,COLUMN()-COLUMN($AD$29),FALSE)*eurostat_totals[[#This Row],[2020 1]]</f>
        <v>30709.033072741626</v>
      </c>
      <c r="AK114" s="84">
        <f ca="1">VLOOKUP(eurostat_totals[[#This Row],[energy carrier EUCalc]],$AE$11:$BI$24,COLUMN()-COLUMN($AD$29),FALSE)*eurostat_totals[[#This Row],[2020 1]]</f>
        <v>30448.78702975229</v>
      </c>
      <c r="AL114" s="84">
        <f ca="1">VLOOKUP(eurostat_totals[[#This Row],[energy carrier EUCalc]],$AE$11:$BI$24,COLUMN()-COLUMN($AD$29),FALSE)*eurostat_totals[[#This Row],[2020 1]]</f>
        <v>30188.540986762953</v>
      </c>
      <c r="AM114" s="84">
        <f ca="1">VLOOKUP(eurostat_totals[[#This Row],[energy carrier EUCalc]],$AE$11:$BI$24,COLUMN()-COLUMN($AD$29),FALSE)*eurostat_totals[[#This Row],[2020 1]]</f>
        <v>29928.294943773613</v>
      </c>
      <c r="AN114" s="84">
        <f ca="1">VLOOKUP(eurostat_totals[[#This Row],[energy carrier EUCalc]],$AE$11:$BI$24,COLUMN()-COLUMN($AD$29),FALSE)*eurostat_totals[[#This Row],[2020 1]]</f>
        <v>29668.048900784277</v>
      </c>
      <c r="AO114" s="84">
        <f>VLOOKUP(eurostat_totals[[#This Row],[energy carrier EUCalc]],$AE$11:$BI$24,COLUMN()-COLUMN($AD$29),FALSE)*eurostat_totals[[#This Row],[2020 1]]</f>
        <v>31229.525158720295</v>
      </c>
      <c r="AP114" s="84">
        <f ca="1">VLOOKUP(eurostat_totals[[#This Row],[energy carrier EUCalc]],$AE$11:$BI$24,COLUMN()-COLUMN($AD$29),FALSE)*eurostat_totals[[#This Row],[2020 1]]</f>
        <v>30969.279115730958</v>
      </c>
      <c r="AQ114" s="84">
        <f ca="1">VLOOKUP(eurostat_totals[[#This Row],[energy carrier EUCalc]],$AE$11:$BI$24,COLUMN()-COLUMN($AD$29),FALSE)*eurostat_totals[[#This Row],[2020 1]]</f>
        <v>30709.033072741626</v>
      </c>
      <c r="AR114" s="81">
        <f ca="1">VLOOKUP(eurostat_totals[[#This Row],[energy carrier EUCalc]],$AE$11:$BI$24,COLUMN()-COLUMN($AD$29),FALSE)*eurostat_totals[[#This Row],[2020 1]]</f>
        <v>30448.78702975229</v>
      </c>
      <c r="AS114" s="81">
        <f ca="1">VLOOKUP(eurostat_totals[[#This Row],[energy carrier EUCalc]],$AE$11:$BI$24,COLUMN()-COLUMN($AD$29),FALSE)*eurostat_totals[[#This Row],[2020 1]]</f>
        <v>30188.540986762953</v>
      </c>
      <c r="AT114" s="81">
        <f ca="1">VLOOKUP(eurostat_totals[[#This Row],[energy carrier EUCalc]],$AE$11:$BI$24,COLUMN()-COLUMN($AD$29),FALSE)*eurostat_totals[[#This Row],[2020 1]]</f>
        <v>29928.294943773613</v>
      </c>
      <c r="AU114" s="81">
        <f ca="1">VLOOKUP(eurostat_totals[[#This Row],[energy carrier EUCalc]],$AE$11:$BI$24,COLUMN()-COLUMN($AD$29),FALSE)*eurostat_totals[[#This Row],[2020 1]]</f>
        <v>15614.762579360147</v>
      </c>
      <c r="AV114" s="81">
        <f>VLOOKUP(eurostat_totals[[#This Row],[energy carrier EUCalc]],$AE$11:$BI$24,COLUMN()-COLUMN($AD$29),FALSE)*eurostat_totals[[#This Row],[2020 1]]</f>
        <v>31229.525158720295</v>
      </c>
      <c r="AW114" s="81">
        <f ca="1">VLOOKUP(eurostat_totals[[#This Row],[energy carrier EUCalc]],$AE$11:$BI$24,COLUMN()-COLUMN($AD$29),FALSE)*eurostat_totals[[#This Row],[2020 1]]</f>
        <v>30969.279115730958</v>
      </c>
      <c r="AX114" s="81">
        <f ca="1">VLOOKUP(eurostat_totals[[#This Row],[energy carrier EUCalc]],$AE$11:$BI$24,COLUMN()-COLUMN($AD$29),FALSE)*eurostat_totals[[#This Row],[2020 1]]</f>
        <v>30709.033072741626</v>
      </c>
      <c r="AY114" s="81">
        <f ca="1">VLOOKUP(eurostat_totals[[#This Row],[energy carrier EUCalc]],$AE$11:$BI$24,COLUMN()-COLUMN($AD$29),FALSE)*eurostat_totals[[#This Row],[2020 1]]</f>
        <v>30448.78702975229</v>
      </c>
      <c r="AZ114" s="81">
        <f ca="1">VLOOKUP(eurostat_totals[[#This Row],[energy carrier EUCalc]],$AE$11:$BI$24,COLUMN()-COLUMN($AD$29),FALSE)*eurostat_totals[[#This Row],[2020 1]]</f>
        <v>30188.540986762953</v>
      </c>
      <c r="BA114" s="81">
        <f ca="1">VLOOKUP(eurostat_totals[[#This Row],[energy carrier EUCalc]],$AE$11:$BI$24,COLUMN()-COLUMN($AD$29),FALSE)*eurostat_totals[[#This Row],[2020 1]]</f>
        <v>29928.294943773613</v>
      </c>
      <c r="BB114" s="81">
        <f ca="1">VLOOKUP(eurostat_totals[[#This Row],[energy carrier EUCalc]],$AE$11:$BI$24,COLUMN()-COLUMN($AD$29),FALSE)*eurostat_totals[[#This Row],[2020 1]]</f>
        <v>10930.333805552102</v>
      </c>
      <c r="BC114" s="81">
        <f>VLOOKUP(eurostat_totals[[#This Row],[energy carrier EUCalc]],$AE$11:$BI$24,COLUMN()-COLUMN($AD$29),FALSE)*eurostat_totals[[#This Row],[2020 1]]</f>
        <v>31229.525158720295</v>
      </c>
      <c r="BD114" s="81">
        <f ca="1">VLOOKUP(eurostat_totals[[#This Row],[energy carrier EUCalc]],$AE$11:$BI$24,COLUMN()-COLUMN($AD$29),FALSE)*eurostat_totals[[#This Row],[2020 1]]</f>
        <v>30969.279115730958</v>
      </c>
      <c r="BE114" s="81">
        <f ca="1">VLOOKUP(eurostat_totals[[#This Row],[energy carrier EUCalc]],$AE$11:$BI$24,COLUMN()-COLUMN($AD$29),FALSE)*eurostat_totals[[#This Row],[2020 1]]</f>
        <v>30709.033072741626</v>
      </c>
      <c r="BF114" s="81">
        <f ca="1">VLOOKUP(eurostat_totals[[#This Row],[energy carrier EUCalc]],$AE$11:$BI$24,COLUMN()-COLUMN($AD$29),FALSE)*eurostat_totals[[#This Row],[2020 1]]</f>
        <v>30448.78702975229</v>
      </c>
      <c r="BG114" s="81">
        <f ca="1">VLOOKUP(eurostat_totals[[#This Row],[energy carrier EUCalc]],$AE$11:$BI$24,COLUMN()-COLUMN($AD$29),FALSE)*eurostat_totals[[#This Row],[2020 1]]</f>
        <v>30188.540986762953</v>
      </c>
      <c r="BH114" s="81">
        <f ca="1">VLOOKUP(eurostat_totals[[#This Row],[energy carrier EUCalc]],$AE$11:$BI$24,COLUMN()-COLUMN($AD$29),FALSE)*eurostat_totals[[#This Row],[2020 1]]</f>
        <v>29928.294943773613</v>
      </c>
      <c r="BI114" s="81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81" t="str">
        <f t="shared" si="121"/>
        <v>gas-ff-naturalPortugal</v>
      </c>
      <c r="B115" s="6" t="s">
        <v>33</v>
      </c>
      <c r="C115" t="s">
        <v>21</v>
      </c>
      <c r="D115" s="84">
        <v>683.56385056702163</v>
      </c>
      <c r="E115" s="84">
        <v>702.55664530112438</v>
      </c>
      <c r="F115" s="84">
        <v>760.71691496240817</v>
      </c>
      <c r="G115" s="84">
        <v>802.12160493095985</v>
      </c>
      <c r="H115" s="84">
        <v>827.94841700041286</v>
      </c>
      <c r="I115" s="84">
        <v>817.06774936349052</v>
      </c>
      <c r="J115" s="84">
        <v>871.17195547618417</v>
      </c>
      <c r="K115" s="84">
        <v>870.31430408117546</v>
      </c>
      <c r="L115" s="84">
        <v>836.57513493459862</v>
      </c>
      <c r="M115" s="84">
        <v>890.48480060891211</v>
      </c>
      <c r="N115" s="84">
        <v>857.77062947100455</v>
      </c>
      <c r="O115" s="84">
        <v>931.97949649827183</v>
      </c>
      <c r="P115" s="84">
        <v>1090.6324404573611</v>
      </c>
      <c r="Q115" s="84">
        <v>1067.2966601632709</v>
      </c>
      <c r="R115" s="84">
        <v>1118.756815371511</v>
      </c>
      <c r="S115" s="84">
        <v>1177.1760829989935</v>
      </c>
      <c r="T115" s="84">
        <v>1214.4954587075372</v>
      </c>
      <c r="U115" s="84">
        <v>1273.3857383952022</v>
      </c>
      <c r="V115" s="84">
        <v>1216.6216494580985</v>
      </c>
      <c r="W115" s="84">
        <v>1409.9542125880228</v>
      </c>
      <c r="X115" s="84">
        <v>1292.7964316651751</v>
      </c>
      <c r="Y115" s="84">
        <v>1041.5441338250091</v>
      </c>
      <c r="Z115" s="84">
        <v>1097.8776359994579</v>
      </c>
      <c r="AA115" s="84">
        <v>1142.9579453913907</v>
      </c>
      <c r="AB115" s="84">
        <v>1219.50213641246</v>
      </c>
      <c r="AC115" s="84">
        <v>1219.4006737338964</v>
      </c>
      <c r="AD115" s="84">
        <v>1180.162303571823</v>
      </c>
      <c r="AE115" s="84">
        <v>1175.6945250212671</v>
      </c>
      <c r="AF115" s="84">
        <f t="shared" si="118"/>
        <v>1191.2579028256289</v>
      </c>
      <c r="AG115" s="84">
        <f t="shared" si="119"/>
        <v>1200.9178943124766</v>
      </c>
      <c r="AH115" s="84">
        <f t="shared" si="120"/>
        <v>1197.2010458924799</v>
      </c>
      <c r="AI115" s="84">
        <f ca="1">VLOOKUP(eurostat_totals[[#This Row],[energy carrier EUCalc]],$AE$11:$BI$24,COLUMN()-COLUMN($AD$29),FALSE)*eurostat_totals[[#This Row],[2020 1]]</f>
        <v>1187.2243705100425</v>
      </c>
      <c r="AJ115" s="84">
        <f ca="1">VLOOKUP(eurostat_totals[[#This Row],[energy carrier EUCalc]],$AE$11:$BI$24,COLUMN()-COLUMN($AD$29),FALSE)*eurostat_totals[[#This Row],[2020 1]]</f>
        <v>1177.2476951276053</v>
      </c>
      <c r="AK115" s="84">
        <f ca="1">VLOOKUP(eurostat_totals[[#This Row],[energy carrier EUCalc]],$AE$11:$BI$24,COLUMN()-COLUMN($AD$29),FALSE)*eurostat_totals[[#This Row],[2020 1]]</f>
        <v>1167.2710197451679</v>
      </c>
      <c r="AL115" s="84">
        <f ca="1">VLOOKUP(eurostat_totals[[#This Row],[energy carrier EUCalc]],$AE$11:$BI$24,COLUMN()-COLUMN($AD$29),FALSE)*eurostat_totals[[#This Row],[2020 1]]</f>
        <v>1157.2943443627305</v>
      </c>
      <c r="AM115" s="84">
        <f ca="1">VLOOKUP(eurostat_totals[[#This Row],[energy carrier EUCalc]],$AE$11:$BI$24,COLUMN()-COLUMN($AD$29),FALSE)*eurostat_totals[[#This Row],[2020 1]]</f>
        <v>1147.3176689802931</v>
      </c>
      <c r="AN115" s="84">
        <f ca="1">VLOOKUP(eurostat_totals[[#This Row],[energy carrier EUCalc]],$AE$11:$BI$24,COLUMN()-COLUMN($AD$29),FALSE)*eurostat_totals[[#This Row],[2020 1]]</f>
        <v>1137.3409935978559</v>
      </c>
      <c r="AO115" s="84">
        <f>VLOOKUP(eurostat_totals[[#This Row],[energy carrier EUCalc]],$AE$11:$BI$24,COLUMN()-COLUMN($AD$29),FALSE)*eurostat_totals[[#This Row],[2020 1]]</f>
        <v>1197.2010458924799</v>
      </c>
      <c r="AP115" s="84">
        <f ca="1">VLOOKUP(eurostat_totals[[#This Row],[energy carrier EUCalc]],$AE$11:$BI$24,COLUMN()-COLUMN($AD$29),FALSE)*eurostat_totals[[#This Row],[2020 1]]</f>
        <v>1187.2243705100425</v>
      </c>
      <c r="AQ115" s="84">
        <f ca="1">VLOOKUP(eurostat_totals[[#This Row],[energy carrier EUCalc]],$AE$11:$BI$24,COLUMN()-COLUMN($AD$29),FALSE)*eurostat_totals[[#This Row],[2020 1]]</f>
        <v>1177.2476951276053</v>
      </c>
      <c r="AR115" s="81">
        <f ca="1">VLOOKUP(eurostat_totals[[#This Row],[energy carrier EUCalc]],$AE$11:$BI$24,COLUMN()-COLUMN($AD$29),FALSE)*eurostat_totals[[#This Row],[2020 1]]</f>
        <v>1167.2710197451679</v>
      </c>
      <c r="AS115" s="81">
        <f ca="1">VLOOKUP(eurostat_totals[[#This Row],[energy carrier EUCalc]],$AE$11:$BI$24,COLUMN()-COLUMN($AD$29),FALSE)*eurostat_totals[[#This Row],[2020 1]]</f>
        <v>1157.2943443627305</v>
      </c>
      <c r="AT115" s="81">
        <f ca="1">VLOOKUP(eurostat_totals[[#This Row],[energy carrier EUCalc]],$AE$11:$BI$24,COLUMN()-COLUMN($AD$29),FALSE)*eurostat_totals[[#This Row],[2020 1]]</f>
        <v>1147.3176689802931</v>
      </c>
      <c r="AU115" s="81">
        <f ca="1">VLOOKUP(eurostat_totals[[#This Row],[energy carrier EUCalc]],$AE$11:$BI$24,COLUMN()-COLUMN($AD$29),FALSE)*eurostat_totals[[#This Row],[2020 1]]</f>
        <v>598.60052294623995</v>
      </c>
      <c r="AV115" s="81">
        <f>VLOOKUP(eurostat_totals[[#This Row],[energy carrier EUCalc]],$AE$11:$BI$24,COLUMN()-COLUMN($AD$29),FALSE)*eurostat_totals[[#This Row],[2020 1]]</f>
        <v>1197.2010458924799</v>
      </c>
      <c r="AW115" s="81">
        <f ca="1">VLOOKUP(eurostat_totals[[#This Row],[energy carrier EUCalc]],$AE$11:$BI$24,COLUMN()-COLUMN($AD$29),FALSE)*eurostat_totals[[#This Row],[2020 1]]</f>
        <v>1187.2243705100425</v>
      </c>
      <c r="AX115" s="81">
        <f ca="1">VLOOKUP(eurostat_totals[[#This Row],[energy carrier EUCalc]],$AE$11:$BI$24,COLUMN()-COLUMN($AD$29),FALSE)*eurostat_totals[[#This Row],[2020 1]]</f>
        <v>1177.2476951276053</v>
      </c>
      <c r="AY115" s="81">
        <f ca="1">VLOOKUP(eurostat_totals[[#This Row],[energy carrier EUCalc]],$AE$11:$BI$24,COLUMN()-COLUMN($AD$29),FALSE)*eurostat_totals[[#This Row],[2020 1]]</f>
        <v>1167.2710197451679</v>
      </c>
      <c r="AZ115" s="81">
        <f ca="1">VLOOKUP(eurostat_totals[[#This Row],[energy carrier EUCalc]],$AE$11:$BI$24,COLUMN()-COLUMN($AD$29),FALSE)*eurostat_totals[[#This Row],[2020 1]]</f>
        <v>1157.2943443627305</v>
      </c>
      <c r="BA115" s="81">
        <f ca="1">VLOOKUP(eurostat_totals[[#This Row],[energy carrier EUCalc]],$AE$11:$BI$24,COLUMN()-COLUMN($AD$29),FALSE)*eurostat_totals[[#This Row],[2020 1]]</f>
        <v>1147.3176689802931</v>
      </c>
      <c r="BB115" s="81">
        <f ca="1">VLOOKUP(eurostat_totals[[#This Row],[energy carrier EUCalc]],$AE$11:$BI$24,COLUMN()-COLUMN($AD$29),FALSE)*eurostat_totals[[#This Row],[2020 1]]</f>
        <v>419.02036606236794</v>
      </c>
      <c r="BC115" s="81">
        <f>VLOOKUP(eurostat_totals[[#This Row],[energy carrier EUCalc]],$AE$11:$BI$24,COLUMN()-COLUMN($AD$29),FALSE)*eurostat_totals[[#This Row],[2020 1]]</f>
        <v>1197.2010458924799</v>
      </c>
      <c r="BD115" s="81">
        <f ca="1">VLOOKUP(eurostat_totals[[#This Row],[energy carrier EUCalc]],$AE$11:$BI$24,COLUMN()-COLUMN($AD$29),FALSE)*eurostat_totals[[#This Row],[2020 1]]</f>
        <v>1187.2243705100425</v>
      </c>
      <c r="BE115" s="81">
        <f ca="1">VLOOKUP(eurostat_totals[[#This Row],[energy carrier EUCalc]],$AE$11:$BI$24,COLUMN()-COLUMN($AD$29),FALSE)*eurostat_totals[[#This Row],[2020 1]]</f>
        <v>1177.2476951276053</v>
      </c>
      <c r="BF115" s="81">
        <f ca="1">VLOOKUP(eurostat_totals[[#This Row],[energy carrier EUCalc]],$AE$11:$BI$24,COLUMN()-COLUMN($AD$29),FALSE)*eurostat_totals[[#This Row],[2020 1]]</f>
        <v>1167.2710197451679</v>
      </c>
      <c r="BG115" s="81">
        <f ca="1">VLOOKUP(eurostat_totals[[#This Row],[energy carrier EUCalc]],$AE$11:$BI$24,COLUMN()-COLUMN($AD$29),FALSE)*eurostat_totals[[#This Row],[2020 1]]</f>
        <v>1157.2943443627305</v>
      </c>
      <c r="BH115" s="81">
        <f ca="1">VLOOKUP(eurostat_totals[[#This Row],[energy carrier EUCalc]],$AE$11:$BI$24,COLUMN()-COLUMN($AD$29),FALSE)*eurostat_totals[[#This Row],[2020 1]]</f>
        <v>1147.3176689802931</v>
      </c>
      <c r="BI115" s="81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81" t="str">
        <f t="shared" si="121"/>
        <v>gas-ff-naturalRomania</v>
      </c>
      <c r="B116" s="6" t="s">
        <v>33</v>
      </c>
      <c r="C116" t="s">
        <v>10</v>
      </c>
      <c r="D116" s="84">
        <v>21670.339533937698</v>
      </c>
      <c r="E116" s="84">
        <v>25849.964403401464</v>
      </c>
      <c r="F116" s="84">
        <v>15211.570911621966</v>
      </c>
      <c r="G116" s="84">
        <v>16066.156756978091</v>
      </c>
      <c r="H116" s="84">
        <v>15993.828133357536</v>
      </c>
      <c r="I116" s="84">
        <v>18037.953636771945</v>
      </c>
      <c r="J116" s="84">
        <v>16344.260531222299</v>
      </c>
      <c r="K116" s="84">
        <v>21249.829313426813</v>
      </c>
      <c r="L116" s="84">
        <v>22774.634433552943</v>
      </c>
      <c r="M116" s="84">
        <v>21049.066523434667</v>
      </c>
      <c r="N116" s="84">
        <v>22876.63034540182</v>
      </c>
      <c r="O116" s="84">
        <v>19257.428456949438</v>
      </c>
      <c r="P116" s="84">
        <v>21832.767396061441</v>
      </c>
      <c r="Q116" s="84">
        <v>24096.272337632978</v>
      </c>
      <c r="R116" s="84">
        <v>24377.312315479321</v>
      </c>
      <c r="S116" s="84">
        <v>19680.551515559629</v>
      </c>
      <c r="T116" s="84">
        <v>21912.808292203317</v>
      </c>
      <c r="U116" s="84">
        <v>17016.306225623553</v>
      </c>
      <c r="V116" s="84">
        <v>19348.77334413119</v>
      </c>
      <c r="W116" s="84">
        <v>18892.541931923955</v>
      </c>
      <c r="X116" s="84">
        <v>19426.270208811915</v>
      </c>
      <c r="Y116" s="84">
        <v>20302.207341967682</v>
      </c>
      <c r="Z116" s="84">
        <v>22277.750456711048</v>
      </c>
      <c r="AA116" s="84">
        <v>20991.997624353207</v>
      </c>
      <c r="AB116" s="84">
        <v>18247.474457292541</v>
      </c>
      <c r="AC116" s="84">
        <v>18754.20770360071</v>
      </c>
      <c r="AD116" s="84">
        <v>19119.1047241456</v>
      </c>
      <c r="AE116" s="84">
        <v>20351.281058166733</v>
      </c>
      <c r="AF116" s="84">
        <f t="shared" si="118"/>
        <v>19965.987178457868</v>
      </c>
      <c r="AG116" s="84">
        <f t="shared" si="119"/>
        <v>19760.785089278801</v>
      </c>
      <c r="AH116" s="84">
        <f t="shared" si="120"/>
        <v>20063.447215676053</v>
      </c>
      <c r="AI116" s="84">
        <f ca="1">VLOOKUP(eurostat_totals[[#This Row],[energy carrier EUCalc]],$AE$11:$BI$24,COLUMN()-COLUMN($AD$29),FALSE)*eurostat_totals[[#This Row],[2020 1]]</f>
        <v>19896.251822212085</v>
      </c>
      <c r="AJ116" s="84">
        <f ca="1">VLOOKUP(eurostat_totals[[#This Row],[energy carrier EUCalc]],$AE$11:$BI$24,COLUMN()-COLUMN($AD$29),FALSE)*eurostat_totals[[#This Row],[2020 1]]</f>
        <v>19729.056428748121</v>
      </c>
      <c r="AK116" s="84">
        <f ca="1">VLOOKUP(eurostat_totals[[#This Row],[energy carrier EUCalc]],$AE$11:$BI$24,COLUMN()-COLUMN($AD$29),FALSE)*eurostat_totals[[#This Row],[2020 1]]</f>
        <v>19561.861035284153</v>
      </c>
      <c r="AL116" s="84">
        <f ca="1">VLOOKUP(eurostat_totals[[#This Row],[energy carrier EUCalc]],$AE$11:$BI$24,COLUMN()-COLUMN($AD$29),FALSE)*eurostat_totals[[#This Row],[2020 1]]</f>
        <v>19394.665641820186</v>
      </c>
      <c r="AM116" s="84">
        <f ca="1">VLOOKUP(eurostat_totals[[#This Row],[energy carrier EUCalc]],$AE$11:$BI$24,COLUMN()-COLUMN($AD$29),FALSE)*eurostat_totals[[#This Row],[2020 1]]</f>
        <v>19227.470248356218</v>
      </c>
      <c r="AN116" s="84">
        <f ca="1">VLOOKUP(eurostat_totals[[#This Row],[energy carrier EUCalc]],$AE$11:$BI$24,COLUMN()-COLUMN($AD$29),FALSE)*eurostat_totals[[#This Row],[2020 1]]</f>
        <v>19060.27485489225</v>
      </c>
      <c r="AO116" s="84">
        <f>VLOOKUP(eurostat_totals[[#This Row],[energy carrier EUCalc]],$AE$11:$BI$24,COLUMN()-COLUMN($AD$29),FALSE)*eurostat_totals[[#This Row],[2020 1]]</f>
        <v>20063.447215676053</v>
      </c>
      <c r="AP116" s="84">
        <f ca="1">VLOOKUP(eurostat_totals[[#This Row],[energy carrier EUCalc]],$AE$11:$BI$24,COLUMN()-COLUMN($AD$29),FALSE)*eurostat_totals[[#This Row],[2020 1]]</f>
        <v>19896.251822212085</v>
      </c>
      <c r="AQ116" s="84">
        <f ca="1">VLOOKUP(eurostat_totals[[#This Row],[energy carrier EUCalc]],$AE$11:$BI$24,COLUMN()-COLUMN($AD$29),FALSE)*eurostat_totals[[#This Row],[2020 1]]</f>
        <v>19729.056428748121</v>
      </c>
      <c r="AR116" s="81">
        <f ca="1">VLOOKUP(eurostat_totals[[#This Row],[energy carrier EUCalc]],$AE$11:$BI$24,COLUMN()-COLUMN($AD$29),FALSE)*eurostat_totals[[#This Row],[2020 1]]</f>
        <v>19561.861035284153</v>
      </c>
      <c r="AS116" s="81">
        <f ca="1">VLOOKUP(eurostat_totals[[#This Row],[energy carrier EUCalc]],$AE$11:$BI$24,COLUMN()-COLUMN($AD$29),FALSE)*eurostat_totals[[#This Row],[2020 1]]</f>
        <v>19394.665641820186</v>
      </c>
      <c r="AT116" s="81">
        <f ca="1">VLOOKUP(eurostat_totals[[#This Row],[energy carrier EUCalc]],$AE$11:$BI$24,COLUMN()-COLUMN($AD$29),FALSE)*eurostat_totals[[#This Row],[2020 1]]</f>
        <v>19227.470248356218</v>
      </c>
      <c r="AU116" s="81">
        <f ca="1">VLOOKUP(eurostat_totals[[#This Row],[energy carrier EUCalc]],$AE$11:$BI$24,COLUMN()-COLUMN($AD$29),FALSE)*eurostat_totals[[#This Row],[2020 1]]</f>
        <v>10031.723607838027</v>
      </c>
      <c r="AV116" s="81">
        <f>VLOOKUP(eurostat_totals[[#This Row],[energy carrier EUCalc]],$AE$11:$BI$24,COLUMN()-COLUMN($AD$29),FALSE)*eurostat_totals[[#This Row],[2020 1]]</f>
        <v>20063.447215676053</v>
      </c>
      <c r="AW116" s="81">
        <f ca="1">VLOOKUP(eurostat_totals[[#This Row],[energy carrier EUCalc]],$AE$11:$BI$24,COLUMN()-COLUMN($AD$29),FALSE)*eurostat_totals[[#This Row],[2020 1]]</f>
        <v>19896.251822212085</v>
      </c>
      <c r="AX116" s="81">
        <f ca="1">VLOOKUP(eurostat_totals[[#This Row],[energy carrier EUCalc]],$AE$11:$BI$24,COLUMN()-COLUMN($AD$29),FALSE)*eurostat_totals[[#This Row],[2020 1]]</f>
        <v>19729.056428748121</v>
      </c>
      <c r="AY116" s="81">
        <f ca="1">VLOOKUP(eurostat_totals[[#This Row],[energy carrier EUCalc]],$AE$11:$BI$24,COLUMN()-COLUMN($AD$29),FALSE)*eurostat_totals[[#This Row],[2020 1]]</f>
        <v>19561.861035284153</v>
      </c>
      <c r="AZ116" s="81">
        <f ca="1">VLOOKUP(eurostat_totals[[#This Row],[energy carrier EUCalc]],$AE$11:$BI$24,COLUMN()-COLUMN($AD$29),FALSE)*eurostat_totals[[#This Row],[2020 1]]</f>
        <v>19394.665641820186</v>
      </c>
      <c r="BA116" s="81">
        <f ca="1">VLOOKUP(eurostat_totals[[#This Row],[energy carrier EUCalc]],$AE$11:$BI$24,COLUMN()-COLUMN($AD$29),FALSE)*eurostat_totals[[#This Row],[2020 1]]</f>
        <v>19227.470248356218</v>
      </c>
      <c r="BB116" s="81">
        <f ca="1">VLOOKUP(eurostat_totals[[#This Row],[energy carrier EUCalc]],$AE$11:$BI$24,COLUMN()-COLUMN($AD$29),FALSE)*eurostat_totals[[#This Row],[2020 1]]</f>
        <v>7022.2065254866184</v>
      </c>
      <c r="BC116" s="81">
        <f>VLOOKUP(eurostat_totals[[#This Row],[energy carrier EUCalc]],$AE$11:$BI$24,COLUMN()-COLUMN($AD$29),FALSE)*eurostat_totals[[#This Row],[2020 1]]</f>
        <v>20063.447215676053</v>
      </c>
      <c r="BD116" s="81">
        <f ca="1">VLOOKUP(eurostat_totals[[#This Row],[energy carrier EUCalc]],$AE$11:$BI$24,COLUMN()-COLUMN($AD$29),FALSE)*eurostat_totals[[#This Row],[2020 1]]</f>
        <v>19896.251822212085</v>
      </c>
      <c r="BE116" s="81">
        <f ca="1">VLOOKUP(eurostat_totals[[#This Row],[energy carrier EUCalc]],$AE$11:$BI$24,COLUMN()-COLUMN($AD$29),FALSE)*eurostat_totals[[#This Row],[2020 1]]</f>
        <v>19729.056428748121</v>
      </c>
      <c r="BF116" s="81">
        <f ca="1">VLOOKUP(eurostat_totals[[#This Row],[energy carrier EUCalc]],$AE$11:$BI$24,COLUMN()-COLUMN($AD$29),FALSE)*eurostat_totals[[#This Row],[2020 1]]</f>
        <v>19561.861035284153</v>
      </c>
      <c r="BG116" s="81">
        <f ca="1">VLOOKUP(eurostat_totals[[#This Row],[energy carrier EUCalc]],$AE$11:$BI$24,COLUMN()-COLUMN($AD$29),FALSE)*eurostat_totals[[#This Row],[2020 1]]</f>
        <v>19394.665641820186</v>
      </c>
      <c r="BH116" s="81">
        <f ca="1">VLOOKUP(eurostat_totals[[#This Row],[energy carrier EUCalc]],$AE$11:$BI$24,COLUMN()-COLUMN($AD$29),FALSE)*eurostat_totals[[#This Row],[2020 1]]</f>
        <v>19227.470248356218</v>
      </c>
      <c r="BI116" s="81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81" t="str">
        <f t="shared" si="121"/>
        <v>gas-ff-naturalSerbia</v>
      </c>
      <c r="B117" s="6" t="s">
        <v>33</v>
      </c>
      <c r="C117" t="s">
        <v>72</v>
      </c>
      <c r="D117" s="84">
        <v>0</v>
      </c>
      <c r="E117" s="84">
        <v>0</v>
      </c>
      <c r="F117" s="84">
        <v>2706.4987100000003</v>
      </c>
      <c r="G117" s="84">
        <v>1686.74542</v>
      </c>
      <c r="H117" s="84">
        <v>1407.9975800000002</v>
      </c>
      <c r="I117" s="84">
        <v>1662.9969599999999</v>
      </c>
      <c r="J117" s="84">
        <v>2745.7499600000006</v>
      </c>
      <c r="K117" s="84">
        <v>3034.4996000000006</v>
      </c>
      <c r="L117" s="84">
        <v>2826.7529100000002</v>
      </c>
      <c r="M117" s="84">
        <v>2054.4976500000002</v>
      </c>
      <c r="N117" s="84">
        <v>2167.7505900000001</v>
      </c>
      <c r="O117" s="84">
        <v>2173.4958100000003</v>
      </c>
      <c r="P117" s="84">
        <v>2179.2526600000001</v>
      </c>
      <c r="Q117" s="84">
        <v>2279.0031700000004</v>
      </c>
      <c r="R117" s="84">
        <v>2894.4976600000005</v>
      </c>
      <c r="S117" s="84">
        <v>2423.7501500000003</v>
      </c>
      <c r="T117" s="84">
        <v>2493.7511200000004</v>
      </c>
      <c r="U117" s="84">
        <v>4142.0477600000004</v>
      </c>
      <c r="V117" s="84">
        <v>2520.1744800000001</v>
      </c>
      <c r="W117" s="84">
        <v>2339.2465700000002</v>
      </c>
      <c r="X117" s="84">
        <v>2871.2260300000003</v>
      </c>
      <c r="Y117" s="84">
        <v>3272.2865800000009</v>
      </c>
      <c r="Z117" s="84">
        <v>3254.93462</v>
      </c>
      <c r="AA117" s="84">
        <v>2874.98252</v>
      </c>
      <c r="AB117" s="84">
        <v>2154.1551200000004</v>
      </c>
      <c r="AC117" s="84">
        <v>2467.4091700000004</v>
      </c>
      <c r="AD117" s="84">
        <v>2713.2324800000001</v>
      </c>
      <c r="AE117" s="84">
        <v>2776.7206500000002</v>
      </c>
      <c r="AF117" s="84">
        <f t="shared" si="118"/>
        <v>2681.0778560000003</v>
      </c>
      <c r="AG117" s="84">
        <f t="shared" si="119"/>
        <v>2642.2969232000005</v>
      </c>
      <c r="AH117" s="84">
        <f t="shared" si="120"/>
        <v>2739.9252838400007</v>
      </c>
      <c r="AI117" s="84">
        <f ca="1">VLOOKUP(eurostat_totals[[#This Row],[energy carrier EUCalc]],$AE$11:$BI$24,COLUMN()-COLUMN($AD$29),FALSE)*eurostat_totals[[#This Row],[2020 1]]</f>
        <v>2717.092573141334</v>
      </c>
      <c r="AJ117" s="84">
        <f ca="1">VLOOKUP(eurostat_totals[[#This Row],[energy carrier EUCalc]],$AE$11:$BI$24,COLUMN()-COLUMN($AD$29),FALSE)*eurostat_totals[[#This Row],[2020 1]]</f>
        <v>2694.2598624426673</v>
      </c>
      <c r="AK117" s="84">
        <f ca="1">VLOOKUP(eurostat_totals[[#This Row],[energy carrier EUCalc]],$AE$11:$BI$24,COLUMN()-COLUMN($AD$29),FALSE)*eurostat_totals[[#This Row],[2020 1]]</f>
        <v>2671.4271517440011</v>
      </c>
      <c r="AL117" s="84">
        <f ca="1">VLOOKUP(eurostat_totals[[#This Row],[energy carrier EUCalc]],$AE$11:$BI$24,COLUMN()-COLUMN($AD$29),FALSE)*eurostat_totals[[#This Row],[2020 1]]</f>
        <v>2648.594441045334</v>
      </c>
      <c r="AM117" s="84">
        <f ca="1">VLOOKUP(eurostat_totals[[#This Row],[energy carrier EUCalc]],$AE$11:$BI$24,COLUMN()-COLUMN($AD$29),FALSE)*eurostat_totals[[#This Row],[2020 1]]</f>
        <v>2625.7617303466673</v>
      </c>
      <c r="AN117" s="84">
        <f ca="1">VLOOKUP(eurostat_totals[[#This Row],[energy carrier EUCalc]],$AE$11:$BI$24,COLUMN()-COLUMN($AD$29),FALSE)*eurostat_totals[[#This Row],[2020 1]]</f>
        <v>2602.9290196480006</v>
      </c>
      <c r="AO117" s="84">
        <f>VLOOKUP(eurostat_totals[[#This Row],[energy carrier EUCalc]],$AE$11:$BI$24,COLUMN()-COLUMN($AD$29),FALSE)*eurostat_totals[[#This Row],[2020 1]]</f>
        <v>2739.9252838400007</v>
      </c>
      <c r="AP117" s="84">
        <f ca="1">VLOOKUP(eurostat_totals[[#This Row],[energy carrier EUCalc]],$AE$11:$BI$24,COLUMN()-COLUMN($AD$29),FALSE)*eurostat_totals[[#This Row],[2020 1]]</f>
        <v>2717.092573141334</v>
      </c>
      <c r="AQ117" s="84">
        <f ca="1">VLOOKUP(eurostat_totals[[#This Row],[energy carrier EUCalc]],$AE$11:$BI$24,COLUMN()-COLUMN($AD$29),FALSE)*eurostat_totals[[#This Row],[2020 1]]</f>
        <v>2694.2598624426673</v>
      </c>
      <c r="AR117" s="81">
        <f ca="1">VLOOKUP(eurostat_totals[[#This Row],[energy carrier EUCalc]],$AE$11:$BI$24,COLUMN()-COLUMN($AD$29),FALSE)*eurostat_totals[[#This Row],[2020 1]]</f>
        <v>2671.4271517440011</v>
      </c>
      <c r="AS117" s="81">
        <f ca="1">VLOOKUP(eurostat_totals[[#This Row],[energy carrier EUCalc]],$AE$11:$BI$24,COLUMN()-COLUMN($AD$29),FALSE)*eurostat_totals[[#This Row],[2020 1]]</f>
        <v>2648.594441045334</v>
      </c>
      <c r="AT117" s="81">
        <f ca="1">VLOOKUP(eurostat_totals[[#This Row],[energy carrier EUCalc]],$AE$11:$BI$24,COLUMN()-COLUMN($AD$29),FALSE)*eurostat_totals[[#This Row],[2020 1]]</f>
        <v>2625.7617303466673</v>
      </c>
      <c r="AU117" s="81">
        <f ca="1">VLOOKUP(eurostat_totals[[#This Row],[energy carrier EUCalc]],$AE$11:$BI$24,COLUMN()-COLUMN($AD$29),FALSE)*eurostat_totals[[#This Row],[2020 1]]</f>
        <v>1369.9626419200004</v>
      </c>
      <c r="AV117" s="81">
        <f>VLOOKUP(eurostat_totals[[#This Row],[energy carrier EUCalc]],$AE$11:$BI$24,COLUMN()-COLUMN($AD$29),FALSE)*eurostat_totals[[#This Row],[2020 1]]</f>
        <v>2739.9252838400007</v>
      </c>
      <c r="AW117" s="81">
        <f ca="1">VLOOKUP(eurostat_totals[[#This Row],[energy carrier EUCalc]],$AE$11:$BI$24,COLUMN()-COLUMN($AD$29),FALSE)*eurostat_totals[[#This Row],[2020 1]]</f>
        <v>2717.092573141334</v>
      </c>
      <c r="AX117" s="81">
        <f ca="1">VLOOKUP(eurostat_totals[[#This Row],[energy carrier EUCalc]],$AE$11:$BI$24,COLUMN()-COLUMN($AD$29),FALSE)*eurostat_totals[[#This Row],[2020 1]]</f>
        <v>2694.2598624426673</v>
      </c>
      <c r="AY117" s="81">
        <f ca="1">VLOOKUP(eurostat_totals[[#This Row],[energy carrier EUCalc]],$AE$11:$BI$24,COLUMN()-COLUMN($AD$29),FALSE)*eurostat_totals[[#This Row],[2020 1]]</f>
        <v>2671.4271517440011</v>
      </c>
      <c r="AZ117" s="81">
        <f ca="1">VLOOKUP(eurostat_totals[[#This Row],[energy carrier EUCalc]],$AE$11:$BI$24,COLUMN()-COLUMN($AD$29),FALSE)*eurostat_totals[[#This Row],[2020 1]]</f>
        <v>2648.594441045334</v>
      </c>
      <c r="BA117" s="81">
        <f ca="1">VLOOKUP(eurostat_totals[[#This Row],[energy carrier EUCalc]],$AE$11:$BI$24,COLUMN()-COLUMN($AD$29),FALSE)*eurostat_totals[[#This Row],[2020 1]]</f>
        <v>2625.7617303466673</v>
      </c>
      <c r="BB117" s="81">
        <f ca="1">VLOOKUP(eurostat_totals[[#This Row],[energy carrier EUCalc]],$AE$11:$BI$24,COLUMN()-COLUMN($AD$29),FALSE)*eurostat_totals[[#This Row],[2020 1]]</f>
        <v>958.9738493440002</v>
      </c>
      <c r="BC117" s="81">
        <f>VLOOKUP(eurostat_totals[[#This Row],[energy carrier EUCalc]],$AE$11:$BI$24,COLUMN()-COLUMN($AD$29),FALSE)*eurostat_totals[[#This Row],[2020 1]]</f>
        <v>2739.9252838400007</v>
      </c>
      <c r="BD117" s="81">
        <f ca="1">VLOOKUP(eurostat_totals[[#This Row],[energy carrier EUCalc]],$AE$11:$BI$24,COLUMN()-COLUMN($AD$29),FALSE)*eurostat_totals[[#This Row],[2020 1]]</f>
        <v>2717.092573141334</v>
      </c>
      <c r="BE117" s="81">
        <f ca="1">VLOOKUP(eurostat_totals[[#This Row],[energy carrier EUCalc]],$AE$11:$BI$24,COLUMN()-COLUMN($AD$29),FALSE)*eurostat_totals[[#This Row],[2020 1]]</f>
        <v>2694.2598624426673</v>
      </c>
      <c r="BF117" s="81">
        <f ca="1">VLOOKUP(eurostat_totals[[#This Row],[energy carrier EUCalc]],$AE$11:$BI$24,COLUMN()-COLUMN($AD$29),FALSE)*eurostat_totals[[#This Row],[2020 1]]</f>
        <v>2671.4271517440011</v>
      </c>
      <c r="BG117" s="81">
        <f ca="1">VLOOKUP(eurostat_totals[[#This Row],[energy carrier EUCalc]],$AE$11:$BI$24,COLUMN()-COLUMN($AD$29),FALSE)*eurostat_totals[[#This Row],[2020 1]]</f>
        <v>2648.594441045334</v>
      </c>
      <c r="BH117" s="81">
        <f ca="1">VLOOKUP(eurostat_totals[[#This Row],[energy carrier EUCalc]],$AE$11:$BI$24,COLUMN()-COLUMN($AD$29),FALSE)*eurostat_totals[[#This Row],[2020 1]]</f>
        <v>2625.7617303466673</v>
      </c>
      <c r="BI117" s="81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81" t="str">
        <f t="shared" si="121"/>
        <v>gas-ff-naturalSlovakia</v>
      </c>
      <c r="B118" s="6" t="s">
        <v>33</v>
      </c>
      <c r="C118" t="s">
        <v>20</v>
      </c>
      <c r="D118" s="84">
        <v>10712.265465067236</v>
      </c>
      <c r="E118" s="84">
        <v>8460.5371831940374</v>
      </c>
      <c r="F118" s="84">
        <v>8462.4015903926756</v>
      </c>
      <c r="G118" s="84">
        <v>8289.2400156783751</v>
      </c>
      <c r="H118" s="84">
        <v>8844.13896431377</v>
      </c>
      <c r="I118" s="84">
        <v>9950.284145440286</v>
      </c>
      <c r="J118" s="84">
        <v>11916.910322427912</v>
      </c>
      <c r="K118" s="84">
        <v>13174.938104272031</v>
      </c>
      <c r="L118" s="84">
        <v>14047.090669687879</v>
      </c>
      <c r="M118" s="84">
        <v>15064.134308826433</v>
      </c>
      <c r="N118" s="84">
        <v>15746.678564597138</v>
      </c>
      <c r="O118" s="84">
        <v>16501.570202196413</v>
      </c>
      <c r="P118" s="84">
        <v>15822.448358662805</v>
      </c>
      <c r="Q118" s="84">
        <v>15660.44928020815</v>
      </c>
      <c r="R118" s="84">
        <v>14218.78785703016</v>
      </c>
      <c r="S118" s="84">
        <v>13336.634801612623</v>
      </c>
      <c r="T118" s="84">
        <v>11695.408542768912</v>
      </c>
      <c r="U118" s="84">
        <v>9678.8400638798357</v>
      </c>
      <c r="V118" s="84">
        <v>10357.074697970322</v>
      </c>
      <c r="W118" s="84">
        <v>10514.304224116173</v>
      </c>
      <c r="X118" s="84">
        <v>11869.407513073418</v>
      </c>
      <c r="Y118" s="84">
        <v>10059.192091757515</v>
      </c>
      <c r="Z118" s="84">
        <v>9103.8656512284178</v>
      </c>
      <c r="AA118" s="84">
        <v>9778.035979581924</v>
      </c>
      <c r="AB118" s="84">
        <v>8169.7401442468454</v>
      </c>
      <c r="AC118" s="84">
        <v>8071.3385297111536</v>
      </c>
      <c r="AD118" s="84">
        <v>8238.184998789171</v>
      </c>
      <c r="AE118" s="84">
        <v>8866.1220561639147</v>
      </c>
      <c r="AF118" s="84">
        <f t="shared" si="118"/>
        <v>8818.5733371510141</v>
      </c>
      <c r="AG118" s="84">
        <f t="shared" si="119"/>
        <v>8626.6808086648325</v>
      </c>
      <c r="AH118" s="84">
        <f t="shared" si="120"/>
        <v>8718.0689415484303</v>
      </c>
      <c r="AI118" s="84">
        <f ca="1">VLOOKUP(eurostat_totals[[#This Row],[energy carrier EUCalc]],$AE$11:$BI$24,COLUMN()-COLUMN($AD$29),FALSE)*eurostat_totals[[#This Row],[2020 1]]</f>
        <v>8645.4183670355269</v>
      </c>
      <c r="AJ118" s="84">
        <f ca="1">VLOOKUP(eurostat_totals[[#This Row],[energy carrier EUCalc]],$AE$11:$BI$24,COLUMN()-COLUMN($AD$29),FALSE)*eurostat_totals[[#This Row],[2020 1]]</f>
        <v>8572.7677925226235</v>
      </c>
      <c r="AK118" s="84">
        <f ca="1">VLOOKUP(eurostat_totals[[#This Row],[energy carrier EUCalc]],$AE$11:$BI$24,COLUMN()-COLUMN($AD$29),FALSE)*eurostat_totals[[#This Row],[2020 1]]</f>
        <v>8500.1172180097201</v>
      </c>
      <c r="AL118" s="84">
        <f ca="1">VLOOKUP(eurostat_totals[[#This Row],[energy carrier EUCalc]],$AE$11:$BI$24,COLUMN()-COLUMN($AD$29),FALSE)*eurostat_totals[[#This Row],[2020 1]]</f>
        <v>8427.4666434968167</v>
      </c>
      <c r="AM118" s="84">
        <f ca="1">VLOOKUP(eurostat_totals[[#This Row],[energy carrier EUCalc]],$AE$11:$BI$24,COLUMN()-COLUMN($AD$29),FALSE)*eurostat_totals[[#This Row],[2020 1]]</f>
        <v>8354.8160689839115</v>
      </c>
      <c r="AN118" s="84">
        <f ca="1">VLOOKUP(eurostat_totals[[#This Row],[energy carrier EUCalc]],$AE$11:$BI$24,COLUMN()-COLUMN($AD$29),FALSE)*eurostat_totals[[#This Row],[2020 1]]</f>
        <v>8282.1654944710081</v>
      </c>
      <c r="AO118" s="84">
        <f>VLOOKUP(eurostat_totals[[#This Row],[energy carrier EUCalc]],$AE$11:$BI$24,COLUMN()-COLUMN($AD$29),FALSE)*eurostat_totals[[#This Row],[2020 1]]</f>
        <v>8718.0689415484303</v>
      </c>
      <c r="AP118" s="84">
        <f ca="1">VLOOKUP(eurostat_totals[[#This Row],[energy carrier EUCalc]],$AE$11:$BI$24,COLUMN()-COLUMN($AD$29),FALSE)*eurostat_totals[[#This Row],[2020 1]]</f>
        <v>8645.4183670355269</v>
      </c>
      <c r="AQ118" s="84">
        <f ca="1">VLOOKUP(eurostat_totals[[#This Row],[energy carrier EUCalc]],$AE$11:$BI$24,COLUMN()-COLUMN($AD$29),FALSE)*eurostat_totals[[#This Row],[2020 1]]</f>
        <v>8572.7677925226235</v>
      </c>
      <c r="AR118" s="81">
        <f ca="1">VLOOKUP(eurostat_totals[[#This Row],[energy carrier EUCalc]],$AE$11:$BI$24,COLUMN()-COLUMN($AD$29),FALSE)*eurostat_totals[[#This Row],[2020 1]]</f>
        <v>8500.1172180097201</v>
      </c>
      <c r="AS118" s="81">
        <f ca="1">VLOOKUP(eurostat_totals[[#This Row],[energy carrier EUCalc]],$AE$11:$BI$24,COLUMN()-COLUMN($AD$29),FALSE)*eurostat_totals[[#This Row],[2020 1]]</f>
        <v>8427.4666434968167</v>
      </c>
      <c r="AT118" s="81">
        <f ca="1">VLOOKUP(eurostat_totals[[#This Row],[energy carrier EUCalc]],$AE$11:$BI$24,COLUMN()-COLUMN($AD$29),FALSE)*eurostat_totals[[#This Row],[2020 1]]</f>
        <v>8354.8160689839115</v>
      </c>
      <c r="AU118" s="81">
        <f ca="1">VLOOKUP(eurostat_totals[[#This Row],[energy carrier EUCalc]],$AE$11:$BI$24,COLUMN()-COLUMN($AD$29),FALSE)*eurostat_totals[[#This Row],[2020 1]]</f>
        <v>4359.0344707742152</v>
      </c>
      <c r="AV118" s="81">
        <f>VLOOKUP(eurostat_totals[[#This Row],[energy carrier EUCalc]],$AE$11:$BI$24,COLUMN()-COLUMN($AD$29),FALSE)*eurostat_totals[[#This Row],[2020 1]]</f>
        <v>8718.0689415484303</v>
      </c>
      <c r="AW118" s="81">
        <f ca="1">VLOOKUP(eurostat_totals[[#This Row],[energy carrier EUCalc]],$AE$11:$BI$24,COLUMN()-COLUMN($AD$29),FALSE)*eurostat_totals[[#This Row],[2020 1]]</f>
        <v>8645.4183670355269</v>
      </c>
      <c r="AX118" s="81">
        <f ca="1">VLOOKUP(eurostat_totals[[#This Row],[energy carrier EUCalc]],$AE$11:$BI$24,COLUMN()-COLUMN($AD$29),FALSE)*eurostat_totals[[#This Row],[2020 1]]</f>
        <v>8572.7677925226235</v>
      </c>
      <c r="AY118" s="81">
        <f ca="1">VLOOKUP(eurostat_totals[[#This Row],[energy carrier EUCalc]],$AE$11:$BI$24,COLUMN()-COLUMN($AD$29),FALSE)*eurostat_totals[[#This Row],[2020 1]]</f>
        <v>8500.1172180097201</v>
      </c>
      <c r="AZ118" s="81">
        <f ca="1">VLOOKUP(eurostat_totals[[#This Row],[energy carrier EUCalc]],$AE$11:$BI$24,COLUMN()-COLUMN($AD$29),FALSE)*eurostat_totals[[#This Row],[2020 1]]</f>
        <v>8427.4666434968167</v>
      </c>
      <c r="BA118" s="81">
        <f ca="1">VLOOKUP(eurostat_totals[[#This Row],[energy carrier EUCalc]],$AE$11:$BI$24,COLUMN()-COLUMN($AD$29),FALSE)*eurostat_totals[[#This Row],[2020 1]]</f>
        <v>8354.8160689839115</v>
      </c>
      <c r="BB118" s="81">
        <f ca="1">VLOOKUP(eurostat_totals[[#This Row],[energy carrier EUCalc]],$AE$11:$BI$24,COLUMN()-COLUMN($AD$29),FALSE)*eurostat_totals[[#This Row],[2020 1]]</f>
        <v>3051.3241295419502</v>
      </c>
      <c r="BC118" s="81">
        <f>VLOOKUP(eurostat_totals[[#This Row],[energy carrier EUCalc]],$AE$11:$BI$24,COLUMN()-COLUMN($AD$29),FALSE)*eurostat_totals[[#This Row],[2020 1]]</f>
        <v>8718.0689415484303</v>
      </c>
      <c r="BD118" s="81">
        <f ca="1">VLOOKUP(eurostat_totals[[#This Row],[energy carrier EUCalc]],$AE$11:$BI$24,COLUMN()-COLUMN($AD$29),FALSE)*eurostat_totals[[#This Row],[2020 1]]</f>
        <v>8645.4183670355269</v>
      </c>
      <c r="BE118" s="81">
        <f ca="1">VLOOKUP(eurostat_totals[[#This Row],[energy carrier EUCalc]],$AE$11:$BI$24,COLUMN()-COLUMN($AD$29),FALSE)*eurostat_totals[[#This Row],[2020 1]]</f>
        <v>8572.7677925226235</v>
      </c>
      <c r="BF118" s="81">
        <f ca="1">VLOOKUP(eurostat_totals[[#This Row],[energy carrier EUCalc]],$AE$11:$BI$24,COLUMN()-COLUMN($AD$29),FALSE)*eurostat_totals[[#This Row],[2020 1]]</f>
        <v>8500.1172180097201</v>
      </c>
      <c r="BG118" s="81">
        <f ca="1">VLOOKUP(eurostat_totals[[#This Row],[energy carrier EUCalc]],$AE$11:$BI$24,COLUMN()-COLUMN($AD$29),FALSE)*eurostat_totals[[#This Row],[2020 1]]</f>
        <v>8427.4666434968167</v>
      </c>
      <c r="BH118" s="81">
        <f ca="1">VLOOKUP(eurostat_totals[[#This Row],[energy carrier EUCalc]],$AE$11:$BI$24,COLUMN()-COLUMN($AD$29),FALSE)*eurostat_totals[[#This Row],[2020 1]]</f>
        <v>8354.8160689839115</v>
      </c>
      <c r="BI118" s="81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81" t="str">
        <f t="shared" si="121"/>
        <v>gas-ff-naturalSlovenia</v>
      </c>
      <c r="B119" s="6" t="s">
        <v>33</v>
      </c>
      <c r="C119" t="s">
        <v>26</v>
      </c>
      <c r="D119" s="84">
        <v>2291.2121917268259</v>
      </c>
      <c r="E119" s="84">
        <v>2968.6671913924242</v>
      </c>
      <c r="F119" s="84">
        <v>2528.8738732114921</v>
      </c>
      <c r="G119" s="84">
        <v>3169.1905187613224</v>
      </c>
      <c r="H119" s="84">
        <v>3237.0736311104706</v>
      </c>
      <c r="I119" s="84">
        <v>3755.41360552588</v>
      </c>
      <c r="J119" s="84">
        <v>2995.9631454695827</v>
      </c>
      <c r="K119" s="84">
        <v>3200.6941271702913</v>
      </c>
      <c r="L119" s="84">
        <v>3012.8730456509916</v>
      </c>
      <c r="M119" s="84">
        <v>3280.3733956071405</v>
      </c>
      <c r="N119" s="84">
        <v>2536.7511910789872</v>
      </c>
      <c r="O119" s="84">
        <v>2450.0082960184182</v>
      </c>
      <c r="P119" s="84">
        <v>2746.6057614986707</v>
      </c>
      <c r="Q119" s="84">
        <v>3354.4113978331793</v>
      </c>
      <c r="R119" s="84">
        <v>3548.8640670031559</v>
      </c>
      <c r="S119" s="84">
        <v>3090.9384634501998</v>
      </c>
      <c r="T119" s="84">
        <v>3081.2618295281145</v>
      </c>
      <c r="U119" s="84">
        <v>2229.666574141102</v>
      </c>
      <c r="V119" s="84">
        <v>2540.6256614939653</v>
      </c>
      <c r="W119" s="84">
        <v>2671.4372161798574</v>
      </c>
      <c r="X119" s="84">
        <v>2857.2436551998185</v>
      </c>
      <c r="Y119" s="84">
        <v>2382.5890129692543</v>
      </c>
      <c r="Z119" s="84">
        <v>2213.5826223993131</v>
      </c>
      <c r="AA119" s="84">
        <v>1998.2120360307606</v>
      </c>
      <c r="AB119" s="84">
        <v>1480.1665566054767</v>
      </c>
      <c r="AC119" s="84">
        <v>1635.2365329984971</v>
      </c>
      <c r="AD119" s="84">
        <v>1642.9886055516542</v>
      </c>
      <c r="AE119" s="84">
        <v>1606.5519598656842</v>
      </c>
      <c r="AF119" s="84">
        <f t="shared" si="118"/>
        <v>1485.1458273589585</v>
      </c>
      <c r="AG119" s="84">
        <f t="shared" si="119"/>
        <v>1382.5325856245981</v>
      </c>
      <c r="AH119" s="84">
        <f t="shared" si="120"/>
        <v>1363.0057914284225</v>
      </c>
      <c r="AI119" s="84">
        <f ca="1">VLOOKUP(eurostat_totals[[#This Row],[energy carrier EUCalc]],$AE$11:$BI$24,COLUMN()-COLUMN($AD$29),FALSE)*eurostat_totals[[#This Row],[2020 1]]</f>
        <v>1351.6474098331857</v>
      </c>
      <c r="AJ119" s="84">
        <f ca="1">VLOOKUP(eurostat_totals[[#This Row],[energy carrier EUCalc]],$AE$11:$BI$24,COLUMN()-COLUMN($AD$29),FALSE)*eurostat_totals[[#This Row],[2020 1]]</f>
        <v>1340.289028237949</v>
      </c>
      <c r="AK119" s="84">
        <f ca="1">VLOOKUP(eurostat_totals[[#This Row],[energy carrier EUCalc]],$AE$11:$BI$24,COLUMN()-COLUMN($AD$29),FALSE)*eurostat_totals[[#This Row],[2020 1]]</f>
        <v>1328.9306466427122</v>
      </c>
      <c r="AL119" s="84">
        <f ca="1">VLOOKUP(eurostat_totals[[#This Row],[energy carrier EUCalc]],$AE$11:$BI$24,COLUMN()-COLUMN($AD$29),FALSE)*eurostat_totals[[#This Row],[2020 1]]</f>
        <v>1317.5722650474752</v>
      </c>
      <c r="AM119" s="84">
        <f ca="1">VLOOKUP(eurostat_totals[[#This Row],[energy carrier EUCalc]],$AE$11:$BI$24,COLUMN()-COLUMN($AD$29),FALSE)*eurostat_totals[[#This Row],[2020 1]]</f>
        <v>1306.2138834522382</v>
      </c>
      <c r="AN119" s="84">
        <f ca="1">VLOOKUP(eurostat_totals[[#This Row],[energy carrier EUCalc]],$AE$11:$BI$24,COLUMN()-COLUMN($AD$29),FALSE)*eurostat_totals[[#This Row],[2020 1]]</f>
        <v>1294.8555018570014</v>
      </c>
      <c r="AO119" s="84">
        <f>VLOOKUP(eurostat_totals[[#This Row],[energy carrier EUCalc]],$AE$11:$BI$24,COLUMN()-COLUMN($AD$29),FALSE)*eurostat_totals[[#This Row],[2020 1]]</f>
        <v>1363.0057914284225</v>
      </c>
      <c r="AP119" s="84">
        <f ca="1">VLOOKUP(eurostat_totals[[#This Row],[energy carrier EUCalc]],$AE$11:$BI$24,COLUMN()-COLUMN($AD$29),FALSE)*eurostat_totals[[#This Row],[2020 1]]</f>
        <v>1351.6474098331857</v>
      </c>
      <c r="AQ119" s="84">
        <f ca="1">VLOOKUP(eurostat_totals[[#This Row],[energy carrier EUCalc]],$AE$11:$BI$24,COLUMN()-COLUMN($AD$29),FALSE)*eurostat_totals[[#This Row],[2020 1]]</f>
        <v>1340.289028237949</v>
      </c>
      <c r="AR119" s="81">
        <f ca="1">VLOOKUP(eurostat_totals[[#This Row],[energy carrier EUCalc]],$AE$11:$BI$24,COLUMN()-COLUMN($AD$29),FALSE)*eurostat_totals[[#This Row],[2020 1]]</f>
        <v>1328.9306466427122</v>
      </c>
      <c r="AS119" s="81">
        <f ca="1">VLOOKUP(eurostat_totals[[#This Row],[energy carrier EUCalc]],$AE$11:$BI$24,COLUMN()-COLUMN($AD$29),FALSE)*eurostat_totals[[#This Row],[2020 1]]</f>
        <v>1317.5722650474752</v>
      </c>
      <c r="AT119" s="81">
        <f ca="1">VLOOKUP(eurostat_totals[[#This Row],[energy carrier EUCalc]],$AE$11:$BI$24,COLUMN()-COLUMN($AD$29),FALSE)*eurostat_totals[[#This Row],[2020 1]]</f>
        <v>1306.2138834522382</v>
      </c>
      <c r="AU119" s="81">
        <f ca="1">VLOOKUP(eurostat_totals[[#This Row],[energy carrier EUCalc]],$AE$11:$BI$24,COLUMN()-COLUMN($AD$29),FALSE)*eurostat_totals[[#This Row],[2020 1]]</f>
        <v>681.50289571421126</v>
      </c>
      <c r="AV119" s="81">
        <f>VLOOKUP(eurostat_totals[[#This Row],[energy carrier EUCalc]],$AE$11:$BI$24,COLUMN()-COLUMN($AD$29),FALSE)*eurostat_totals[[#This Row],[2020 1]]</f>
        <v>1363.0057914284225</v>
      </c>
      <c r="AW119" s="81">
        <f ca="1">VLOOKUP(eurostat_totals[[#This Row],[energy carrier EUCalc]],$AE$11:$BI$24,COLUMN()-COLUMN($AD$29),FALSE)*eurostat_totals[[#This Row],[2020 1]]</f>
        <v>1351.6474098331857</v>
      </c>
      <c r="AX119" s="81">
        <f ca="1">VLOOKUP(eurostat_totals[[#This Row],[energy carrier EUCalc]],$AE$11:$BI$24,COLUMN()-COLUMN($AD$29),FALSE)*eurostat_totals[[#This Row],[2020 1]]</f>
        <v>1340.289028237949</v>
      </c>
      <c r="AY119" s="81">
        <f ca="1">VLOOKUP(eurostat_totals[[#This Row],[energy carrier EUCalc]],$AE$11:$BI$24,COLUMN()-COLUMN($AD$29),FALSE)*eurostat_totals[[#This Row],[2020 1]]</f>
        <v>1328.9306466427122</v>
      </c>
      <c r="AZ119" s="81">
        <f ca="1">VLOOKUP(eurostat_totals[[#This Row],[energy carrier EUCalc]],$AE$11:$BI$24,COLUMN()-COLUMN($AD$29),FALSE)*eurostat_totals[[#This Row],[2020 1]]</f>
        <v>1317.5722650474752</v>
      </c>
      <c r="BA119" s="81">
        <f ca="1">VLOOKUP(eurostat_totals[[#This Row],[energy carrier EUCalc]],$AE$11:$BI$24,COLUMN()-COLUMN($AD$29),FALSE)*eurostat_totals[[#This Row],[2020 1]]</f>
        <v>1306.2138834522382</v>
      </c>
      <c r="BB119" s="81">
        <f ca="1">VLOOKUP(eurostat_totals[[#This Row],[energy carrier EUCalc]],$AE$11:$BI$24,COLUMN()-COLUMN($AD$29),FALSE)*eurostat_totals[[#This Row],[2020 1]]</f>
        <v>477.05202699994783</v>
      </c>
      <c r="BC119" s="81">
        <f>VLOOKUP(eurostat_totals[[#This Row],[energy carrier EUCalc]],$AE$11:$BI$24,COLUMN()-COLUMN($AD$29),FALSE)*eurostat_totals[[#This Row],[2020 1]]</f>
        <v>1363.0057914284225</v>
      </c>
      <c r="BD119" s="81">
        <f ca="1">VLOOKUP(eurostat_totals[[#This Row],[energy carrier EUCalc]],$AE$11:$BI$24,COLUMN()-COLUMN($AD$29),FALSE)*eurostat_totals[[#This Row],[2020 1]]</f>
        <v>1351.6474098331857</v>
      </c>
      <c r="BE119" s="81">
        <f ca="1">VLOOKUP(eurostat_totals[[#This Row],[energy carrier EUCalc]],$AE$11:$BI$24,COLUMN()-COLUMN($AD$29),FALSE)*eurostat_totals[[#This Row],[2020 1]]</f>
        <v>1340.289028237949</v>
      </c>
      <c r="BF119" s="81">
        <f ca="1">VLOOKUP(eurostat_totals[[#This Row],[energy carrier EUCalc]],$AE$11:$BI$24,COLUMN()-COLUMN($AD$29),FALSE)*eurostat_totals[[#This Row],[2020 1]]</f>
        <v>1328.9306466427122</v>
      </c>
      <c r="BG119" s="81">
        <f ca="1">VLOOKUP(eurostat_totals[[#This Row],[energy carrier EUCalc]],$AE$11:$BI$24,COLUMN()-COLUMN($AD$29),FALSE)*eurostat_totals[[#This Row],[2020 1]]</f>
        <v>1317.5722650474752</v>
      </c>
      <c r="BH119" s="81">
        <f ca="1">VLOOKUP(eurostat_totals[[#This Row],[energy carrier EUCalc]],$AE$11:$BI$24,COLUMN()-COLUMN($AD$29),FALSE)*eurostat_totals[[#This Row],[2020 1]]</f>
        <v>1306.2138834522382</v>
      </c>
      <c r="BI119" s="81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81" t="str">
        <f t="shared" si="121"/>
        <v>gas-ff-naturalSpain</v>
      </c>
      <c r="B120" s="6" t="s">
        <v>33</v>
      </c>
      <c r="C120" t="s">
        <v>7</v>
      </c>
      <c r="D120" s="84">
        <v>20164.425353528255</v>
      </c>
      <c r="E120" s="84">
        <v>21589.209274647874</v>
      </c>
      <c r="F120" s="84">
        <v>21089.646166389259</v>
      </c>
      <c r="G120" s="84">
        <v>21241.243780769331</v>
      </c>
      <c r="H120" s="84">
        <v>22257.079395375651</v>
      </c>
      <c r="I120" s="84">
        <v>21299.675198571313</v>
      </c>
      <c r="J120" s="84">
        <v>23181.27517417225</v>
      </c>
      <c r="K120" s="84">
        <v>23019.328744259907</v>
      </c>
      <c r="L120" s="84">
        <v>24082.33830648497</v>
      </c>
      <c r="M120" s="84">
        <v>25711.802282900378</v>
      </c>
      <c r="N120" s="84">
        <v>27308.644214506476</v>
      </c>
      <c r="O120" s="84">
        <v>30230.218654402703</v>
      </c>
      <c r="P120" s="84">
        <v>32270.142242840211</v>
      </c>
      <c r="Q120" s="84">
        <v>37714.940577043519</v>
      </c>
      <c r="R120" s="84">
        <v>40483.794330762074</v>
      </c>
      <c r="S120" s="84">
        <v>41710.736844642117</v>
      </c>
      <c r="T120" s="84">
        <v>43180.342716863488</v>
      </c>
      <c r="U120" s="84">
        <v>43047.810292832793</v>
      </c>
      <c r="V120" s="84">
        <v>40112.347333319383</v>
      </c>
      <c r="W120" s="84">
        <v>40362.056501838037</v>
      </c>
      <c r="X120" s="84">
        <v>46225.628157464707</v>
      </c>
      <c r="Y120" s="84">
        <v>35146.11422810144</v>
      </c>
      <c r="Z120" s="84">
        <v>34696.185364133242</v>
      </c>
      <c r="AA120" s="84">
        <v>31926.362861194553</v>
      </c>
      <c r="AB120" s="84">
        <v>31231.094404847005</v>
      </c>
      <c r="AC120" s="84">
        <v>33007.263619737852</v>
      </c>
      <c r="AD120" s="84">
        <v>34131.935810132942</v>
      </c>
      <c r="AE120" s="84">
        <v>34994.150409951457</v>
      </c>
      <c r="AF120" s="84">
        <f t="shared" si="118"/>
        <v>35053.743419115097</v>
      </c>
      <c r="AG120" s="84">
        <f t="shared" si="119"/>
        <v>35679.219530699207</v>
      </c>
      <c r="AH120" s="84">
        <f t="shared" si="120"/>
        <v>36568.844555869648</v>
      </c>
      <c r="AI120" s="84">
        <f ca="1">VLOOKUP(eurostat_totals[[#This Row],[energy carrier EUCalc]],$AE$11:$BI$24,COLUMN()-COLUMN($AD$29),FALSE)*eurostat_totals[[#This Row],[2020 1]]</f>
        <v>36264.104184570737</v>
      </c>
      <c r="AJ120" s="84">
        <f ca="1">VLOOKUP(eurostat_totals[[#This Row],[energy carrier EUCalc]],$AE$11:$BI$24,COLUMN()-COLUMN($AD$29),FALSE)*eurostat_totals[[#This Row],[2020 1]]</f>
        <v>35959.363813271819</v>
      </c>
      <c r="AK120" s="84">
        <f ca="1">VLOOKUP(eurostat_totals[[#This Row],[energy carrier EUCalc]],$AE$11:$BI$24,COLUMN()-COLUMN($AD$29),FALSE)*eurostat_totals[[#This Row],[2020 1]]</f>
        <v>35654.623441972908</v>
      </c>
      <c r="AL120" s="84">
        <f ca="1">VLOOKUP(eurostat_totals[[#This Row],[energy carrier EUCalc]],$AE$11:$BI$24,COLUMN()-COLUMN($AD$29),FALSE)*eurostat_totals[[#This Row],[2020 1]]</f>
        <v>35349.88307067399</v>
      </c>
      <c r="AM120" s="84">
        <f ca="1">VLOOKUP(eurostat_totals[[#This Row],[energy carrier EUCalc]],$AE$11:$BI$24,COLUMN()-COLUMN($AD$29),FALSE)*eurostat_totals[[#This Row],[2020 1]]</f>
        <v>35045.142699375079</v>
      </c>
      <c r="AN120" s="84">
        <f ca="1">VLOOKUP(eurostat_totals[[#This Row],[energy carrier EUCalc]],$AE$11:$BI$24,COLUMN()-COLUMN($AD$29),FALSE)*eurostat_totals[[#This Row],[2020 1]]</f>
        <v>34740.402328076161</v>
      </c>
      <c r="AO120" s="84">
        <f>VLOOKUP(eurostat_totals[[#This Row],[energy carrier EUCalc]],$AE$11:$BI$24,COLUMN()-COLUMN($AD$29),FALSE)*eurostat_totals[[#This Row],[2020 1]]</f>
        <v>36568.844555869648</v>
      </c>
      <c r="AP120" s="84">
        <f ca="1">VLOOKUP(eurostat_totals[[#This Row],[energy carrier EUCalc]],$AE$11:$BI$24,COLUMN()-COLUMN($AD$29),FALSE)*eurostat_totals[[#This Row],[2020 1]]</f>
        <v>36264.104184570737</v>
      </c>
      <c r="AQ120" s="84">
        <f ca="1">VLOOKUP(eurostat_totals[[#This Row],[energy carrier EUCalc]],$AE$11:$BI$24,COLUMN()-COLUMN($AD$29),FALSE)*eurostat_totals[[#This Row],[2020 1]]</f>
        <v>35959.363813271819</v>
      </c>
      <c r="AR120" s="81">
        <f ca="1">VLOOKUP(eurostat_totals[[#This Row],[energy carrier EUCalc]],$AE$11:$BI$24,COLUMN()-COLUMN($AD$29),FALSE)*eurostat_totals[[#This Row],[2020 1]]</f>
        <v>35654.623441972908</v>
      </c>
      <c r="AS120" s="81">
        <f ca="1">VLOOKUP(eurostat_totals[[#This Row],[energy carrier EUCalc]],$AE$11:$BI$24,COLUMN()-COLUMN($AD$29),FALSE)*eurostat_totals[[#This Row],[2020 1]]</f>
        <v>35349.88307067399</v>
      </c>
      <c r="AT120" s="81">
        <f ca="1">VLOOKUP(eurostat_totals[[#This Row],[energy carrier EUCalc]],$AE$11:$BI$24,COLUMN()-COLUMN($AD$29),FALSE)*eurostat_totals[[#This Row],[2020 1]]</f>
        <v>35045.142699375079</v>
      </c>
      <c r="AU120" s="81">
        <f ca="1">VLOOKUP(eurostat_totals[[#This Row],[energy carrier EUCalc]],$AE$11:$BI$24,COLUMN()-COLUMN($AD$29),FALSE)*eurostat_totals[[#This Row],[2020 1]]</f>
        <v>18284.422277934824</v>
      </c>
      <c r="AV120" s="81">
        <f>VLOOKUP(eurostat_totals[[#This Row],[energy carrier EUCalc]],$AE$11:$BI$24,COLUMN()-COLUMN($AD$29),FALSE)*eurostat_totals[[#This Row],[2020 1]]</f>
        <v>36568.844555869648</v>
      </c>
      <c r="AW120" s="81">
        <f ca="1">VLOOKUP(eurostat_totals[[#This Row],[energy carrier EUCalc]],$AE$11:$BI$24,COLUMN()-COLUMN($AD$29),FALSE)*eurostat_totals[[#This Row],[2020 1]]</f>
        <v>36264.104184570737</v>
      </c>
      <c r="AX120" s="81">
        <f ca="1">VLOOKUP(eurostat_totals[[#This Row],[energy carrier EUCalc]],$AE$11:$BI$24,COLUMN()-COLUMN($AD$29),FALSE)*eurostat_totals[[#This Row],[2020 1]]</f>
        <v>35959.363813271819</v>
      </c>
      <c r="AY120" s="81">
        <f ca="1">VLOOKUP(eurostat_totals[[#This Row],[energy carrier EUCalc]],$AE$11:$BI$24,COLUMN()-COLUMN($AD$29),FALSE)*eurostat_totals[[#This Row],[2020 1]]</f>
        <v>35654.623441972908</v>
      </c>
      <c r="AZ120" s="81">
        <f ca="1">VLOOKUP(eurostat_totals[[#This Row],[energy carrier EUCalc]],$AE$11:$BI$24,COLUMN()-COLUMN($AD$29),FALSE)*eurostat_totals[[#This Row],[2020 1]]</f>
        <v>35349.88307067399</v>
      </c>
      <c r="BA120" s="81">
        <f ca="1">VLOOKUP(eurostat_totals[[#This Row],[energy carrier EUCalc]],$AE$11:$BI$24,COLUMN()-COLUMN($AD$29),FALSE)*eurostat_totals[[#This Row],[2020 1]]</f>
        <v>35045.142699375079</v>
      </c>
      <c r="BB120" s="81">
        <f ca="1">VLOOKUP(eurostat_totals[[#This Row],[energy carrier EUCalc]],$AE$11:$BI$24,COLUMN()-COLUMN($AD$29),FALSE)*eurostat_totals[[#This Row],[2020 1]]</f>
        <v>12799.095594554376</v>
      </c>
      <c r="BC120" s="81">
        <f>VLOOKUP(eurostat_totals[[#This Row],[energy carrier EUCalc]],$AE$11:$BI$24,COLUMN()-COLUMN($AD$29),FALSE)*eurostat_totals[[#This Row],[2020 1]]</f>
        <v>36568.844555869648</v>
      </c>
      <c r="BD120" s="81">
        <f ca="1">VLOOKUP(eurostat_totals[[#This Row],[energy carrier EUCalc]],$AE$11:$BI$24,COLUMN()-COLUMN($AD$29),FALSE)*eurostat_totals[[#This Row],[2020 1]]</f>
        <v>36264.104184570737</v>
      </c>
      <c r="BE120" s="81">
        <f ca="1">VLOOKUP(eurostat_totals[[#This Row],[energy carrier EUCalc]],$AE$11:$BI$24,COLUMN()-COLUMN($AD$29),FALSE)*eurostat_totals[[#This Row],[2020 1]]</f>
        <v>35959.363813271819</v>
      </c>
      <c r="BF120" s="81">
        <f ca="1">VLOOKUP(eurostat_totals[[#This Row],[energy carrier EUCalc]],$AE$11:$BI$24,COLUMN()-COLUMN($AD$29),FALSE)*eurostat_totals[[#This Row],[2020 1]]</f>
        <v>35654.623441972908</v>
      </c>
      <c r="BG120" s="81">
        <f ca="1">VLOOKUP(eurostat_totals[[#This Row],[energy carrier EUCalc]],$AE$11:$BI$24,COLUMN()-COLUMN($AD$29),FALSE)*eurostat_totals[[#This Row],[2020 1]]</f>
        <v>35349.88307067399</v>
      </c>
      <c r="BH120" s="81">
        <f ca="1">VLOOKUP(eurostat_totals[[#This Row],[energy carrier EUCalc]],$AE$11:$BI$24,COLUMN()-COLUMN($AD$29),FALSE)*eurostat_totals[[#This Row],[2020 1]]</f>
        <v>35045.142699375079</v>
      </c>
      <c r="BI120" s="81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81" t="str">
        <f t="shared" si="121"/>
        <v>gas-ff-naturalSweden</v>
      </c>
      <c r="B121" s="6" t="s">
        <v>33</v>
      </c>
      <c r="C121" t="s">
        <v>9</v>
      </c>
      <c r="D121" s="84">
        <v>13762.183884176422</v>
      </c>
      <c r="E121" s="84">
        <v>15294.100308903113</v>
      </c>
      <c r="F121" s="84">
        <v>16747.716213004936</v>
      </c>
      <c r="G121" s="84">
        <v>15589.307057287553</v>
      </c>
      <c r="H121" s="84">
        <v>16443.840247105956</v>
      </c>
      <c r="I121" s="84">
        <v>13482.06731056914</v>
      </c>
      <c r="J121" s="84">
        <v>14595.9923704382</v>
      </c>
      <c r="K121" s="84">
        <v>13193.892158034263</v>
      </c>
      <c r="L121" s="84">
        <v>12143.06641881528</v>
      </c>
      <c r="M121" s="84">
        <v>10905.755355985901</v>
      </c>
      <c r="N121" s="84">
        <v>9270.6595142665992</v>
      </c>
      <c r="O121" s="84">
        <v>9074.734261503243</v>
      </c>
      <c r="P121" s="84">
        <v>7667.7281491574186</v>
      </c>
      <c r="Q121" s="84">
        <v>7151.7150527211379</v>
      </c>
      <c r="R121" s="84">
        <v>5217.1605514343146</v>
      </c>
      <c r="S121" s="84">
        <v>4553.5694276632466</v>
      </c>
      <c r="T121" s="84">
        <v>2938.4393723158842</v>
      </c>
      <c r="U121" s="84">
        <v>1917.9270931846904</v>
      </c>
      <c r="V121" s="84">
        <v>1409.0974941436325</v>
      </c>
      <c r="W121" s="84">
        <v>1416.8577766071376</v>
      </c>
      <c r="X121" s="84">
        <v>1482.3259338899074</v>
      </c>
      <c r="Y121" s="84">
        <v>1162.1483682988992</v>
      </c>
      <c r="Z121" s="84">
        <v>851.80367983971075</v>
      </c>
      <c r="AA121" s="84">
        <v>757.84262944071816</v>
      </c>
      <c r="AB121" s="84">
        <v>577.95392153834825</v>
      </c>
      <c r="AC121" s="84">
        <v>561.46860407031318</v>
      </c>
      <c r="AD121" s="84">
        <v>521.99985980848794</v>
      </c>
      <c r="AE121" s="84">
        <v>548.32137947280989</v>
      </c>
      <c r="AF121" s="84">
        <f t="shared" si="118"/>
        <v>487.6249193994297</v>
      </c>
      <c r="AG121" s="84">
        <f t="shared" si="119"/>
        <v>433.581377391172</v>
      </c>
      <c r="AH121" s="84">
        <f t="shared" si="120"/>
        <v>404.70686856173677</v>
      </c>
      <c r="AI121" s="84">
        <f ca="1">VLOOKUP(eurostat_totals[[#This Row],[energy carrier EUCalc]],$AE$11:$BI$24,COLUMN()-COLUMN($AD$29),FALSE)*eurostat_totals[[#This Row],[2020 1]]</f>
        <v>401.33431132372232</v>
      </c>
      <c r="AJ121" s="84">
        <f ca="1">VLOOKUP(eurostat_totals[[#This Row],[energy carrier EUCalc]],$AE$11:$BI$24,COLUMN()-COLUMN($AD$29),FALSE)*eurostat_totals[[#This Row],[2020 1]]</f>
        <v>397.96175408570787</v>
      </c>
      <c r="AK121" s="84">
        <f ca="1">VLOOKUP(eurostat_totals[[#This Row],[energy carrier EUCalc]],$AE$11:$BI$24,COLUMN()-COLUMN($AD$29),FALSE)*eurostat_totals[[#This Row],[2020 1]]</f>
        <v>394.58919684769336</v>
      </c>
      <c r="AL121" s="84">
        <f ca="1">VLOOKUP(eurostat_totals[[#This Row],[energy carrier EUCalc]],$AE$11:$BI$24,COLUMN()-COLUMN($AD$29),FALSE)*eurostat_totals[[#This Row],[2020 1]]</f>
        <v>391.21663960967891</v>
      </c>
      <c r="AM121" s="84">
        <f ca="1">VLOOKUP(eurostat_totals[[#This Row],[energy carrier EUCalc]],$AE$11:$BI$24,COLUMN()-COLUMN($AD$29),FALSE)*eurostat_totals[[#This Row],[2020 1]]</f>
        <v>387.8440823716644</v>
      </c>
      <c r="AN121" s="84">
        <f ca="1">VLOOKUP(eurostat_totals[[#This Row],[energy carrier EUCalc]],$AE$11:$BI$24,COLUMN()-COLUMN($AD$29),FALSE)*eurostat_totals[[#This Row],[2020 1]]</f>
        <v>384.47152513364989</v>
      </c>
      <c r="AO121" s="84">
        <f>VLOOKUP(eurostat_totals[[#This Row],[energy carrier EUCalc]],$AE$11:$BI$24,COLUMN()-COLUMN($AD$29),FALSE)*eurostat_totals[[#This Row],[2020 1]]</f>
        <v>404.70686856173677</v>
      </c>
      <c r="AP121" s="84">
        <f ca="1">VLOOKUP(eurostat_totals[[#This Row],[energy carrier EUCalc]],$AE$11:$BI$24,COLUMN()-COLUMN($AD$29),FALSE)*eurostat_totals[[#This Row],[2020 1]]</f>
        <v>401.33431132372232</v>
      </c>
      <c r="AQ121" s="84">
        <f ca="1">VLOOKUP(eurostat_totals[[#This Row],[energy carrier EUCalc]],$AE$11:$BI$24,COLUMN()-COLUMN($AD$29),FALSE)*eurostat_totals[[#This Row],[2020 1]]</f>
        <v>397.96175408570787</v>
      </c>
      <c r="AR121" s="81">
        <f ca="1">VLOOKUP(eurostat_totals[[#This Row],[energy carrier EUCalc]],$AE$11:$BI$24,COLUMN()-COLUMN($AD$29),FALSE)*eurostat_totals[[#This Row],[2020 1]]</f>
        <v>394.58919684769336</v>
      </c>
      <c r="AS121" s="81">
        <f ca="1">VLOOKUP(eurostat_totals[[#This Row],[energy carrier EUCalc]],$AE$11:$BI$24,COLUMN()-COLUMN($AD$29),FALSE)*eurostat_totals[[#This Row],[2020 1]]</f>
        <v>391.21663960967891</v>
      </c>
      <c r="AT121" s="81">
        <f ca="1">VLOOKUP(eurostat_totals[[#This Row],[energy carrier EUCalc]],$AE$11:$BI$24,COLUMN()-COLUMN($AD$29),FALSE)*eurostat_totals[[#This Row],[2020 1]]</f>
        <v>387.8440823716644</v>
      </c>
      <c r="AU121" s="81">
        <f ca="1">VLOOKUP(eurostat_totals[[#This Row],[energy carrier EUCalc]],$AE$11:$BI$24,COLUMN()-COLUMN($AD$29),FALSE)*eurostat_totals[[#This Row],[2020 1]]</f>
        <v>202.35343428086838</v>
      </c>
      <c r="AV121" s="81">
        <f>VLOOKUP(eurostat_totals[[#This Row],[energy carrier EUCalc]],$AE$11:$BI$24,COLUMN()-COLUMN($AD$29),FALSE)*eurostat_totals[[#This Row],[2020 1]]</f>
        <v>404.70686856173677</v>
      </c>
      <c r="AW121" s="81">
        <f ca="1">VLOOKUP(eurostat_totals[[#This Row],[energy carrier EUCalc]],$AE$11:$BI$24,COLUMN()-COLUMN($AD$29),FALSE)*eurostat_totals[[#This Row],[2020 1]]</f>
        <v>401.33431132372232</v>
      </c>
      <c r="AX121" s="81">
        <f ca="1">VLOOKUP(eurostat_totals[[#This Row],[energy carrier EUCalc]],$AE$11:$BI$24,COLUMN()-COLUMN($AD$29),FALSE)*eurostat_totals[[#This Row],[2020 1]]</f>
        <v>397.96175408570787</v>
      </c>
      <c r="AY121" s="81">
        <f ca="1">VLOOKUP(eurostat_totals[[#This Row],[energy carrier EUCalc]],$AE$11:$BI$24,COLUMN()-COLUMN($AD$29),FALSE)*eurostat_totals[[#This Row],[2020 1]]</f>
        <v>394.58919684769336</v>
      </c>
      <c r="AZ121" s="81">
        <f ca="1">VLOOKUP(eurostat_totals[[#This Row],[energy carrier EUCalc]],$AE$11:$BI$24,COLUMN()-COLUMN($AD$29),FALSE)*eurostat_totals[[#This Row],[2020 1]]</f>
        <v>391.21663960967891</v>
      </c>
      <c r="BA121" s="81">
        <f ca="1">VLOOKUP(eurostat_totals[[#This Row],[energy carrier EUCalc]],$AE$11:$BI$24,COLUMN()-COLUMN($AD$29),FALSE)*eurostat_totals[[#This Row],[2020 1]]</f>
        <v>387.8440823716644</v>
      </c>
      <c r="BB121" s="81">
        <f ca="1">VLOOKUP(eurostat_totals[[#This Row],[energy carrier EUCalc]],$AE$11:$BI$24,COLUMN()-COLUMN($AD$29),FALSE)*eurostat_totals[[#This Row],[2020 1]]</f>
        <v>141.64740399660786</v>
      </c>
      <c r="BC121" s="81">
        <f>VLOOKUP(eurostat_totals[[#This Row],[energy carrier EUCalc]],$AE$11:$BI$24,COLUMN()-COLUMN($AD$29),FALSE)*eurostat_totals[[#This Row],[2020 1]]</f>
        <v>404.70686856173677</v>
      </c>
      <c r="BD121" s="81">
        <f ca="1">VLOOKUP(eurostat_totals[[#This Row],[energy carrier EUCalc]],$AE$11:$BI$24,COLUMN()-COLUMN($AD$29),FALSE)*eurostat_totals[[#This Row],[2020 1]]</f>
        <v>401.33431132372232</v>
      </c>
      <c r="BE121" s="81">
        <f ca="1">VLOOKUP(eurostat_totals[[#This Row],[energy carrier EUCalc]],$AE$11:$BI$24,COLUMN()-COLUMN($AD$29),FALSE)*eurostat_totals[[#This Row],[2020 1]]</f>
        <v>397.96175408570787</v>
      </c>
      <c r="BF121" s="81">
        <f ca="1">VLOOKUP(eurostat_totals[[#This Row],[energy carrier EUCalc]],$AE$11:$BI$24,COLUMN()-COLUMN($AD$29),FALSE)*eurostat_totals[[#This Row],[2020 1]]</f>
        <v>394.58919684769336</v>
      </c>
      <c r="BG121" s="81">
        <f ca="1">VLOOKUP(eurostat_totals[[#This Row],[energy carrier EUCalc]],$AE$11:$BI$24,COLUMN()-COLUMN($AD$29),FALSE)*eurostat_totals[[#This Row],[2020 1]]</f>
        <v>391.21663960967891</v>
      </c>
      <c r="BH121" s="81">
        <f ca="1">VLOOKUP(eurostat_totals[[#This Row],[energy carrier EUCalc]],$AE$11:$BI$24,COLUMN()-COLUMN($AD$29),FALSE)*eurostat_totals[[#This Row],[2020 1]]</f>
        <v>387.8440823716644</v>
      </c>
      <c r="BI121" s="81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81" t="str">
        <f t="shared" si="121"/>
        <v>gas-ff-naturalUnited Kingdom</v>
      </c>
      <c r="B122" s="78" t="s">
        <v>33</v>
      </c>
      <c r="C122" t="s">
        <v>4</v>
      </c>
      <c r="D122" s="84">
        <v>217915.6662732168</v>
      </c>
      <c r="E122" s="84">
        <v>241957.08080678098</v>
      </c>
      <c r="F122" s="84">
        <v>238958.15900476775</v>
      </c>
      <c r="G122" s="84">
        <v>246137.46443276023</v>
      </c>
      <c r="H122" s="84">
        <v>238440.52269971062</v>
      </c>
      <c r="I122" s="84">
        <v>235319.08951356509</v>
      </c>
      <c r="J122" s="84">
        <v>270729.89354940265</v>
      </c>
      <c r="K122" s="84">
        <v>248571.14857411975</v>
      </c>
      <c r="L122" s="84">
        <v>255542.6678515308</v>
      </c>
      <c r="M122" s="84">
        <v>256606.14092063837</v>
      </c>
      <c r="N122" s="84">
        <v>264743.04257347039</v>
      </c>
      <c r="O122" s="84">
        <v>274148.77794597793</v>
      </c>
      <c r="P122" s="84">
        <v>271171.50783576712</v>
      </c>
      <c r="Q122" s="84">
        <v>279556.57379637932</v>
      </c>
      <c r="R122" s="84">
        <v>288137.61896696978</v>
      </c>
      <c r="S122" s="84">
        <v>274194.69881507789</v>
      </c>
      <c r="T122" s="84">
        <v>262620.29182495287</v>
      </c>
      <c r="U122" s="84">
        <v>249381.72664492836</v>
      </c>
      <c r="V122" s="84">
        <v>255396.90417023917</v>
      </c>
      <c r="W122" s="84">
        <v>241666.70726510577</v>
      </c>
      <c r="X122" s="84">
        <v>281166.35451398056</v>
      </c>
      <c r="Y122" s="84">
        <v>204804.28767825707</v>
      </c>
      <c r="Z122" s="84">
        <v>237425.73694953826</v>
      </c>
      <c r="AA122" s="84">
        <v>238627.58176600185</v>
      </c>
      <c r="AB122" s="84">
        <v>182683.45430663755</v>
      </c>
      <c r="AC122" s="84">
        <v>195866.70891000787</v>
      </c>
      <c r="AD122" s="84">
        <v>204951.34157647635</v>
      </c>
      <c r="AE122" s="84">
        <v>195471.51453226715</v>
      </c>
      <c r="AF122" s="84">
        <f t="shared" si="118"/>
        <v>187080.67004881293</v>
      </c>
      <c r="AG122" s="84">
        <f t="shared" si="119"/>
        <v>176771.28770537514</v>
      </c>
      <c r="AH122" s="84">
        <f t="shared" si="120"/>
        <v>175588.85438512266</v>
      </c>
      <c r="AI122" s="84">
        <f ca="1">VLOOKUP(eurostat_totals[[#This Row],[energy carrier EUCalc]],$AE$11:$BI$24,COLUMN()-COLUMN($AD$29),FALSE)*eurostat_totals[[#This Row],[2020 1]]</f>
        <v>174125.61393191331</v>
      </c>
      <c r="AJ122" s="84">
        <f ca="1">VLOOKUP(eurostat_totals[[#This Row],[energy carrier EUCalc]],$AE$11:$BI$24,COLUMN()-COLUMN($AD$29),FALSE)*eurostat_totals[[#This Row],[2020 1]]</f>
        <v>172662.37347870396</v>
      </c>
      <c r="AK122" s="84">
        <f ca="1">VLOOKUP(eurostat_totals[[#This Row],[energy carrier EUCalc]],$AE$11:$BI$24,COLUMN()-COLUMN($AD$29),FALSE)*eurostat_totals[[#This Row],[2020 1]]</f>
        <v>171199.13302549461</v>
      </c>
      <c r="AL122" s="84">
        <f ca="1">VLOOKUP(eurostat_totals[[#This Row],[energy carrier EUCalc]],$AE$11:$BI$24,COLUMN()-COLUMN($AD$29),FALSE)*eurostat_totals[[#This Row],[2020 1]]</f>
        <v>169735.89257228523</v>
      </c>
      <c r="AM122" s="84">
        <f ca="1">VLOOKUP(eurostat_totals[[#This Row],[energy carrier EUCalc]],$AE$11:$BI$24,COLUMN()-COLUMN($AD$29),FALSE)*eurostat_totals[[#This Row],[2020 1]]</f>
        <v>168272.65211907588</v>
      </c>
      <c r="AN122" s="84">
        <f ca="1">VLOOKUP(eurostat_totals[[#This Row],[energy carrier EUCalc]],$AE$11:$BI$24,COLUMN()-COLUMN($AD$29),FALSE)*eurostat_totals[[#This Row],[2020 1]]</f>
        <v>166809.41166586653</v>
      </c>
      <c r="AO122" s="84">
        <f>VLOOKUP(eurostat_totals[[#This Row],[energy carrier EUCalc]],$AE$11:$BI$24,COLUMN()-COLUMN($AD$29),FALSE)*eurostat_totals[[#This Row],[2020 1]]</f>
        <v>175588.85438512266</v>
      </c>
      <c r="AP122" s="84">
        <f ca="1">VLOOKUP(eurostat_totals[[#This Row],[energy carrier EUCalc]],$AE$11:$BI$24,COLUMN()-COLUMN($AD$29),FALSE)*eurostat_totals[[#This Row],[2020 1]]</f>
        <v>174125.61393191331</v>
      </c>
      <c r="AQ122" s="84">
        <f ca="1">VLOOKUP(eurostat_totals[[#This Row],[energy carrier EUCalc]],$AE$11:$BI$24,COLUMN()-COLUMN($AD$29),FALSE)*eurostat_totals[[#This Row],[2020 1]]</f>
        <v>172662.37347870396</v>
      </c>
      <c r="AR122" s="81">
        <f ca="1">VLOOKUP(eurostat_totals[[#This Row],[energy carrier EUCalc]],$AE$11:$BI$24,COLUMN()-COLUMN($AD$29),FALSE)*eurostat_totals[[#This Row],[2020 1]]</f>
        <v>171199.13302549461</v>
      </c>
      <c r="AS122" s="81">
        <f ca="1">VLOOKUP(eurostat_totals[[#This Row],[energy carrier EUCalc]],$AE$11:$BI$24,COLUMN()-COLUMN($AD$29),FALSE)*eurostat_totals[[#This Row],[2020 1]]</f>
        <v>169735.89257228523</v>
      </c>
      <c r="AT122" s="81">
        <f ca="1">VLOOKUP(eurostat_totals[[#This Row],[energy carrier EUCalc]],$AE$11:$BI$24,COLUMN()-COLUMN($AD$29),FALSE)*eurostat_totals[[#This Row],[2020 1]]</f>
        <v>168272.65211907588</v>
      </c>
      <c r="AU122" s="81">
        <f ca="1">VLOOKUP(eurostat_totals[[#This Row],[energy carrier EUCalc]],$AE$11:$BI$24,COLUMN()-COLUMN($AD$29),FALSE)*eurostat_totals[[#This Row],[2020 1]]</f>
        <v>87794.427192561328</v>
      </c>
      <c r="AV122" s="81">
        <f>VLOOKUP(eurostat_totals[[#This Row],[energy carrier EUCalc]],$AE$11:$BI$24,COLUMN()-COLUMN($AD$29),FALSE)*eurostat_totals[[#This Row],[2020 1]]</f>
        <v>175588.85438512266</v>
      </c>
      <c r="AW122" s="81">
        <f ca="1">VLOOKUP(eurostat_totals[[#This Row],[energy carrier EUCalc]],$AE$11:$BI$24,COLUMN()-COLUMN($AD$29),FALSE)*eurostat_totals[[#This Row],[2020 1]]</f>
        <v>174125.61393191331</v>
      </c>
      <c r="AX122" s="81">
        <f ca="1">VLOOKUP(eurostat_totals[[#This Row],[energy carrier EUCalc]],$AE$11:$BI$24,COLUMN()-COLUMN($AD$29),FALSE)*eurostat_totals[[#This Row],[2020 1]]</f>
        <v>172662.37347870396</v>
      </c>
      <c r="AY122" s="81">
        <f ca="1">VLOOKUP(eurostat_totals[[#This Row],[energy carrier EUCalc]],$AE$11:$BI$24,COLUMN()-COLUMN($AD$29),FALSE)*eurostat_totals[[#This Row],[2020 1]]</f>
        <v>171199.13302549461</v>
      </c>
      <c r="AZ122" s="81">
        <f ca="1">VLOOKUP(eurostat_totals[[#This Row],[energy carrier EUCalc]],$AE$11:$BI$24,COLUMN()-COLUMN($AD$29),FALSE)*eurostat_totals[[#This Row],[2020 1]]</f>
        <v>169735.89257228523</v>
      </c>
      <c r="BA122" s="81">
        <f ca="1">VLOOKUP(eurostat_totals[[#This Row],[energy carrier EUCalc]],$AE$11:$BI$24,COLUMN()-COLUMN($AD$29),FALSE)*eurostat_totals[[#This Row],[2020 1]]</f>
        <v>168272.65211907588</v>
      </c>
      <c r="BB122" s="81">
        <f ca="1">VLOOKUP(eurostat_totals[[#This Row],[energy carrier EUCalc]],$AE$11:$BI$24,COLUMN()-COLUMN($AD$29),FALSE)*eurostat_totals[[#This Row],[2020 1]]</f>
        <v>61456.099034792926</v>
      </c>
      <c r="BC122" s="81">
        <f>VLOOKUP(eurostat_totals[[#This Row],[energy carrier EUCalc]],$AE$11:$BI$24,COLUMN()-COLUMN($AD$29),FALSE)*eurostat_totals[[#This Row],[2020 1]]</f>
        <v>175588.85438512266</v>
      </c>
      <c r="BD122" s="81">
        <f ca="1">VLOOKUP(eurostat_totals[[#This Row],[energy carrier EUCalc]],$AE$11:$BI$24,COLUMN()-COLUMN($AD$29),FALSE)*eurostat_totals[[#This Row],[2020 1]]</f>
        <v>174125.61393191331</v>
      </c>
      <c r="BE122" s="81">
        <f ca="1">VLOOKUP(eurostat_totals[[#This Row],[energy carrier EUCalc]],$AE$11:$BI$24,COLUMN()-COLUMN($AD$29),FALSE)*eurostat_totals[[#This Row],[2020 1]]</f>
        <v>172662.37347870396</v>
      </c>
      <c r="BF122" s="81">
        <f ca="1">VLOOKUP(eurostat_totals[[#This Row],[energy carrier EUCalc]],$AE$11:$BI$24,COLUMN()-COLUMN($AD$29),FALSE)*eurostat_totals[[#This Row],[2020 1]]</f>
        <v>171199.13302549461</v>
      </c>
      <c r="BG122" s="81">
        <f ca="1">VLOOKUP(eurostat_totals[[#This Row],[energy carrier EUCalc]],$AE$11:$BI$24,COLUMN()-COLUMN($AD$29),FALSE)*eurostat_totals[[#This Row],[2020 1]]</f>
        <v>169735.89257228523</v>
      </c>
      <c r="BH122" s="81">
        <f ca="1">VLOOKUP(eurostat_totals[[#This Row],[energy carrier EUCalc]],$AE$11:$BI$24,COLUMN()-COLUMN($AD$29),FALSE)*eurostat_totals[[#This Row],[2020 1]]</f>
        <v>168272.65211907588</v>
      </c>
      <c r="BI122" s="81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81" t="str">
        <f t="shared" si="121"/>
        <v>heat-ambientAustria</v>
      </c>
      <c r="B123" s="6" t="s">
        <v>37</v>
      </c>
      <c r="C123" t="s">
        <v>12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4">
        <v>0</v>
      </c>
      <c r="S123" s="84">
        <v>503.66041000000007</v>
      </c>
      <c r="T123" s="84">
        <v>512.81322</v>
      </c>
      <c r="U123" s="84">
        <v>632.16028000000006</v>
      </c>
      <c r="V123" s="84">
        <v>644.36015000000009</v>
      </c>
      <c r="W123" s="84">
        <v>921.66587000000004</v>
      </c>
      <c r="X123" s="84">
        <v>1023.00969</v>
      </c>
      <c r="Y123" s="84">
        <v>998.42387000000008</v>
      </c>
      <c r="Z123" s="84">
        <v>1066.5058900000001</v>
      </c>
      <c r="AA123" s="84">
        <v>1374.8520800000001</v>
      </c>
      <c r="AB123" s="84">
        <v>1176.32798</v>
      </c>
      <c r="AC123" s="84">
        <v>1510.42299</v>
      </c>
      <c r="AD123" s="84">
        <v>1597.2060500000002</v>
      </c>
      <c r="AE123" s="84">
        <v>1611.9877800000002</v>
      </c>
      <c r="AF123" s="84">
        <f t="shared" si="118"/>
        <v>1721.0841580000001</v>
      </c>
      <c r="AG123" s="84">
        <f t="shared" si="119"/>
        <v>1790.3305736000002</v>
      </c>
      <c r="AH123" s="84">
        <f t="shared" si="120"/>
        <v>1913.1310923200003</v>
      </c>
      <c r="AI123" s="84">
        <f ca="1">VLOOKUP(eurostat_totals[[#This Row],[energy carrier EUCalc]],$AE$11:$BI$24,COLUMN()-COLUMN($AD$29),FALSE)*eurostat_totals[[#This Row],[2020 1]]</f>
        <v>382.62621846400009</v>
      </c>
      <c r="AJ123" s="84">
        <f ca="1">VLOOKUP(eurostat_totals[[#This Row],[energy carrier EUCalc]],$AE$11:$BI$24,COLUMN()-COLUMN($AD$29),FALSE)*eurostat_totals[[#This Row],[2020 1]]</f>
        <v>382.62621846400009</v>
      </c>
      <c r="AK123" s="84">
        <f ca="1">VLOOKUP(eurostat_totals[[#This Row],[energy carrier EUCalc]],$AE$11:$BI$24,COLUMN()-COLUMN($AD$29),FALSE)*eurostat_totals[[#This Row],[2020 1]]</f>
        <v>382.62621846400009</v>
      </c>
      <c r="AL123" s="84">
        <f ca="1">VLOOKUP(eurostat_totals[[#This Row],[energy carrier EUCalc]],$AE$11:$BI$24,COLUMN()-COLUMN($AD$29),FALSE)*eurostat_totals[[#This Row],[2020 1]]</f>
        <v>382.62621846400009</v>
      </c>
      <c r="AM123" s="84">
        <f ca="1">VLOOKUP(eurostat_totals[[#This Row],[energy carrier EUCalc]],$AE$11:$BI$24,COLUMN()-COLUMN($AD$29),FALSE)*eurostat_totals[[#This Row],[2020 1]]</f>
        <v>382.62621846400009</v>
      </c>
      <c r="AN123" s="84">
        <f ca="1">VLOOKUP(eurostat_totals[[#This Row],[energy carrier EUCalc]],$AE$11:$BI$24,COLUMN()-COLUMN($AD$29),FALSE)*eurostat_totals[[#This Row],[2020 1]]</f>
        <v>382.62621846400009</v>
      </c>
      <c r="AO123" s="84">
        <f ca="1">VLOOKUP(eurostat_totals[[#This Row],[energy carrier EUCalc]],$AE$11:$BI$24,COLUMN()-COLUMN($AD$29),FALSE)*eurostat_totals[[#This Row],[2020 1]]</f>
        <v>531.42530342222233</v>
      </c>
      <c r="AP123" s="84">
        <f ca="1">VLOOKUP(eurostat_totals[[#This Row],[energy carrier EUCalc]],$AE$11:$BI$24,COLUMN()-COLUMN($AD$29),FALSE)*eurostat_totals[[#This Row],[2020 1]]</f>
        <v>531.42530342222233</v>
      </c>
      <c r="AQ123" s="84">
        <f ca="1">VLOOKUP(eurostat_totals[[#This Row],[energy carrier EUCalc]],$AE$11:$BI$24,COLUMN()-COLUMN($AD$29),FALSE)*eurostat_totals[[#This Row],[2020 1]]</f>
        <v>531.42530342222233</v>
      </c>
      <c r="AR123" s="81">
        <f ca="1">VLOOKUP(eurostat_totals[[#This Row],[energy carrier EUCalc]],$AE$11:$BI$24,COLUMN()-COLUMN($AD$29),FALSE)*eurostat_totals[[#This Row],[2020 1]]</f>
        <v>531.42530342222233</v>
      </c>
      <c r="AS123" s="81">
        <f ca="1">VLOOKUP(eurostat_totals[[#This Row],[energy carrier EUCalc]],$AE$11:$BI$24,COLUMN()-COLUMN($AD$29),FALSE)*eurostat_totals[[#This Row],[2020 1]]</f>
        <v>531.42530342222233</v>
      </c>
      <c r="AT123" s="81">
        <f ca="1">VLOOKUP(eurostat_totals[[#This Row],[energy carrier EUCalc]],$AE$11:$BI$24,COLUMN()-COLUMN($AD$29),FALSE)*eurostat_totals[[#This Row],[2020 1]]</f>
        <v>531.42530342222233</v>
      </c>
      <c r="AU123" s="81">
        <f ca="1">VLOOKUP(eurostat_totals[[#This Row],[energy carrier EUCalc]],$AE$11:$BI$24,COLUMN()-COLUMN($AD$29),FALSE)*eurostat_totals[[#This Row],[2020 1]]</f>
        <v>531.42530342222233</v>
      </c>
      <c r="AV123" s="81">
        <f ca="1">VLOOKUP(eurostat_totals[[#This Row],[energy carrier EUCalc]],$AE$11:$BI$24,COLUMN()-COLUMN($AD$29),FALSE)*eurostat_totals[[#This Row],[2020 1]]</f>
        <v>690.85289444888906</v>
      </c>
      <c r="AW123" s="81">
        <f ca="1">VLOOKUP(eurostat_totals[[#This Row],[energy carrier EUCalc]],$AE$11:$BI$24,COLUMN()-COLUMN($AD$29),FALSE)*eurostat_totals[[#This Row],[2020 1]]</f>
        <v>690.85289444888906</v>
      </c>
      <c r="AX123" s="81">
        <f ca="1">VLOOKUP(eurostat_totals[[#This Row],[energy carrier EUCalc]],$AE$11:$BI$24,COLUMN()-COLUMN($AD$29),FALSE)*eurostat_totals[[#This Row],[2020 1]]</f>
        <v>690.85289444888906</v>
      </c>
      <c r="AY123" s="81">
        <f ca="1">VLOOKUP(eurostat_totals[[#This Row],[energy carrier EUCalc]],$AE$11:$BI$24,COLUMN()-COLUMN($AD$29),FALSE)*eurostat_totals[[#This Row],[2020 1]]</f>
        <v>690.85289444888906</v>
      </c>
      <c r="AZ123" s="81">
        <f ca="1">VLOOKUP(eurostat_totals[[#This Row],[energy carrier EUCalc]],$AE$11:$BI$24,COLUMN()-COLUMN($AD$29),FALSE)*eurostat_totals[[#This Row],[2020 1]]</f>
        <v>690.85289444888906</v>
      </c>
      <c r="BA123" s="81">
        <f ca="1">VLOOKUP(eurostat_totals[[#This Row],[energy carrier EUCalc]],$AE$11:$BI$24,COLUMN()-COLUMN($AD$29),FALSE)*eurostat_totals[[#This Row],[2020 1]]</f>
        <v>690.85289444888906</v>
      </c>
      <c r="BB123" s="81">
        <f ca="1">VLOOKUP(eurostat_totals[[#This Row],[energy carrier EUCalc]],$AE$11:$BI$24,COLUMN()-COLUMN($AD$29),FALSE)*eurostat_totals[[#This Row],[2020 1]]</f>
        <v>690.85289444888906</v>
      </c>
      <c r="BC123" s="81">
        <f ca="1">VLOOKUP(eurostat_totals[[#This Row],[energy carrier EUCalc]],$AE$11:$BI$24,COLUMN()-COLUMN($AD$29),FALSE)*eurostat_totals[[#This Row],[2020 1]]</f>
        <v>1004.3938234680001</v>
      </c>
      <c r="BD123" s="81">
        <f ca="1">VLOOKUP(eurostat_totals[[#This Row],[energy carrier EUCalc]],$AE$11:$BI$24,COLUMN()-COLUMN($AD$29),FALSE)*eurostat_totals[[#This Row],[2020 1]]</f>
        <v>1004.3938234680001</v>
      </c>
      <c r="BE123" s="81">
        <f ca="1">VLOOKUP(eurostat_totals[[#This Row],[energy carrier EUCalc]],$AE$11:$BI$24,COLUMN()-COLUMN($AD$29),FALSE)*eurostat_totals[[#This Row],[2020 1]]</f>
        <v>1004.3938234680001</v>
      </c>
      <c r="BF123" s="81">
        <f ca="1">VLOOKUP(eurostat_totals[[#This Row],[energy carrier EUCalc]],$AE$11:$BI$24,COLUMN()-COLUMN($AD$29),FALSE)*eurostat_totals[[#This Row],[2020 1]]</f>
        <v>1004.3938234680001</v>
      </c>
      <c r="BG123" s="81">
        <f ca="1">VLOOKUP(eurostat_totals[[#This Row],[energy carrier EUCalc]],$AE$11:$BI$24,COLUMN()-COLUMN($AD$29),FALSE)*eurostat_totals[[#This Row],[2020 1]]</f>
        <v>1004.3938234680001</v>
      </c>
      <c r="BH123" s="81">
        <f ca="1">VLOOKUP(eurostat_totals[[#This Row],[energy carrier EUCalc]],$AE$11:$BI$24,COLUMN()-COLUMN($AD$29),FALSE)*eurostat_totals[[#This Row],[2020 1]]</f>
        <v>1004.3938234680001</v>
      </c>
      <c r="BI123" s="81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81" t="str">
        <f t="shared" si="121"/>
        <v>heat-ambientBelgium</v>
      </c>
      <c r="B124" s="6" t="s">
        <v>37</v>
      </c>
      <c r="C124" t="s">
        <v>1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202.50156000000001</v>
      </c>
      <c r="Y124" s="84">
        <v>217.78337999999999</v>
      </c>
      <c r="Z124" s="84">
        <v>271.10693000000003</v>
      </c>
      <c r="AA124" s="84">
        <v>325.27947000000006</v>
      </c>
      <c r="AB124" s="84">
        <v>348.33013000000005</v>
      </c>
      <c r="AC124" s="84">
        <v>409.16666000000004</v>
      </c>
      <c r="AD124" s="84">
        <v>475.00409000000008</v>
      </c>
      <c r="AE124" s="84">
        <v>525.74578000000008</v>
      </c>
      <c r="AF124" s="84">
        <f t="shared" si="118"/>
        <v>576.67355000000009</v>
      </c>
      <c r="AG124" s="84">
        <f t="shared" si="119"/>
        <v>626.9523660000001</v>
      </c>
      <c r="AH124" s="84">
        <f t="shared" si="120"/>
        <v>682.67681320000008</v>
      </c>
      <c r="AI124" s="84">
        <f ca="1">VLOOKUP(eurostat_totals[[#This Row],[energy carrier EUCalc]],$AE$11:$BI$24,COLUMN()-COLUMN($AD$29),FALSE)*eurostat_totals[[#This Row],[2020 1]]</f>
        <v>136.53536264000002</v>
      </c>
      <c r="AJ124" s="84">
        <f ca="1">VLOOKUP(eurostat_totals[[#This Row],[energy carrier EUCalc]],$AE$11:$BI$24,COLUMN()-COLUMN($AD$29),FALSE)*eurostat_totals[[#This Row],[2020 1]]</f>
        <v>136.53536264000002</v>
      </c>
      <c r="AK124" s="84">
        <f ca="1">VLOOKUP(eurostat_totals[[#This Row],[energy carrier EUCalc]],$AE$11:$BI$24,COLUMN()-COLUMN($AD$29),FALSE)*eurostat_totals[[#This Row],[2020 1]]</f>
        <v>136.53536264000002</v>
      </c>
      <c r="AL124" s="84">
        <f ca="1">VLOOKUP(eurostat_totals[[#This Row],[energy carrier EUCalc]],$AE$11:$BI$24,COLUMN()-COLUMN($AD$29),FALSE)*eurostat_totals[[#This Row],[2020 1]]</f>
        <v>136.53536264000002</v>
      </c>
      <c r="AM124" s="84">
        <f ca="1">VLOOKUP(eurostat_totals[[#This Row],[energy carrier EUCalc]],$AE$11:$BI$24,COLUMN()-COLUMN($AD$29),FALSE)*eurostat_totals[[#This Row],[2020 1]]</f>
        <v>136.53536264000002</v>
      </c>
      <c r="AN124" s="84">
        <f ca="1">VLOOKUP(eurostat_totals[[#This Row],[energy carrier EUCalc]],$AE$11:$BI$24,COLUMN()-COLUMN($AD$29),FALSE)*eurostat_totals[[#This Row],[2020 1]]</f>
        <v>136.53536264000002</v>
      </c>
      <c r="AO124" s="84">
        <f ca="1">VLOOKUP(eurostat_totals[[#This Row],[energy carrier EUCalc]],$AE$11:$BI$24,COLUMN()-COLUMN($AD$29),FALSE)*eurostat_totals[[#This Row],[2020 1]]</f>
        <v>189.63244811111113</v>
      </c>
      <c r="AP124" s="84">
        <f ca="1">VLOOKUP(eurostat_totals[[#This Row],[energy carrier EUCalc]],$AE$11:$BI$24,COLUMN()-COLUMN($AD$29),FALSE)*eurostat_totals[[#This Row],[2020 1]]</f>
        <v>189.63244811111113</v>
      </c>
      <c r="AQ124" s="84">
        <f ca="1">VLOOKUP(eurostat_totals[[#This Row],[energy carrier EUCalc]],$AE$11:$BI$24,COLUMN()-COLUMN($AD$29),FALSE)*eurostat_totals[[#This Row],[2020 1]]</f>
        <v>189.63244811111113</v>
      </c>
      <c r="AR124" s="81">
        <f ca="1">VLOOKUP(eurostat_totals[[#This Row],[energy carrier EUCalc]],$AE$11:$BI$24,COLUMN()-COLUMN($AD$29),FALSE)*eurostat_totals[[#This Row],[2020 1]]</f>
        <v>189.63244811111113</v>
      </c>
      <c r="AS124" s="81">
        <f ca="1">VLOOKUP(eurostat_totals[[#This Row],[energy carrier EUCalc]],$AE$11:$BI$24,COLUMN()-COLUMN($AD$29),FALSE)*eurostat_totals[[#This Row],[2020 1]]</f>
        <v>189.63244811111113</v>
      </c>
      <c r="AT124" s="81">
        <f ca="1">VLOOKUP(eurostat_totals[[#This Row],[energy carrier EUCalc]],$AE$11:$BI$24,COLUMN()-COLUMN($AD$29),FALSE)*eurostat_totals[[#This Row],[2020 1]]</f>
        <v>189.63244811111113</v>
      </c>
      <c r="AU124" s="81">
        <f ca="1">VLOOKUP(eurostat_totals[[#This Row],[energy carrier EUCalc]],$AE$11:$BI$24,COLUMN()-COLUMN($AD$29),FALSE)*eurostat_totals[[#This Row],[2020 1]]</f>
        <v>189.63244811111113</v>
      </c>
      <c r="AV124" s="81">
        <f ca="1">VLOOKUP(eurostat_totals[[#This Row],[energy carrier EUCalc]],$AE$11:$BI$24,COLUMN()-COLUMN($AD$29),FALSE)*eurostat_totals[[#This Row],[2020 1]]</f>
        <v>246.52218254444452</v>
      </c>
      <c r="AW124" s="81">
        <f ca="1">VLOOKUP(eurostat_totals[[#This Row],[energy carrier EUCalc]],$AE$11:$BI$24,COLUMN()-COLUMN($AD$29),FALSE)*eurostat_totals[[#This Row],[2020 1]]</f>
        <v>246.52218254444452</v>
      </c>
      <c r="AX124" s="81">
        <f ca="1">VLOOKUP(eurostat_totals[[#This Row],[energy carrier EUCalc]],$AE$11:$BI$24,COLUMN()-COLUMN($AD$29),FALSE)*eurostat_totals[[#This Row],[2020 1]]</f>
        <v>246.52218254444452</v>
      </c>
      <c r="AY124" s="81">
        <f ca="1">VLOOKUP(eurostat_totals[[#This Row],[energy carrier EUCalc]],$AE$11:$BI$24,COLUMN()-COLUMN($AD$29),FALSE)*eurostat_totals[[#This Row],[2020 1]]</f>
        <v>246.52218254444452</v>
      </c>
      <c r="AZ124" s="81">
        <f ca="1">VLOOKUP(eurostat_totals[[#This Row],[energy carrier EUCalc]],$AE$11:$BI$24,COLUMN()-COLUMN($AD$29),FALSE)*eurostat_totals[[#This Row],[2020 1]]</f>
        <v>246.52218254444452</v>
      </c>
      <c r="BA124" s="81">
        <f ca="1">VLOOKUP(eurostat_totals[[#This Row],[energy carrier EUCalc]],$AE$11:$BI$24,COLUMN()-COLUMN($AD$29),FALSE)*eurostat_totals[[#This Row],[2020 1]]</f>
        <v>246.52218254444452</v>
      </c>
      <c r="BB124" s="81">
        <f ca="1">VLOOKUP(eurostat_totals[[#This Row],[energy carrier EUCalc]],$AE$11:$BI$24,COLUMN()-COLUMN($AD$29),FALSE)*eurostat_totals[[#This Row],[2020 1]]</f>
        <v>246.52218254444452</v>
      </c>
      <c r="BC124" s="81">
        <f ca="1">VLOOKUP(eurostat_totals[[#This Row],[energy carrier EUCalc]],$AE$11:$BI$24,COLUMN()-COLUMN($AD$29),FALSE)*eurostat_totals[[#This Row],[2020 1]]</f>
        <v>358.40532693</v>
      </c>
      <c r="BD124" s="81">
        <f ca="1">VLOOKUP(eurostat_totals[[#This Row],[energy carrier EUCalc]],$AE$11:$BI$24,COLUMN()-COLUMN($AD$29),FALSE)*eurostat_totals[[#This Row],[2020 1]]</f>
        <v>358.40532693</v>
      </c>
      <c r="BE124" s="81">
        <f ca="1">VLOOKUP(eurostat_totals[[#This Row],[energy carrier EUCalc]],$AE$11:$BI$24,COLUMN()-COLUMN($AD$29),FALSE)*eurostat_totals[[#This Row],[2020 1]]</f>
        <v>358.40532693</v>
      </c>
      <c r="BF124" s="81">
        <f ca="1">VLOOKUP(eurostat_totals[[#This Row],[energy carrier EUCalc]],$AE$11:$BI$24,COLUMN()-COLUMN($AD$29),FALSE)*eurostat_totals[[#This Row],[2020 1]]</f>
        <v>358.40532693</v>
      </c>
      <c r="BG124" s="81">
        <f ca="1">VLOOKUP(eurostat_totals[[#This Row],[energy carrier EUCalc]],$AE$11:$BI$24,COLUMN()-COLUMN($AD$29),FALSE)*eurostat_totals[[#This Row],[2020 1]]</f>
        <v>358.40532693</v>
      </c>
      <c r="BH124" s="81">
        <f ca="1">VLOOKUP(eurostat_totals[[#This Row],[energy carrier EUCalc]],$AE$11:$BI$24,COLUMN()-COLUMN($AD$29),FALSE)*eurostat_totals[[#This Row],[2020 1]]</f>
        <v>358.40532693</v>
      </c>
      <c r="BI124" s="81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81" t="str">
        <f t="shared" si="121"/>
        <v>heat-ambientBulgaria</v>
      </c>
      <c r="B125" s="6" t="s">
        <v>37</v>
      </c>
      <c r="C125" t="s">
        <v>19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</v>
      </c>
      <c r="Q125" s="84">
        <v>0</v>
      </c>
      <c r="R125" s="84">
        <v>0</v>
      </c>
      <c r="S125" s="84">
        <v>0</v>
      </c>
      <c r="T125" s="84">
        <v>0</v>
      </c>
      <c r="U125" s="84">
        <v>0</v>
      </c>
      <c r="V125" s="84">
        <v>0</v>
      </c>
      <c r="W125" s="84">
        <v>0</v>
      </c>
      <c r="X125" s="84">
        <v>0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f t="shared" si="118"/>
        <v>0</v>
      </c>
      <c r="AG125" s="84">
        <f t="shared" si="119"/>
        <v>0</v>
      </c>
      <c r="AH125" s="84">
        <f t="shared" si="120"/>
        <v>0</v>
      </c>
      <c r="AI125" s="84">
        <f ca="1">VLOOKUP(eurostat_totals[[#This Row],[energy carrier EUCalc]],$AE$11:$BI$24,COLUMN()-COLUMN($AD$29),FALSE)*eurostat_totals[[#This Row],[2020 1]]</f>
        <v>0</v>
      </c>
      <c r="AJ125" s="84">
        <f ca="1">VLOOKUP(eurostat_totals[[#This Row],[energy carrier EUCalc]],$AE$11:$BI$24,COLUMN()-COLUMN($AD$29),FALSE)*eurostat_totals[[#This Row],[2020 1]]</f>
        <v>0</v>
      </c>
      <c r="AK125" s="84">
        <f ca="1">VLOOKUP(eurostat_totals[[#This Row],[energy carrier EUCalc]],$AE$11:$BI$24,COLUMN()-COLUMN($AD$29),FALSE)*eurostat_totals[[#This Row],[2020 1]]</f>
        <v>0</v>
      </c>
      <c r="AL125" s="84">
        <f ca="1">VLOOKUP(eurostat_totals[[#This Row],[energy carrier EUCalc]],$AE$11:$BI$24,COLUMN()-COLUMN($AD$29),FALSE)*eurostat_totals[[#This Row],[2020 1]]</f>
        <v>0</v>
      </c>
      <c r="AM125" s="84">
        <f ca="1">VLOOKUP(eurostat_totals[[#This Row],[energy carrier EUCalc]],$AE$11:$BI$24,COLUMN()-COLUMN($AD$29),FALSE)*eurostat_totals[[#This Row],[2020 1]]</f>
        <v>0</v>
      </c>
      <c r="AN125" s="84">
        <f ca="1">VLOOKUP(eurostat_totals[[#This Row],[energy carrier EUCalc]],$AE$11:$BI$24,COLUMN()-COLUMN($AD$29),FALSE)*eurostat_totals[[#This Row],[2020 1]]</f>
        <v>0</v>
      </c>
      <c r="AO125" s="84">
        <f ca="1">VLOOKUP(eurostat_totals[[#This Row],[energy carrier EUCalc]],$AE$11:$BI$24,COLUMN()-COLUMN($AD$29),FALSE)*eurostat_totals[[#This Row],[2020 1]]</f>
        <v>0</v>
      </c>
      <c r="AP125" s="84">
        <f ca="1">VLOOKUP(eurostat_totals[[#This Row],[energy carrier EUCalc]],$AE$11:$BI$24,COLUMN()-COLUMN($AD$29),FALSE)*eurostat_totals[[#This Row],[2020 1]]</f>
        <v>0</v>
      </c>
      <c r="AQ125" s="84">
        <f ca="1">VLOOKUP(eurostat_totals[[#This Row],[energy carrier EUCalc]],$AE$11:$BI$24,COLUMN()-COLUMN($AD$29),FALSE)*eurostat_totals[[#This Row],[2020 1]]</f>
        <v>0</v>
      </c>
      <c r="AR125" s="81">
        <f ca="1">VLOOKUP(eurostat_totals[[#This Row],[energy carrier EUCalc]],$AE$11:$BI$24,COLUMN()-COLUMN($AD$29),FALSE)*eurostat_totals[[#This Row],[2020 1]]</f>
        <v>0</v>
      </c>
      <c r="AS125" s="81">
        <f ca="1">VLOOKUP(eurostat_totals[[#This Row],[energy carrier EUCalc]],$AE$11:$BI$24,COLUMN()-COLUMN($AD$29),FALSE)*eurostat_totals[[#This Row],[2020 1]]</f>
        <v>0</v>
      </c>
      <c r="AT125" s="81">
        <f ca="1">VLOOKUP(eurostat_totals[[#This Row],[energy carrier EUCalc]],$AE$11:$BI$24,COLUMN()-COLUMN($AD$29),FALSE)*eurostat_totals[[#This Row],[2020 1]]</f>
        <v>0</v>
      </c>
      <c r="AU125" s="81">
        <f ca="1">VLOOKUP(eurostat_totals[[#This Row],[energy carrier EUCalc]],$AE$11:$BI$24,COLUMN()-COLUMN($AD$29),FALSE)*eurostat_totals[[#This Row],[2020 1]]</f>
        <v>0</v>
      </c>
      <c r="AV125" s="81">
        <f ca="1">VLOOKUP(eurostat_totals[[#This Row],[energy carrier EUCalc]],$AE$11:$BI$24,COLUMN()-COLUMN($AD$29),FALSE)*eurostat_totals[[#This Row],[2020 1]]</f>
        <v>0</v>
      </c>
      <c r="AW125" s="81">
        <f ca="1">VLOOKUP(eurostat_totals[[#This Row],[energy carrier EUCalc]],$AE$11:$BI$24,COLUMN()-COLUMN($AD$29),FALSE)*eurostat_totals[[#This Row],[2020 1]]</f>
        <v>0</v>
      </c>
      <c r="AX125" s="81">
        <f ca="1">VLOOKUP(eurostat_totals[[#This Row],[energy carrier EUCalc]],$AE$11:$BI$24,COLUMN()-COLUMN($AD$29),FALSE)*eurostat_totals[[#This Row],[2020 1]]</f>
        <v>0</v>
      </c>
      <c r="AY125" s="81">
        <f ca="1">VLOOKUP(eurostat_totals[[#This Row],[energy carrier EUCalc]],$AE$11:$BI$24,COLUMN()-COLUMN($AD$29),FALSE)*eurostat_totals[[#This Row],[2020 1]]</f>
        <v>0</v>
      </c>
      <c r="AZ125" s="81">
        <f ca="1">VLOOKUP(eurostat_totals[[#This Row],[energy carrier EUCalc]],$AE$11:$BI$24,COLUMN()-COLUMN($AD$29),FALSE)*eurostat_totals[[#This Row],[2020 1]]</f>
        <v>0</v>
      </c>
      <c r="BA125" s="81">
        <f ca="1">VLOOKUP(eurostat_totals[[#This Row],[energy carrier EUCalc]],$AE$11:$BI$24,COLUMN()-COLUMN($AD$29),FALSE)*eurostat_totals[[#This Row],[2020 1]]</f>
        <v>0</v>
      </c>
      <c r="BB125" s="81">
        <f ca="1">VLOOKUP(eurostat_totals[[#This Row],[energy carrier EUCalc]],$AE$11:$BI$24,COLUMN()-COLUMN($AD$29),FALSE)*eurostat_totals[[#This Row],[2020 1]]</f>
        <v>0</v>
      </c>
      <c r="BC125" s="81">
        <f ca="1">VLOOKUP(eurostat_totals[[#This Row],[energy carrier EUCalc]],$AE$11:$BI$24,COLUMN()-COLUMN($AD$29),FALSE)*eurostat_totals[[#This Row],[2020 1]]</f>
        <v>0</v>
      </c>
      <c r="BD125" s="81">
        <f ca="1">VLOOKUP(eurostat_totals[[#This Row],[energy carrier EUCalc]],$AE$11:$BI$24,COLUMN()-COLUMN($AD$29),FALSE)*eurostat_totals[[#This Row],[2020 1]]</f>
        <v>0</v>
      </c>
      <c r="BE125" s="81">
        <f ca="1">VLOOKUP(eurostat_totals[[#This Row],[energy carrier EUCalc]],$AE$11:$BI$24,COLUMN()-COLUMN($AD$29),FALSE)*eurostat_totals[[#This Row],[2020 1]]</f>
        <v>0</v>
      </c>
      <c r="BF125" s="81">
        <f ca="1">VLOOKUP(eurostat_totals[[#This Row],[energy carrier EUCalc]],$AE$11:$BI$24,COLUMN()-COLUMN($AD$29),FALSE)*eurostat_totals[[#This Row],[2020 1]]</f>
        <v>0</v>
      </c>
      <c r="BG125" s="81">
        <f ca="1">VLOOKUP(eurostat_totals[[#This Row],[energy carrier EUCalc]],$AE$11:$BI$24,COLUMN()-COLUMN($AD$29),FALSE)*eurostat_totals[[#This Row],[2020 1]]</f>
        <v>0</v>
      </c>
      <c r="BH125" s="81">
        <f ca="1">VLOOKUP(eurostat_totals[[#This Row],[energy carrier EUCalc]],$AE$11:$BI$24,COLUMN()-COLUMN($AD$29),FALSE)*eurostat_totals[[#This Row],[2020 1]]</f>
        <v>0</v>
      </c>
      <c r="BI125" s="81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81" t="str">
        <f t="shared" si="121"/>
        <v>heat-ambientCroatia</v>
      </c>
      <c r="B126" s="6" t="s">
        <v>37</v>
      </c>
      <c r="C126" t="s">
        <v>22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0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f t="shared" si="118"/>
        <v>0</v>
      </c>
      <c r="AG126" s="84">
        <f t="shared" si="119"/>
        <v>0</v>
      </c>
      <c r="AH126" s="84">
        <f t="shared" si="120"/>
        <v>0</v>
      </c>
      <c r="AI126" s="84">
        <f ca="1">VLOOKUP(eurostat_totals[[#This Row],[energy carrier EUCalc]],$AE$11:$BI$24,COLUMN()-COLUMN($AD$29),FALSE)*eurostat_totals[[#This Row],[2020 1]]</f>
        <v>0</v>
      </c>
      <c r="AJ126" s="84">
        <f ca="1">VLOOKUP(eurostat_totals[[#This Row],[energy carrier EUCalc]],$AE$11:$BI$24,COLUMN()-COLUMN($AD$29),FALSE)*eurostat_totals[[#This Row],[2020 1]]</f>
        <v>0</v>
      </c>
      <c r="AK126" s="84">
        <f ca="1">VLOOKUP(eurostat_totals[[#This Row],[energy carrier EUCalc]],$AE$11:$BI$24,COLUMN()-COLUMN($AD$29),FALSE)*eurostat_totals[[#This Row],[2020 1]]</f>
        <v>0</v>
      </c>
      <c r="AL126" s="84">
        <f ca="1">VLOOKUP(eurostat_totals[[#This Row],[energy carrier EUCalc]],$AE$11:$BI$24,COLUMN()-COLUMN($AD$29),FALSE)*eurostat_totals[[#This Row],[2020 1]]</f>
        <v>0</v>
      </c>
      <c r="AM126" s="84">
        <f ca="1">VLOOKUP(eurostat_totals[[#This Row],[energy carrier EUCalc]],$AE$11:$BI$24,COLUMN()-COLUMN($AD$29),FALSE)*eurostat_totals[[#This Row],[2020 1]]</f>
        <v>0</v>
      </c>
      <c r="AN126" s="84">
        <f ca="1">VLOOKUP(eurostat_totals[[#This Row],[energy carrier EUCalc]],$AE$11:$BI$24,COLUMN()-COLUMN($AD$29),FALSE)*eurostat_totals[[#This Row],[2020 1]]</f>
        <v>0</v>
      </c>
      <c r="AO126" s="84">
        <f ca="1">VLOOKUP(eurostat_totals[[#This Row],[energy carrier EUCalc]],$AE$11:$BI$24,COLUMN()-COLUMN($AD$29),FALSE)*eurostat_totals[[#This Row],[2020 1]]</f>
        <v>0</v>
      </c>
      <c r="AP126" s="84">
        <f ca="1">VLOOKUP(eurostat_totals[[#This Row],[energy carrier EUCalc]],$AE$11:$BI$24,COLUMN()-COLUMN($AD$29),FALSE)*eurostat_totals[[#This Row],[2020 1]]</f>
        <v>0</v>
      </c>
      <c r="AQ126" s="84">
        <f ca="1">VLOOKUP(eurostat_totals[[#This Row],[energy carrier EUCalc]],$AE$11:$BI$24,COLUMN()-COLUMN($AD$29),FALSE)*eurostat_totals[[#This Row],[2020 1]]</f>
        <v>0</v>
      </c>
      <c r="AR126" s="81">
        <f ca="1">VLOOKUP(eurostat_totals[[#This Row],[energy carrier EUCalc]],$AE$11:$BI$24,COLUMN()-COLUMN($AD$29),FALSE)*eurostat_totals[[#This Row],[2020 1]]</f>
        <v>0</v>
      </c>
      <c r="AS126" s="81">
        <f ca="1">VLOOKUP(eurostat_totals[[#This Row],[energy carrier EUCalc]],$AE$11:$BI$24,COLUMN()-COLUMN($AD$29),FALSE)*eurostat_totals[[#This Row],[2020 1]]</f>
        <v>0</v>
      </c>
      <c r="AT126" s="81">
        <f ca="1">VLOOKUP(eurostat_totals[[#This Row],[energy carrier EUCalc]],$AE$11:$BI$24,COLUMN()-COLUMN($AD$29),FALSE)*eurostat_totals[[#This Row],[2020 1]]</f>
        <v>0</v>
      </c>
      <c r="AU126" s="81">
        <f ca="1">VLOOKUP(eurostat_totals[[#This Row],[energy carrier EUCalc]],$AE$11:$BI$24,COLUMN()-COLUMN($AD$29),FALSE)*eurostat_totals[[#This Row],[2020 1]]</f>
        <v>0</v>
      </c>
      <c r="AV126" s="81">
        <f ca="1">VLOOKUP(eurostat_totals[[#This Row],[energy carrier EUCalc]],$AE$11:$BI$24,COLUMN()-COLUMN($AD$29),FALSE)*eurostat_totals[[#This Row],[2020 1]]</f>
        <v>0</v>
      </c>
      <c r="AW126" s="81">
        <f ca="1">VLOOKUP(eurostat_totals[[#This Row],[energy carrier EUCalc]],$AE$11:$BI$24,COLUMN()-COLUMN($AD$29),FALSE)*eurostat_totals[[#This Row],[2020 1]]</f>
        <v>0</v>
      </c>
      <c r="AX126" s="81">
        <f ca="1">VLOOKUP(eurostat_totals[[#This Row],[energy carrier EUCalc]],$AE$11:$BI$24,COLUMN()-COLUMN($AD$29),FALSE)*eurostat_totals[[#This Row],[2020 1]]</f>
        <v>0</v>
      </c>
      <c r="AY126" s="81">
        <f ca="1">VLOOKUP(eurostat_totals[[#This Row],[energy carrier EUCalc]],$AE$11:$BI$24,COLUMN()-COLUMN($AD$29),FALSE)*eurostat_totals[[#This Row],[2020 1]]</f>
        <v>0</v>
      </c>
      <c r="AZ126" s="81">
        <f ca="1">VLOOKUP(eurostat_totals[[#This Row],[energy carrier EUCalc]],$AE$11:$BI$24,COLUMN()-COLUMN($AD$29),FALSE)*eurostat_totals[[#This Row],[2020 1]]</f>
        <v>0</v>
      </c>
      <c r="BA126" s="81">
        <f ca="1">VLOOKUP(eurostat_totals[[#This Row],[energy carrier EUCalc]],$AE$11:$BI$24,COLUMN()-COLUMN($AD$29),FALSE)*eurostat_totals[[#This Row],[2020 1]]</f>
        <v>0</v>
      </c>
      <c r="BB126" s="81">
        <f ca="1">VLOOKUP(eurostat_totals[[#This Row],[energy carrier EUCalc]],$AE$11:$BI$24,COLUMN()-COLUMN($AD$29),FALSE)*eurostat_totals[[#This Row],[2020 1]]</f>
        <v>0</v>
      </c>
      <c r="BC126" s="81">
        <f ca="1">VLOOKUP(eurostat_totals[[#This Row],[energy carrier EUCalc]],$AE$11:$BI$24,COLUMN()-COLUMN($AD$29),FALSE)*eurostat_totals[[#This Row],[2020 1]]</f>
        <v>0</v>
      </c>
      <c r="BD126" s="81">
        <f ca="1">VLOOKUP(eurostat_totals[[#This Row],[energy carrier EUCalc]],$AE$11:$BI$24,COLUMN()-COLUMN($AD$29),FALSE)*eurostat_totals[[#This Row],[2020 1]]</f>
        <v>0</v>
      </c>
      <c r="BE126" s="81">
        <f ca="1">VLOOKUP(eurostat_totals[[#This Row],[energy carrier EUCalc]],$AE$11:$BI$24,COLUMN()-COLUMN($AD$29),FALSE)*eurostat_totals[[#This Row],[2020 1]]</f>
        <v>0</v>
      </c>
      <c r="BF126" s="81">
        <f ca="1">VLOOKUP(eurostat_totals[[#This Row],[energy carrier EUCalc]],$AE$11:$BI$24,COLUMN()-COLUMN($AD$29),FALSE)*eurostat_totals[[#This Row],[2020 1]]</f>
        <v>0</v>
      </c>
      <c r="BG126" s="81">
        <f ca="1">VLOOKUP(eurostat_totals[[#This Row],[energy carrier EUCalc]],$AE$11:$BI$24,COLUMN()-COLUMN($AD$29),FALSE)*eurostat_totals[[#This Row],[2020 1]]</f>
        <v>0</v>
      </c>
      <c r="BH126" s="81">
        <f ca="1">VLOOKUP(eurostat_totals[[#This Row],[energy carrier EUCalc]],$AE$11:$BI$24,COLUMN()-COLUMN($AD$29),FALSE)*eurostat_totals[[#This Row],[2020 1]]</f>
        <v>0</v>
      </c>
      <c r="BI126" s="81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81" t="str">
        <f t="shared" si="121"/>
        <v>heat-ambientCyprus</v>
      </c>
      <c r="B127" s="6" t="s">
        <v>37</v>
      </c>
      <c r="C127" t="s">
        <v>28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f t="shared" si="118"/>
        <v>0</v>
      </c>
      <c r="AG127" s="84">
        <f t="shared" si="119"/>
        <v>0</v>
      </c>
      <c r="AH127" s="84">
        <f t="shared" si="120"/>
        <v>0</v>
      </c>
      <c r="AI127" s="84">
        <f ca="1">VLOOKUP(eurostat_totals[[#This Row],[energy carrier EUCalc]],$AE$11:$BI$24,COLUMN()-COLUMN($AD$29),FALSE)*eurostat_totals[[#This Row],[2020 1]]</f>
        <v>0</v>
      </c>
      <c r="AJ127" s="84">
        <f ca="1">VLOOKUP(eurostat_totals[[#This Row],[energy carrier EUCalc]],$AE$11:$BI$24,COLUMN()-COLUMN($AD$29),FALSE)*eurostat_totals[[#This Row],[2020 1]]</f>
        <v>0</v>
      </c>
      <c r="AK127" s="84">
        <f ca="1">VLOOKUP(eurostat_totals[[#This Row],[energy carrier EUCalc]],$AE$11:$BI$24,COLUMN()-COLUMN($AD$29),FALSE)*eurostat_totals[[#This Row],[2020 1]]</f>
        <v>0</v>
      </c>
      <c r="AL127" s="84">
        <f ca="1">VLOOKUP(eurostat_totals[[#This Row],[energy carrier EUCalc]],$AE$11:$BI$24,COLUMN()-COLUMN($AD$29),FALSE)*eurostat_totals[[#This Row],[2020 1]]</f>
        <v>0</v>
      </c>
      <c r="AM127" s="84">
        <f ca="1">VLOOKUP(eurostat_totals[[#This Row],[energy carrier EUCalc]],$AE$11:$BI$24,COLUMN()-COLUMN($AD$29),FALSE)*eurostat_totals[[#This Row],[2020 1]]</f>
        <v>0</v>
      </c>
      <c r="AN127" s="84">
        <f ca="1">VLOOKUP(eurostat_totals[[#This Row],[energy carrier EUCalc]],$AE$11:$BI$24,COLUMN()-COLUMN($AD$29),FALSE)*eurostat_totals[[#This Row],[2020 1]]</f>
        <v>0</v>
      </c>
      <c r="AO127" s="84">
        <f ca="1">VLOOKUP(eurostat_totals[[#This Row],[energy carrier EUCalc]],$AE$11:$BI$24,COLUMN()-COLUMN($AD$29),FALSE)*eurostat_totals[[#This Row],[2020 1]]</f>
        <v>0</v>
      </c>
      <c r="AP127" s="84">
        <f ca="1">VLOOKUP(eurostat_totals[[#This Row],[energy carrier EUCalc]],$AE$11:$BI$24,COLUMN()-COLUMN($AD$29),FALSE)*eurostat_totals[[#This Row],[2020 1]]</f>
        <v>0</v>
      </c>
      <c r="AQ127" s="84">
        <f ca="1">VLOOKUP(eurostat_totals[[#This Row],[energy carrier EUCalc]],$AE$11:$BI$24,COLUMN()-COLUMN($AD$29),FALSE)*eurostat_totals[[#This Row],[2020 1]]</f>
        <v>0</v>
      </c>
      <c r="AR127" s="81">
        <f ca="1">VLOOKUP(eurostat_totals[[#This Row],[energy carrier EUCalc]],$AE$11:$BI$24,COLUMN()-COLUMN($AD$29),FALSE)*eurostat_totals[[#This Row],[2020 1]]</f>
        <v>0</v>
      </c>
      <c r="AS127" s="81">
        <f ca="1">VLOOKUP(eurostat_totals[[#This Row],[energy carrier EUCalc]],$AE$11:$BI$24,COLUMN()-COLUMN($AD$29),FALSE)*eurostat_totals[[#This Row],[2020 1]]</f>
        <v>0</v>
      </c>
      <c r="AT127" s="81">
        <f ca="1">VLOOKUP(eurostat_totals[[#This Row],[energy carrier EUCalc]],$AE$11:$BI$24,COLUMN()-COLUMN($AD$29),FALSE)*eurostat_totals[[#This Row],[2020 1]]</f>
        <v>0</v>
      </c>
      <c r="AU127" s="81">
        <f ca="1">VLOOKUP(eurostat_totals[[#This Row],[energy carrier EUCalc]],$AE$11:$BI$24,COLUMN()-COLUMN($AD$29),FALSE)*eurostat_totals[[#This Row],[2020 1]]</f>
        <v>0</v>
      </c>
      <c r="AV127" s="81">
        <f ca="1">VLOOKUP(eurostat_totals[[#This Row],[energy carrier EUCalc]],$AE$11:$BI$24,COLUMN()-COLUMN($AD$29),FALSE)*eurostat_totals[[#This Row],[2020 1]]</f>
        <v>0</v>
      </c>
      <c r="AW127" s="81">
        <f ca="1">VLOOKUP(eurostat_totals[[#This Row],[energy carrier EUCalc]],$AE$11:$BI$24,COLUMN()-COLUMN($AD$29),FALSE)*eurostat_totals[[#This Row],[2020 1]]</f>
        <v>0</v>
      </c>
      <c r="AX127" s="81">
        <f ca="1">VLOOKUP(eurostat_totals[[#This Row],[energy carrier EUCalc]],$AE$11:$BI$24,COLUMN()-COLUMN($AD$29),FALSE)*eurostat_totals[[#This Row],[2020 1]]</f>
        <v>0</v>
      </c>
      <c r="AY127" s="81">
        <f ca="1">VLOOKUP(eurostat_totals[[#This Row],[energy carrier EUCalc]],$AE$11:$BI$24,COLUMN()-COLUMN($AD$29),FALSE)*eurostat_totals[[#This Row],[2020 1]]</f>
        <v>0</v>
      </c>
      <c r="AZ127" s="81">
        <f ca="1">VLOOKUP(eurostat_totals[[#This Row],[energy carrier EUCalc]],$AE$11:$BI$24,COLUMN()-COLUMN($AD$29),FALSE)*eurostat_totals[[#This Row],[2020 1]]</f>
        <v>0</v>
      </c>
      <c r="BA127" s="81">
        <f ca="1">VLOOKUP(eurostat_totals[[#This Row],[energy carrier EUCalc]],$AE$11:$BI$24,COLUMN()-COLUMN($AD$29),FALSE)*eurostat_totals[[#This Row],[2020 1]]</f>
        <v>0</v>
      </c>
      <c r="BB127" s="81">
        <f ca="1">VLOOKUP(eurostat_totals[[#This Row],[energy carrier EUCalc]],$AE$11:$BI$24,COLUMN()-COLUMN($AD$29),FALSE)*eurostat_totals[[#This Row],[2020 1]]</f>
        <v>0</v>
      </c>
      <c r="BC127" s="81">
        <f ca="1">VLOOKUP(eurostat_totals[[#This Row],[energy carrier EUCalc]],$AE$11:$BI$24,COLUMN()-COLUMN($AD$29),FALSE)*eurostat_totals[[#This Row],[2020 1]]</f>
        <v>0</v>
      </c>
      <c r="BD127" s="81">
        <f ca="1">VLOOKUP(eurostat_totals[[#This Row],[energy carrier EUCalc]],$AE$11:$BI$24,COLUMN()-COLUMN($AD$29),FALSE)*eurostat_totals[[#This Row],[2020 1]]</f>
        <v>0</v>
      </c>
      <c r="BE127" s="81">
        <f ca="1">VLOOKUP(eurostat_totals[[#This Row],[energy carrier EUCalc]],$AE$11:$BI$24,COLUMN()-COLUMN($AD$29),FALSE)*eurostat_totals[[#This Row],[2020 1]]</f>
        <v>0</v>
      </c>
      <c r="BF127" s="81">
        <f ca="1">VLOOKUP(eurostat_totals[[#This Row],[energy carrier EUCalc]],$AE$11:$BI$24,COLUMN()-COLUMN($AD$29),FALSE)*eurostat_totals[[#This Row],[2020 1]]</f>
        <v>0</v>
      </c>
      <c r="BG127" s="81">
        <f ca="1">VLOOKUP(eurostat_totals[[#This Row],[energy carrier EUCalc]],$AE$11:$BI$24,COLUMN()-COLUMN($AD$29),FALSE)*eurostat_totals[[#This Row],[2020 1]]</f>
        <v>0</v>
      </c>
      <c r="BH127" s="81">
        <f ca="1">VLOOKUP(eurostat_totals[[#This Row],[energy carrier EUCalc]],$AE$11:$BI$24,COLUMN()-COLUMN($AD$29),FALSE)*eurostat_totals[[#This Row],[2020 1]]</f>
        <v>0</v>
      </c>
      <c r="BI127" s="81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81" t="str">
        <f t="shared" si="121"/>
        <v>heat-ambientCzech Republic</v>
      </c>
      <c r="B128" s="6" t="s">
        <v>37</v>
      </c>
      <c r="C128" t="s">
        <v>13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77.29298</v>
      </c>
      <c r="R128" s="84">
        <v>116.25348000000001</v>
      </c>
      <c r="S128" s="84">
        <v>143.8631</v>
      </c>
      <c r="T128" s="84">
        <v>189.55737000000002</v>
      </c>
      <c r="U128" s="84">
        <v>247.24217000000002</v>
      </c>
      <c r="V128" s="84">
        <v>310.27677</v>
      </c>
      <c r="W128" s="84">
        <v>379.47527000000002</v>
      </c>
      <c r="X128" s="84">
        <v>463.87418000000008</v>
      </c>
      <c r="Y128" s="84">
        <v>550.90147000000002</v>
      </c>
      <c r="Z128" s="84">
        <v>600.00333000000001</v>
      </c>
      <c r="AA128" s="84">
        <v>646.91875000000005</v>
      </c>
      <c r="AB128" s="84">
        <v>741.19153000000006</v>
      </c>
      <c r="AC128" s="84">
        <v>845.82664</v>
      </c>
      <c r="AD128" s="84">
        <v>987.07299000000012</v>
      </c>
      <c r="AE128" s="84">
        <v>1160.7786700000001</v>
      </c>
      <c r="AF128" s="84">
        <f t="shared" si="118"/>
        <v>1272.9337380000002</v>
      </c>
      <c r="AG128" s="84">
        <f t="shared" si="119"/>
        <v>1398.1367356000003</v>
      </c>
      <c r="AH128" s="84">
        <f t="shared" si="120"/>
        <v>1529.5257767200003</v>
      </c>
      <c r="AI128" s="84">
        <f ca="1">VLOOKUP(eurostat_totals[[#This Row],[energy carrier EUCalc]],$AE$11:$BI$24,COLUMN()-COLUMN($AD$29),FALSE)*eurostat_totals[[#This Row],[2020 1]]</f>
        <v>305.90515534400009</v>
      </c>
      <c r="AJ128" s="84">
        <f ca="1">VLOOKUP(eurostat_totals[[#This Row],[energy carrier EUCalc]],$AE$11:$BI$24,COLUMN()-COLUMN($AD$29),FALSE)*eurostat_totals[[#This Row],[2020 1]]</f>
        <v>305.90515534400009</v>
      </c>
      <c r="AK128" s="84">
        <f ca="1">VLOOKUP(eurostat_totals[[#This Row],[energy carrier EUCalc]],$AE$11:$BI$24,COLUMN()-COLUMN($AD$29),FALSE)*eurostat_totals[[#This Row],[2020 1]]</f>
        <v>305.90515534400009</v>
      </c>
      <c r="AL128" s="84">
        <f ca="1">VLOOKUP(eurostat_totals[[#This Row],[energy carrier EUCalc]],$AE$11:$BI$24,COLUMN()-COLUMN($AD$29),FALSE)*eurostat_totals[[#This Row],[2020 1]]</f>
        <v>305.90515534400009</v>
      </c>
      <c r="AM128" s="84">
        <f ca="1">VLOOKUP(eurostat_totals[[#This Row],[energy carrier EUCalc]],$AE$11:$BI$24,COLUMN()-COLUMN($AD$29),FALSE)*eurostat_totals[[#This Row],[2020 1]]</f>
        <v>305.90515534400009</v>
      </c>
      <c r="AN128" s="84">
        <f ca="1">VLOOKUP(eurostat_totals[[#This Row],[energy carrier EUCalc]],$AE$11:$BI$24,COLUMN()-COLUMN($AD$29),FALSE)*eurostat_totals[[#This Row],[2020 1]]</f>
        <v>305.90515534400009</v>
      </c>
      <c r="AO128" s="84">
        <f ca="1">VLOOKUP(eurostat_totals[[#This Row],[energy carrier EUCalc]],$AE$11:$BI$24,COLUMN()-COLUMN($AD$29),FALSE)*eurostat_totals[[#This Row],[2020 1]]</f>
        <v>424.86827131111119</v>
      </c>
      <c r="AP128" s="84">
        <f ca="1">VLOOKUP(eurostat_totals[[#This Row],[energy carrier EUCalc]],$AE$11:$BI$24,COLUMN()-COLUMN($AD$29),FALSE)*eurostat_totals[[#This Row],[2020 1]]</f>
        <v>424.86827131111119</v>
      </c>
      <c r="AQ128" s="84">
        <f ca="1">VLOOKUP(eurostat_totals[[#This Row],[energy carrier EUCalc]],$AE$11:$BI$24,COLUMN()-COLUMN($AD$29),FALSE)*eurostat_totals[[#This Row],[2020 1]]</f>
        <v>424.86827131111119</v>
      </c>
      <c r="AR128" s="81">
        <f ca="1">VLOOKUP(eurostat_totals[[#This Row],[energy carrier EUCalc]],$AE$11:$BI$24,COLUMN()-COLUMN($AD$29),FALSE)*eurostat_totals[[#This Row],[2020 1]]</f>
        <v>424.86827131111119</v>
      </c>
      <c r="AS128" s="81">
        <f ca="1">VLOOKUP(eurostat_totals[[#This Row],[energy carrier EUCalc]],$AE$11:$BI$24,COLUMN()-COLUMN($AD$29),FALSE)*eurostat_totals[[#This Row],[2020 1]]</f>
        <v>424.86827131111119</v>
      </c>
      <c r="AT128" s="81">
        <f ca="1">VLOOKUP(eurostat_totals[[#This Row],[energy carrier EUCalc]],$AE$11:$BI$24,COLUMN()-COLUMN($AD$29),FALSE)*eurostat_totals[[#This Row],[2020 1]]</f>
        <v>424.86827131111119</v>
      </c>
      <c r="AU128" s="81">
        <f ca="1">VLOOKUP(eurostat_totals[[#This Row],[energy carrier EUCalc]],$AE$11:$BI$24,COLUMN()-COLUMN($AD$29),FALSE)*eurostat_totals[[#This Row],[2020 1]]</f>
        <v>424.86827131111119</v>
      </c>
      <c r="AV128" s="81">
        <f ca="1">VLOOKUP(eurostat_totals[[#This Row],[energy carrier EUCalc]],$AE$11:$BI$24,COLUMN()-COLUMN($AD$29),FALSE)*eurostat_totals[[#This Row],[2020 1]]</f>
        <v>552.32875270444458</v>
      </c>
      <c r="AW128" s="81">
        <f ca="1">VLOOKUP(eurostat_totals[[#This Row],[energy carrier EUCalc]],$AE$11:$BI$24,COLUMN()-COLUMN($AD$29),FALSE)*eurostat_totals[[#This Row],[2020 1]]</f>
        <v>552.32875270444458</v>
      </c>
      <c r="AX128" s="81">
        <f ca="1">VLOOKUP(eurostat_totals[[#This Row],[energy carrier EUCalc]],$AE$11:$BI$24,COLUMN()-COLUMN($AD$29),FALSE)*eurostat_totals[[#This Row],[2020 1]]</f>
        <v>552.32875270444458</v>
      </c>
      <c r="AY128" s="81">
        <f ca="1">VLOOKUP(eurostat_totals[[#This Row],[energy carrier EUCalc]],$AE$11:$BI$24,COLUMN()-COLUMN($AD$29),FALSE)*eurostat_totals[[#This Row],[2020 1]]</f>
        <v>552.32875270444458</v>
      </c>
      <c r="AZ128" s="81">
        <f ca="1">VLOOKUP(eurostat_totals[[#This Row],[energy carrier EUCalc]],$AE$11:$BI$24,COLUMN()-COLUMN($AD$29),FALSE)*eurostat_totals[[#This Row],[2020 1]]</f>
        <v>552.32875270444458</v>
      </c>
      <c r="BA128" s="81">
        <f ca="1">VLOOKUP(eurostat_totals[[#This Row],[energy carrier EUCalc]],$AE$11:$BI$24,COLUMN()-COLUMN($AD$29),FALSE)*eurostat_totals[[#This Row],[2020 1]]</f>
        <v>552.32875270444458</v>
      </c>
      <c r="BB128" s="81">
        <f ca="1">VLOOKUP(eurostat_totals[[#This Row],[energy carrier EUCalc]],$AE$11:$BI$24,COLUMN()-COLUMN($AD$29),FALSE)*eurostat_totals[[#This Row],[2020 1]]</f>
        <v>552.32875270444458</v>
      </c>
      <c r="BC128" s="81">
        <f ca="1">VLOOKUP(eurostat_totals[[#This Row],[energy carrier EUCalc]],$AE$11:$BI$24,COLUMN()-COLUMN($AD$29),FALSE)*eurostat_totals[[#This Row],[2020 1]]</f>
        <v>803.00103277799997</v>
      </c>
      <c r="BD128" s="81">
        <f ca="1">VLOOKUP(eurostat_totals[[#This Row],[energy carrier EUCalc]],$AE$11:$BI$24,COLUMN()-COLUMN($AD$29),FALSE)*eurostat_totals[[#This Row],[2020 1]]</f>
        <v>803.00103277799997</v>
      </c>
      <c r="BE128" s="81">
        <f ca="1">VLOOKUP(eurostat_totals[[#This Row],[energy carrier EUCalc]],$AE$11:$BI$24,COLUMN()-COLUMN($AD$29),FALSE)*eurostat_totals[[#This Row],[2020 1]]</f>
        <v>803.00103277799997</v>
      </c>
      <c r="BF128" s="81">
        <f ca="1">VLOOKUP(eurostat_totals[[#This Row],[energy carrier EUCalc]],$AE$11:$BI$24,COLUMN()-COLUMN($AD$29),FALSE)*eurostat_totals[[#This Row],[2020 1]]</f>
        <v>803.00103277799997</v>
      </c>
      <c r="BG128" s="81">
        <f ca="1">VLOOKUP(eurostat_totals[[#This Row],[energy carrier EUCalc]],$AE$11:$BI$24,COLUMN()-COLUMN($AD$29),FALSE)*eurostat_totals[[#This Row],[2020 1]]</f>
        <v>803.00103277799997</v>
      </c>
      <c r="BH128" s="81">
        <f ca="1">VLOOKUP(eurostat_totals[[#This Row],[energy carrier EUCalc]],$AE$11:$BI$24,COLUMN()-COLUMN($AD$29),FALSE)*eurostat_totals[[#This Row],[2020 1]]</f>
        <v>803.00103277799997</v>
      </c>
      <c r="BI128" s="81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81" t="str">
        <f t="shared" si="121"/>
        <v>heat-ambientDenmark</v>
      </c>
      <c r="B129" s="6" t="s">
        <v>37</v>
      </c>
      <c r="C129" t="s">
        <v>17</v>
      </c>
      <c r="D129" s="84">
        <v>435.83425000000005</v>
      </c>
      <c r="E129" s="84">
        <v>426.94893000000002</v>
      </c>
      <c r="F129" s="84">
        <v>449.99959000000001</v>
      </c>
      <c r="G129" s="84">
        <v>486.94810000000001</v>
      </c>
      <c r="H129" s="84">
        <v>504.71874000000008</v>
      </c>
      <c r="I129" s="84">
        <v>527.22279000000003</v>
      </c>
      <c r="J129" s="84">
        <v>549.99432999999999</v>
      </c>
      <c r="K129" s="84">
        <v>579.44149000000004</v>
      </c>
      <c r="L129" s="84">
        <v>606.10908000000006</v>
      </c>
      <c r="M129" s="84">
        <v>630.27622000000008</v>
      </c>
      <c r="N129" s="84">
        <v>647.77936999999997</v>
      </c>
      <c r="O129" s="84">
        <v>661.38647000000003</v>
      </c>
      <c r="P129" s="84">
        <v>665.00340000000006</v>
      </c>
      <c r="Q129" s="84">
        <v>670.28342000000009</v>
      </c>
      <c r="R129" s="84">
        <v>684.72788000000003</v>
      </c>
      <c r="S129" s="84">
        <v>731.94568000000004</v>
      </c>
      <c r="T129" s="84">
        <v>815.83287000000007</v>
      </c>
      <c r="U129" s="84">
        <v>808.33152000000007</v>
      </c>
      <c r="V129" s="84">
        <v>885.83384000000012</v>
      </c>
      <c r="W129" s="84">
        <v>963.61527999999998</v>
      </c>
      <c r="X129" s="84">
        <v>1043.88554</v>
      </c>
      <c r="Y129" s="84">
        <v>1126.38876</v>
      </c>
      <c r="Z129" s="84">
        <v>1213.33464</v>
      </c>
      <c r="AA129" s="84">
        <v>1298.3383100000001</v>
      </c>
      <c r="AB129" s="84">
        <v>1369.4441300000001</v>
      </c>
      <c r="AC129" s="84">
        <v>1534.36916</v>
      </c>
      <c r="AD129" s="84">
        <v>1722.3797400000003</v>
      </c>
      <c r="AE129" s="84">
        <v>1768.3763900000001</v>
      </c>
      <c r="AF129" s="84">
        <f t="shared" si="118"/>
        <v>1879.3847400000002</v>
      </c>
      <c r="AG129" s="84">
        <f t="shared" si="119"/>
        <v>1995.5940260000002</v>
      </c>
      <c r="AH129" s="84">
        <f t="shared" si="120"/>
        <v>2120.8240052000001</v>
      </c>
      <c r="AI129" s="84">
        <f ca="1">VLOOKUP(eurostat_totals[[#This Row],[energy carrier EUCalc]],$AE$11:$BI$24,COLUMN()-COLUMN($AD$29),FALSE)*eurostat_totals[[#This Row],[2020 1]]</f>
        <v>424.16480104000004</v>
      </c>
      <c r="AJ129" s="84">
        <f ca="1">VLOOKUP(eurostat_totals[[#This Row],[energy carrier EUCalc]],$AE$11:$BI$24,COLUMN()-COLUMN($AD$29),FALSE)*eurostat_totals[[#This Row],[2020 1]]</f>
        <v>424.16480104000004</v>
      </c>
      <c r="AK129" s="84">
        <f ca="1">VLOOKUP(eurostat_totals[[#This Row],[energy carrier EUCalc]],$AE$11:$BI$24,COLUMN()-COLUMN($AD$29),FALSE)*eurostat_totals[[#This Row],[2020 1]]</f>
        <v>424.16480104000004</v>
      </c>
      <c r="AL129" s="84">
        <f ca="1">VLOOKUP(eurostat_totals[[#This Row],[energy carrier EUCalc]],$AE$11:$BI$24,COLUMN()-COLUMN($AD$29),FALSE)*eurostat_totals[[#This Row],[2020 1]]</f>
        <v>424.16480104000004</v>
      </c>
      <c r="AM129" s="84">
        <f ca="1">VLOOKUP(eurostat_totals[[#This Row],[energy carrier EUCalc]],$AE$11:$BI$24,COLUMN()-COLUMN($AD$29),FALSE)*eurostat_totals[[#This Row],[2020 1]]</f>
        <v>424.16480104000004</v>
      </c>
      <c r="AN129" s="84">
        <f ca="1">VLOOKUP(eurostat_totals[[#This Row],[energy carrier EUCalc]],$AE$11:$BI$24,COLUMN()-COLUMN($AD$29),FALSE)*eurostat_totals[[#This Row],[2020 1]]</f>
        <v>424.16480104000004</v>
      </c>
      <c r="AO129" s="84">
        <f ca="1">VLOOKUP(eurostat_totals[[#This Row],[energy carrier EUCalc]],$AE$11:$BI$24,COLUMN()-COLUMN($AD$29),FALSE)*eurostat_totals[[#This Row],[2020 1]]</f>
        <v>589.11777922222223</v>
      </c>
      <c r="AP129" s="84">
        <f ca="1">VLOOKUP(eurostat_totals[[#This Row],[energy carrier EUCalc]],$AE$11:$BI$24,COLUMN()-COLUMN($AD$29),FALSE)*eurostat_totals[[#This Row],[2020 1]]</f>
        <v>589.11777922222223</v>
      </c>
      <c r="AQ129" s="84">
        <f ca="1">VLOOKUP(eurostat_totals[[#This Row],[energy carrier EUCalc]],$AE$11:$BI$24,COLUMN()-COLUMN($AD$29),FALSE)*eurostat_totals[[#This Row],[2020 1]]</f>
        <v>589.11777922222223</v>
      </c>
      <c r="AR129" s="81">
        <f ca="1">VLOOKUP(eurostat_totals[[#This Row],[energy carrier EUCalc]],$AE$11:$BI$24,COLUMN()-COLUMN($AD$29),FALSE)*eurostat_totals[[#This Row],[2020 1]]</f>
        <v>589.11777922222223</v>
      </c>
      <c r="AS129" s="81">
        <f ca="1">VLOOKUP(eurostat_totals[[#This Row],[energy carrier EUCalc]],$AE$11:$BI$24,COLUMN()-COLUMN($AD$29),FALSE)*eurostat_totals[[#This Row],[2020 1]]</f>
        <v>589.11777922222223</v>
      </c>
      <c r="AT129" s="81">
        <f ca="1">VLOOKUP(eurostat_totals[[#This Row],[energy carrier EUCalc]],$AE$11:$BI$24,COLUMN()-COLUMN($AD$29),FALSE)*eurostat_totals[[#This Row],[2020 1]]</f>
        <v>589.11777922222223</v>
      </c>
      <c r="AU129" s="81">
        <f ca="1">VLOOKUP(eurostat_totals[[#This Row],[energy carrier EUCalc]],$AE$11:$BI$24,COLUMN()-COLUMN($AD$29),FALSE)*eurostat_totals[[#This Row],[2020 1]]</f>
        <v>589.11777922222223</v>
      </c>
      <c r="AV129" s="81">
        <f ca="1">VLOOKUP(eurostat_totals[[#This Row],[energy carrier EUCalc]],$AE$11:$BI$24,COLUMN()-COLUMN($AD$29),FALSE)*eurostat_totals[[#This Row],[2020 1]]</f>
        <v>765.85311298888905</v>
      </c>
      <c r="AW129" s="81">
        <f ca="1">VLOOKUP(eurostat_totals[[#This Row],[energy carrier EUCalc]],$AE$11:$BI$24,COLUMN()-COLUMN($AD$29),FALSE)*eurostat_totals[[#This Row],[2020 1]]</f>
        <v>765.85311298888905</v>
      </c>
      <c r="AX129" s="81">
        <f ca="1">VLOOKUP(eurostat_totals[[#This Row],[energy carrier EUCalc]],$AE$11:$BI$24,COLUMN()-COLUMN($AD$29),FALSE)*eurostat_totals[[#This Row],[2020 1]]</f>
        <v>765.85311298888905</v>
      </c>
      <c r="AY129" s="81">
        <f ca="1">VLOOKUP(eurostat_totals[[#This Row],[energy carrier EUCalc]],$AE$11:$BI$24,COLUMN()-COLUMN($AD$29),FALSE)*eurostat_totals[[#This Row],[2020 1]]</f>
        <v>765.85311298888905</v>
      </c>
      <c r="AZ129" s="81">
        <f ca="1">VLOOKUP(eurostat_totals[[#This Row],[energy carrier EUCalc]],$AE$11:$BI$24,COLUMN()-COLUMN($AD$29),FALSE)*eurostat_totals[[#This Row],[2020 1]]</f>
        <v>765.85311298888905</v>
      </c>
      <c r="BA129" s="81">
        <f ca="1">VLOOKUP(eurostat_totals[[#This Row],[energy carrier EUCalc]],$AE$11:$BI$24,COLUMN()-COLUMN($AD$29),FALSE)*eurostat_totals[[#This Row],[2020 1]]</f>
        <v>765.85311298888905</v>
      </c>
      <c r="BB129" s="81">
        <f ca="1">VLOOKUP(eurostat_totals[[#This Row],[energy carrier EUCalc]],$AE$11:$BI$24,COLUMN()-COLUMN($AD$29),FALSE)*eurostat_totals[[#This Row],[2020 1]]</f>
        <v>765.85311298888905</v>
      </c>
      <c r="BC129" s="81">
        <f ca="1">VLOOKUP(eurostat_totals[[#This Row],[energy carrier EUCalc]],$AE$11:$BI$24,COLUMN()-COLUMN($AD$29),FALSE)*eurostat_totals[[#This Row],[2020 1]]</f>
        <v>1113.4326027299999</v>
      </c>
      <c r="BD129" s="81">
        <f ca="1">VLOOKUP(eurostat_totals[[#This Row],[energy carrier EUCalc]],$AE$11:$BI$24,COLUMN()-COLUMN($AD$29),FALSE)*eurostat_totals[[#This Row],[2020 1]]</f>
        <v>1113.4326027299999</v>
      </c>
      <c r="BE129" s="81">
        <f ca="1">VLOOKUP(eurostat_totals[[#This Row],[energy carrier EUCalc]],$AE$11:$BI$24,COLUMN()-COLUMN($AD$29),FALSE)*eurostat_totals[[#This Row],[2020 1]]</f>
        <v>1113.4326027299999</v>
      </c>
      <c r="BF129" s="81">
        <f ca="1">VLOOKUP(eurostat_totals[[#This Row],[energy carrier EUCalc]],$AE$11:$BI$24,COLUMN()-COLUMN($AD$29),FALSE)*eurostat_totals[[#This Row],[2020 1]]</f>
        <v>1113.4326027299999</v>
      </c>
      <c r="BG129" s="81">
        <f ca="1">VLOOKUP(eurostat_totals[[#This Row],[energy carrier EUCalc]],$AE$11:$BI$24,COLUMN()-COLUMN($AD$29),FALSE)*eurostat_totals[[#This Row],[2020 1]]</f>
        <v>1113.4326027299999</v>
      </c>
      <c r="BH129" s="81">
        <f ca="1">VLOOKUP(eurostat_totals[[#This Row],[energy carrier EUCalc]],$AE$11:$BI$24,COLUMN()-COLUMN($AD$29),FALSE)*eurostat_totals[[#This Row],[2020 1]]</f>
        <v>1113.4326027299999</v>
      </c>
      <c r="BI129" s="81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81" t="str">
        <f t="shared" si="121"/>
        <v>heat-ambientEstonia</v>
      </c>
      <c r="B130" s="6" t="s">
        <v>37</v>
      </c>
      <c r="C130" t="s">
        <v>25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0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f t="shared" si="118"/>
        <v>0</v>
      </c>
      <c r="AG130" s="84">
        <f t="shared" si="119"/>
        <v>0</v>
      </c>
      <c r="AH130" s="84">
        <f t="shared" si="120"/>
        <v>0</v>
      </c>
      <c r="AI130" s="84">
        <f ca="1">VLOOKUP(eurostat_totals[[#This Row],[energy carrier EUCalc]],$AE$11:$BI$24,COLUMN()-COLUMN($AD$29),FALSE)*eurostat_totals[[#This Row],[2020 1]]</f>
        <v>0</v>
      </c>
      <c r="AJ130" s="84">
        <f ca="1">VLOOKUP(eurostat_totals[[#This Row],[energy carrier EUCalc]],$AE$11:$BI$24,COLUMN()-COLUMN($AD$29),FALSE)*eurostat_totals[[#This Row],[2020 1]]</f>
        <v>0</v>
      </c>
      <c r="AK130" s="84">
        <f ca="1">VLOOKUP(eurostat_totals[[#This Row],[energy carrier EUCalc]],$AE$11:$BI$24,COLUMN()-COLUMN($AD$29),FALSE)*eurostat_totals[[#This Row],[2020 1]]</f>
        <v>0</v>
      </c>
      <c r="AL130" s="84">
        <f ca="1">VLOOKUP(eurostat_totals[[#This Row],[energy carrier EUCalc]],$AE$11:$BI$24,COLUMN()-COLUMN($AD$29),FALSE)*eurostat_totals[[#This Row],[2020 1]]</f>
        <v>0</v>
      </c>
      <c r="AM130" s="84">
        <f ca="1">VLOOKUP(eurostat_totals[[#This Row],[energy carrier EUCalc]],$AE$11:$BI$24,COLUMN()-COLUMN($AD$29),FALSE)*eurostat_totals[[#This Row],[2020 1]]</f>
        <v>0</v>
      </c>
      <c r="AN130" s="84">
        <f ca="1">VLOOKUP(eurostat_totals[[#This Row],[energy carrier EUCalc]],$AE$11:$BI$24,COLUMN()-COLUMN($AD$29),FALSE)*eurostat_totals[[#This Row],[2020 1]]</f>
        <v>0</v>
      </c>
      <c r="AO130" s="84">
        <f ca="1">VLOOKUP(eurostat_totals[[#This Row],[energy carrier EUCalc]],$AE$11:$BI$24,COLUMN()-COLUMN($AD$29),FALSE)*eurostat_totals[[#This Row],[2020 1]]</f>
        <v>0</v>
      </c>
      <c r="AP130" s="84">
        <f ca="1">VLOOKUP(eurostat_totals[[#This Row],[energy carrier EUCalc]],$AE$11:$BI$24,COLUMN()-COLUMN($AD$29),FALSE)*eurostat_totals[[#This Row],[2020 1]]</f>
        <v>0</v>
      </c>
      <c r="AQ130" s="84">
        <f ca="1">VLOOKUP(eurostat_totals[[#This Row],[energy carrier EUCalc]],$AE$11:$BI$24,COLUMN()-COLUMN($AD$29),FALSE)*eurostat_totals[[#This Row],[2020 1]]</f>
        <v>0</v>
      </c>
      <c r="AR130" s="81">
        <f ca="1">VLOOKUP(eurostat_totals[[#This Row],[energy carrier EUCalc]],$AE$11:$BI$24,COLUMN()-COLUMN($AD$29),FALSE)*eurostat_totals[[#This Row],[2020 1]]</f>
        <v>0</v>
      </c>
      <c r="AS130" s="81">
        <f ca="1">VLOOKUP(eurostat_totals[[#This Row],[energy carrier EUCalc]],$AE$11:$BI$24,COLUMN()-COLUMN($AD$29),FALSE)*eurostat_totals[[#This Row],[2020 1]]</f>
        <v>0</v>
      </c>
      <c r="AT130" s="81">
        <f ca="1">VLOOKUP(eurostat_totals[[#This Row],[energy carrier EUCalc]],$AE$11:$BI$24,COLUMN()-COLUMN($AD$29),FALSE)*eurostat_totals[[#This Row],[2020 1]]</f>
        <v>0</v>
      </c>
      <c r="AU130" s="81">
        <f ca="1">VLOOKUP(eurostat_totals[[#This Row],[energy carrier EUCalc]],$AE$11:$BI$24,COLUMN()-COLUMN($AD$29),FALSE)*eurostat_totals[[#This Row],[2020 1]]</f>
        <v>0</v>
      </c>
      <c r="AV130" s="81">
        <f ca="1">VLOOKUP(eurostat_totals[[#This Row],[energy carrier EUCalc]],$AE$11:$BI$24,COLUMN()-COLUMN($AD$29),FALSE)*eurostat_totals[[#This Row],[2020 1]]</f>
        <v>0</v>
      </c>
      <c r="AW130" s="81">
        <f ca="1">VLOOKUP(eurostat_totals[[#This Row],[energy carrier EUCalc]],$AE$11:$BI$24,COLUMN()-COLUMN($AD$29),FALSE)*eurostat_totals[[#This Row],[2020 1]]</f>
        <v>0</v>
      </c>
      <c r="AX130" s="81">
        <f ca="1">VLOOKUP(eurostat_totals[[#This Row],[energy carrier EUCalc]],$AE$11:$BI$24,COLUMN()-COLUMN($AD$29),FALSE)*eurostat_totals[[#This Row],[2020 1]]</f>
        <v>0</v>
      </c>
      <c r="AY130" s="81">
        <f ca="1">VLOOKUP(eurostat_totals[[#This Row],[energy carrier EUCalc]],$AE$11:$BI$24,COLUMN()-COLUMN($AD$29),FALSE)*eurostat_totals[[#This Row],[2020 1]]</f>
        <v>0</v>
      </c>
      <c r="AZ130" s="81">
        <f ca="1">VLOOKUP(eurostat_totals[[#This Row],[energy carrier EUCalc]],$AE$11:$BI$24,COLUMN()-COLUMN($AD$29),FALSE)*eurostat_totals[[#This Row],[2020 1]]</f>
        <v>0</v>
      </c>
      <c r="BA130" s="81">
        <f ca="1">VLOOKUP(eurostat_totals[[#This Row],[energy carrier EUCalc]],$AE$11:$BI$24,COLUMN()-COLUMN($AD$29),FALSE)*eurostat_totals[[#This Row],[2020 1]]</f>
        <v>0</v>
      </c>
      <c r="BB130" s="81">
        <f ca="1">VLOOKUP(eurostat_totals[[#This Row],[energy carrier EUCalc]],$AE$11:$BI$24,COLUMN()-COLUMN($AD$29),FALSE)*eurostat_totals[[#This Row],[2020 1]]</f>
        <v>0</v>
      </c>
      <c r="BC130" s="81">
        <f ca="1">VLOOKUP(eurostat_totals[[#This Row],[energy carrier EUCalc]],$AE$11:$BI$24,COLUMN()-COLUMN($AD$29),FALSE)*eurostat_totals[[#This Row],[2020 1]]</f>
        <v>0</v>
      </c>
      <c r="BD130" s="81">
        <f ca="1">VLOOKUP(eurostat_totals[[#This Row],[energy carrier EUCalc]],$AE$11:$BI$24,COLUMN()-COLUMN($AD$29),FALSE)*eurostat_totals[[#This Row],[2020 1]]</f>
        <v>0</v>
      </c>
      <c r="BE130" s="81">
        <f ca="1">VLOOKUP(eurostat_totals[[#This Row],[energy carrier EUCalc]],$AE$11:$BI$24,COLUMN()-COLUMN($AD$29),FALSE)*eurostat_totals[[#This Row],[2020 1]]</f>
        <v>0</v>
      </c>
      <c r="BF130" s="81">
        <f ca="1">VLOOKUP(eurostat_totals[[#This Row],[energy carrier EUCalc]],$AE$11:$BI$24,COLUMN()-COLUMN($AD$29),FALSE)*eurostat_totals[[#This Row],[2020 1]]</f>
        <v>0</v>
      </c>
      <c r="BG130" s="81">
        <f ca="1">VLOOKUP(eurostat_totals[[#This Row],[energy carrier EUCalc]],$AE$11:$BI$24,COLUMN()-COLUMN($AD$29),FALSE)*eurostat_totals[[#This Row],[2020 1]]</f>
        <v>0</v>
      </c>
      <c r="BH130" s="81">
        <f ca="1">VLOOKUP(eurostat_totals[[#This Row],[energy carrier EUCalc]],$AE$11:$BI$24,COLUMN()-COLUMN($AD$29),FALSE)*eurostat_totals[[#This Row],[2020 1]]</f>
        <v>0</v>
      </c>
      <c r="BI130" s="81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81" t="str">
        <f t="shared" si="121"/>
        <v>heat-ambientFinland</v>
      </c>
      <c r="B131" s="6" t="s">
        <v>37</v>
      </c>
      <c r="C131" t="s">
        <v>11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84">
        <v>0</v>
      </c>
      <c r="K131" s="84">
        <v>0</v>
      </c>
      <c r="L131" s="84">
        <v>0</v>
      </c>
      <c r="M131" s="84">
        <v>0</v>
      </c>
      <c r="N131" s="84">
        <v>0</v>
      </c>
      <c r="O131" s="84">
        <v>0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5816.3839700000008</v>
      </c>
      <c r="AF131" s="84">
        <f t="shared" si="118"/>
        <v>6979.6607640000011</v>
      </c>
      <c r="AG131" s="84">
        <f t="shared" si="119"/>
        <v>8375.5929168000021</v>
      </c>
      <c r="AH131" s="84">
        <f t="shared" si="120"/>
        <v>10050.711500160003</v>
      </c>
      <c r="AI131" s="84">
        <f ca="1">VLOOKUP(eurostat_totals[[#This Row],[energy carrier EUCalc]],$AE$11:$BI$24,COLUMN()-COLUMN($AD$29),FALSE)*eurostat_totals[[#This Row],[2020 1]]</f>
        <v>2010.1423000320008</v>
      </c>
      <c r="AJ131" s="84">
        <f ca="1">VLOOKUP(eurostat_totals[[#This Row],[energy carrier EUCalc]],$AE$11:$BI$24,COLUMN()-COLUMN($AD$29),FALSE)*eurostat_totals[[#This Row],[2020 1]]</f>
        <v>2010.1423000320008</v>
      </c>
      <c r="AK131" s="84">
        <f ca="1">VLOOKUP(eurostat_totals[[#This Row],[energy carrier EUCalc]],$AE$11:$BI$24,COLUMN()-COLUMN($AD$29),FALSE)*eurostat_totals[[#This Row],[2020 1]]</f>
        <v>2010.1423000320008</v>
      </c>
      <c r="AL131" s="84">
        <f ca="1">VLOOKUP(eurostat_totals[[#This Row],[energy carrier EUCalc]],$AE$11:$BI$24,COLUMN()-COLUMN($AD$29),FALSE)*eurostat_totals[[#This Row],[2020 1]]</f>
        <v>2010.1423000320008</v>
      </c>
      <c r="AM131" s="84">
        <f ca="1">VLOOKUP(eurostat_totals[[#This Row],[energy carrier EUCalc]],$AE$11:$BI$24,COLUMN()-COLUMN($AD$29),FALSE)*eurostat_totals[[#This Row],[2020 1]]</f>
        <v>2010.1423000320008</v>
      </c>
      <c r="AN131" s="84">
        <f ca="1">VLOOKUP(eurostat_totals[[#This Row],[energy carrier EUCalc]],$AE$11:$BI$24,COLUMN()-COLUMN($AD$29),FALSE)*eurostat_totals[[#This Row],[2020 1]]</f>
        <v>2010.1423000320008</v>
      </c>
      <c r="AO131" s="84">
        <f ca="1">VLOOKUP(eurostat_totals[[#This Row],[energy carrier EUCalc]],$AE$11:$BI$24,COLUMN()-COLUMN($AD$29),FALSE)*eurostat_totals[[#This Row],[2020 1]]</f>
        <v>2791.864305600001</v>
      </c>
      <c r="AP131" s="84">
        <f ca="1">VLOOKUP(eurostat_totals[[#This Row],[energy carrier EUCalc]],$AE$11:$BI$24,COLUMN()-COLUMN($AD$29),FALSE)*eurostat_totals[[#This Row],[2020 1]]</f>
        <v>2791.864305600001</v>
      </c>
      <c r="AQ131" s="84">
        <f ca="1">VLOOKUP(eurostat_totals[[#This Row],[energy carrier EUCalc]],$AE$11:$BI$24,COLUMN()-COLUMN($AD$29),FALSE)*eurostat_totals[[#This Row],[2020 1]]</f>
        <v>2791.864305600001</v>
      </c>
      <c r="AR131" s="81">
        <f ca="1">VLOOKUP(eurostat_totals[[#This Row],[energy carrier EUCalc]],$AE$11:$BI$24,COLUMN()-COLUMN($AD$29),FALSE)*eurostat_totals[[#This Row],[2020 1]]</f>
        <v>2791.864305600001</v>
      </c>
      <c r="AS131" s="81">
        <f ca="1">VLOOKUP(eurostat_totals[[#This Row],[energy carrier EUCalc]],$AE$11:$BI$24,COLUMN()-COLUMN($AD$29),FALSE)*eurostat_totals[[#This Row],[2020 1]]</f>
        <v>2791.864305600001</v>
      </c>
      <c r="AT131" s="81">
        <f ca="1">VLOOKUP(eurostat_totals[[#This Row],[energy carrier EUCalc]],$AE$11:$BI$24,COLUMN()-COLUMN($AD$29),FALSE)*eurostat_totals[[#This Row],[2020 1]]</f>
        <v>2791.864305600001</v>
      </c>
      <c r="AU131" s="81">
        <f ca="1">VLOOKUP(eurostat_totals[[#This Row],[energy carrier EUCalc]],$AE$11:$BI$24,COLUMN()-COLUMN($AD$29),FALSE)*eurostat_totals[[#This Row],[2020 1]]</f>
        <v>2791.864305600001</v>
      </c>
      <c r="AV131" s="81">
        <f ca="1">VLOOKUP(eurostat_totals[[#This Row],[energy carrier EUCalc]],$AE$11:$BI$24,COLUMN()-COLUMN($AD$29),FALSE)*eurostat_totals[[#This Row],[2020 1]]</f>
        <v>3629.4235972800016</v>
      </c>
      <c r="AW131" s="81">
        <f ca="1">VLOOKUP(eurostat_totals[[#This Row],[energy carrier EUCalc]],$AE$11:$BI$24,COLUMN()-COLUMN($AD$29),FALSE)*eurostat_totals[[#This Row],[2020 1]]</f>
        <v>3629.4235972800016</v>
      </c>
      <c r="AX131" s="81">
        <f ca="1">VLOOKUP(eurostat_totals[[#This Row],[energy carrier EUCalc]],$AE$11:$BI$24,COLUMN()-COLUMN($AD$29),FALSE)*eurostat_totals[[#This Row],[2020 1]]</f>
        <v>3629.4235972800016</v>
      </c>
      <c r="AY131" s="81">
        <f ca="1">VLOOKUP(eurostat_totals[[#This Row],[energy carrier EUCalc]],$AE$11:$BI$24,COLUMN()-COLUMN($AD$29),FALSE)*eurostat_totals[[#This Row],[2020 1]]</f>
        <v>3629.4235972800016</v>
      </c>
      <c r="AZ131" s="81">
        <f ca="1">VLOOKUP(eurostat_totals[[#This Row],[energy carrier EUCalc]],$AE$11:$BI$24,COLUMN()-COLUMN($AD$29),FALSE)*eurostat_totals[[#This Row],[2020 1]]</f>
        <v>3629.4235972800016</v>
      </c>
      <c r="BA131" s="81">
        <f ca="1">VLOOKUP(eurostat_totals[[#This Row],[energy carrier EUCalc]],$AE$11:$BI$24,COLUMN()-COLUMN($AD$29),FALSE)*eurostat_totals[[#This Row],[2020 1]]</f>
        <v>3629.4235972800016</v>
      </c>
      <c r="BB131" s="81">
        <f ca="1">VLOOKUP(eurostat_totals[[#This Row],[energy carrier EUCalc]],$AE$11:$BI$24,COLUMN()-COLUMN($AD$29),FALSE)*eurostat_totals[[#This Row],[2020 1]]</f>
        <v>3629.4235972800016</v>
      </c>
      <c r="BC131" s="81">
        <f ca="1">VLOOKUP(eurostat_totals[[#This Row],[energy carrier EUCalc]],$AE$11:$BI$24,COLUMN()-COLUMN($AD$29),FALSE)*eurostat_totals[[#This Row],[2020 1]]</f>
        <v>5276.6235375840006</v>
      </c>
      <c r="BD131" s="81">
        <f ca="1">VLOOKUP(eurostat_totals[[#This Row],[energy carrier EUCalc]],$AE$11:$BI$24,COLUMN()-COLUMN($AD$29),FALSE)*eurostat_totals[[#This Row],[2020 1]]</f>
        <v>5276.6235375840006</v>
      </c>
      <c r="BE131" s="81">
        <f ca="1">VLOOKUP(eurostat_totals[[#This Row],[energy carrier EUCalc]],$AE$11:$BI$24,COLUMN()-COLUMN($AD$29),FALSE)*eurostat_totals[[#This Row],[2020 1]]</f>
        <v>5276.6235375840006</v>
      </c>
      <c r="BF131" s="81">
        <f ca="1">VLOOKUP(eurostat_totals[[#This Row],[energy carrier EUCalc]],$AE$11:$BI$24,COLUMN()-COLUMN($AD$29),FALSE)*eurostat_totals[[#This Row],[2020 1]]</f>
        <v>5276.6235375840006</v>
      </c>
      <c r="BG131" s="81">
        <f ca="1">VLOOKUP(eurostat_totals[[#This Row],[energy carrier EUCalc]],$AE$11:$BI$24,COLUMN()-COLUMN($AD$29),FALSE)*eurostat_totals[[#This Row],[2020 1]]</f>
        <v>5276.6235375840006</v>
      </c>
      <c r="BH131" s="81">
        <f ca="1">VLOOKUP(eurostat_totals[[#This Row],[energy carrier EUCalc]],$AE$11:$BI$24,COLUMN()-COLUMN($AD$29),FALSE)*eurostat_totals[[#This Row],[2020 1]]</f>
        <v>5276.6235375840006</v>
      </c>
      <c r="BI131" s="81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81" t="str">
        <f t="shared" si="121"/>
        <v>heat-ambientFrance</v>
      </c>
      <c r="B132" s="6" t="s">
        <v>37</v>
      </c>
      <c r="C132" t="s">
        <v>3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0</v>
      </c>
      <c r="R132" s="84">
        <v>665.88728000000003</v>
      </c>
      <c r="S132" s="84">
        <v>1607.21948</v>
      </c>
      <c r="T132" s="84">
        <v>3160.6269499999999</v>
      </c>
      <c r="U132" s="84">
        <v>5044.082190000001</v>
      </c>
      <c r="V132" s="84">
        <v>7816.6276700000008</v>
      </c>
      <c r="W132" s="84">
        <v>10239.00548</v>
      </c>
      <c r="X132" s="84">
        <v>13514.676390000002</v>
      </c>
      <c r="Y132" s="84">
        <v>12295.37556</v>
      </c>
      <c r="Z132" s="84">
        <v>15539.72688</v>
      </c>
      <c r="AA132" s="84">
        <v>18314.447170000003</v>
      </c>
      <c r="AB132" s="84">
        <v>16388.28657</v>
      </c>
      <c r="AC132" s="84">
        <v>19213.585729999999</v>
      </c>
      <c r="AD132" s="84">
        <v>22798.289000000001</v>
      </c>
      <c r="AE132" s="84">
        <v>24001.784660000005</v>
      </c>
      <c r="AF132" s="84">
        <f t="shared" si="118"/>
        <v>25694.196216000004</v>
      </c>
      <c r="AG132" s="84">
        <f t="shared" si="119"/>
        <v>27170.146025200003</v>
      </c>
      <c r="AH132" s="84">
        <f t="shared" si="120"/>
        <v>29326.517916240005</v>
      </c>
      <c r="AI132" s="84">
        <f ca="1">VLOOKUP(eurostat_totals[[#This Row],[energy carrier EUCalc]],$AE$11:$BI$24,COLUMN()-COLUMN($AD$29),FALSE)*eurostat_totals[[#This Row],[2020 1]]</f>
        <v>5865.3035832480018</v>
      </c>
      <c r="AJ132" s="84">
        <f ca="1">VLOOKUP(eurostat_totals[[#This Row],[energy carrier EUCalc]],$AE$11:$BI$24,COLUMN()-COLUMN($AD$29),FALSE)*eurostat_totals[[#This Row],[2020 1]]</f>
        <v>5865.3035832480018</v>
      </c>
      <c r="AK132" s="84">
        <f ca="1">VLOOKUP(eurostat_totals[[#This Row],[energy carrier EUCalc]],$AE$11:$BI$24,COLUMN()-COLUMN($AD$29),FALSE)*eurostat_totals[[#This Row],[2020 1]]</f>
        <v>5865.3035832480018</v>
      </c>
      <c r="AL132" s="84">
        <f ca="1">VLOOKUP(eurostat_totals[[#This Row],[energy carrier EUCalc]],$AE$11:$BI$24,COLUMN()-COLUMN($AD$29),FALSE)*eurostat_totals[[#This Row],[2020 1]]</f>
        <v>5865.3035832480018</v>
      </c>
      <c r="AM132" s="84">
        <f ca="1">VLOOKUP(eurostat_totals[[#This Row],[energy carrier EUCalc]],$AE$11:$BI$24,COLUMN()-COLUMN($AD$29),FALSE)*eurostat_totals[[#This Row],[2020 1]]</f>
        <v>5865.3035832480018</v>
      </c>
      <c r="AN132" s="84">
        <f ca="1">VLOOKUP(eurostat_totals[[#This Row],[energy carrier EUCalc]],$AE$11:$BI$24,COLUMN()-COLUMN($AD$29),FALSE)*eurostat_totals[[#This Row],[2020 1]]</f>
        <v>5865.3035832480018</v>
      </c>
      <c r="AO132" s="84">
        <f ca="1">VLOOKUP(eurostat_totals[[#This Row],[energy carrier EUCalc]],$AE$11:$BI$24,COLUMN()-COLUMN($AD$29),FALSE)*eurostat_totals[[#This Row],[2020 1]]</f>
        <v>8146.2549767333348</v>
      </c>
      <c r="AP132" s="84">
        <f ca="1">VLOOKUP(eurostat_totals[[#This Row],[energy carrier EUCalc]],$AE$11:$BI$24,COLUMN()-COLUMN($AD$29),FALSE)*eurostat_totals[[#This Row],[2020 1]]</f>
        <v>8146.2549767333348</v>
      </c>
      <c r="AQ132" s="84">
        <f ca="1">VLOOKUP(eurostat_totals[[#This Row],[energy carrier EUCalc]],$AE$11:$BI$24,COLUMN()-COLUMN($AD$29),FALSE)*eurostat_totals[[#This Row],[2020 1]]</f>
        <v>8146.2549767333348</v>
      </c>
      <c r="AR132" s="81">
        <f ca="1">VLOOKUP(eurostat_totals[[#This Row],[energy carrier EUCalc]],$AE$11:$BI$24,COLUMN()-COLUMN($AD$29),FALSE)*eurostat_totals[[#This Row],[2020 1]]</f>
        <v>8146.2549767333348</v>
      </c>
      <c r="AS132" s="81">
        <f ca="1">VLOOKUP(eurostat_totals[[#This Row],[energy carrier EUCalc]],$AE$11:$BI$24,COLUMN()-COLUMN($AD$29),FALSE)*eurostat_totals[[#This Row],[2020 1]]</f>
        <v>8146.2549767333348</v>
      </c>
      <c r="AT132" s="81">
        <f ca="1">VLOOKUP(eurostat_totals[[#This Row],[energy carrier EUCalc]],$AE$11:$BI$24,COLUMN()-COLUMN($AD$29),FALSE)*eurostat_totals[[#This Row],[2020 1]]</f>
        <v>8146.2549767333348</v>
      </c>
      <c r="AU132" s="81">
        <f ca="1">VLOOKUP(eurostat_totals[[#This Row],[energy carrier EUCalc]],$AE$11:$BI$24,COLUMN()-COLUMN($AD$29),FALSE)*eurostat_totals[[#This Row],[2020 1]]</f>
        <v>8146.2549767333348</v>
      </c>
      <c r="AV132" s="81">
        <f ca="1">VLOOKUP(eurostat_totals[[#This Row],[energy carrier EUCalc]],$AE$11:$BI$24,COLUMN()-COLUMN($AD$29),FALSE)*eurostat_totals[[#This Row],[2020 1]]</f>
        <v>10590.131469753336</v>
      </c>
      <c r="AW132" s="81">
        <f ca="1">VLOOKUP(eurostat_totals[[#This Row],[energy carrier EUCalc]],$AE$11:$BI$24,COLUMN()-COLUMN($AD$29),FALSE)*eurostat_totals[[#This Row],[2020 1]]</f>
        <v>10590.131469753336</v>
      </c>
      <c r="AX132" s="81">
        <f ca="1">VLOOKUP(eurostat_totals[[#This Row],[energy carrier EUCalc]],$AE$11:$BI$24,COLUMN()-COLUMN($AD$29),FALSE)*eurostat_totals[[#This Row],[2020 1]]</f>
        <v>10590.131469753336</v>
      </c>
      <c r="AY132" s="81">
        <f ca="1">VLOOKUP(eurostat_totals[[#This Row],[energy carrier EUCalc]],$AE$11:$BI$24,COLUMN()-COLUMN($AD$29),FALSE)*eurostat_totals[[#This Row],[2020 1]]</f>
        <v>10590.131469753336</v>
      </c>
      <c r="AZ132" s="81">
        <f ca="1">VLOOKUP(eurostat_totals[[#This Row],[energy carrier EUCalc]],$AE$11:$BI$24,COLUMN()-COLUMN($AD$29),FALSE)*eurostat_totals[[#This Row],[2020 1]]</f>
        <v>10590.131469753336</v>
      </c>
      <c r="BA132" s="81">
        <f ca="1">VLOOKUP(eurostat_totals[[#This Row],[energy carrier EUCalc]],$AE$11:$BI$24,COLUMN()-COLUMN($AD$29),FALSE)*eurostat_totals[[#This Row],[2020 1]]</f>
        <v>10590.131469753336</v>
      </c>
      <c r="BB132" s="81">
        <f ca="1">VLOOKUP(eurostat_totals[[#This Row],[energy carrier EUCalc]],$AE$11:$BI$24,COLUMN()-COLUMN($AD$29),FALSE)*eurostat_totals[[#This Row],[2020 1]]</f>
        <v>10590.131469753336</v>
      </c>
      <c r="BC132" s="81">
        <f ca="1">VLOOKUP(eurostat_totals[[#This Row],[energy carrier EUCalc]],$AE$11:$BI$24,COLUMN()-COLUMN($AD$29),FALSE)*eurostat_totals[[#This Row],[2020 1]]</f>
        <v>15396.421906026</v>
      </c>
      <c r="BD132" s="81">
        <f ca="1">VLOOKUP(eurostat_totals[[#This Row],[energy carrier EUCalc]],$AE$11:$BI$24,COLUMN()-COLUMN($AD$29),FALSE)*eurostat_totals[[#This Row],[2020 1]]</f>
        <v>15396.421906026</v>
      </c>
      <c r="BE132" s="81">
        <f ca="1">VLOOKUP(eurostat_totals[[#This Row],[energy carrier EUCalc]],$AE$11:$BI$24,COLUMN()-COLUMN($AD$29),FALSE)*eurostat_totals[[#This Row],[2020 1]]</f>
        <v>15396.421906026</v>
      </c>
      <c r="BF132" s="81">
        <f ca="1">VLOOKUP(eurostat_totals[[#This Row],[energy carrier EUCalc]],$AE$11:$BI$24,COLUMN()-COLUMN($AD$29),FALSE)*eurostat_totals[[#This Row],[2020 1]]</f>
        <v>15396.421906026</v>
      </c>
      <c r="BG132" s="81">
        <f ca="1">VLOOKUP(eurostat_totals[[#This Row],[energy carrier EUCalc]],$AE$11:$BI$24,COLUMN()-COLUMN($AD$29),FALSE)*eurostat_totals[[#This Row],[2020 1]]</f>
        <v>15396.421906026</v>
      </c>
      <c r="BH132" s="81">
        <f ca="1">VLOOKUP(eurostat_totals[[#This Row],[energy carrier EUCalc]],$AE$11:$BI$24,COLUMN()-COLUMN($AD$29),FALSE)*eurostat_totals[[#This Row],[2020 1]]</f>
        <v>15396.421906026</v>
      </c>
      <c r="BI132" s="81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81" t="str">
        <f t="shared" si="121"/>
        <v>heat-ambientGermany</v>
      </c>
      <c r="B133" s="6" t="s">
        <v>37</v>
      </c>
      <c r="C133" t="s">
        <v>2</v>
      </c>
      <c r="D133" s="84">
        <v>0</v>
      </c>
      <c r="E133" s="84">
        <v>0</v>
      </c>
      <c r="F133" s="84">
        <v>0</v>
      </c>
      <c r="G133" s="84">
        <v>0</v>
      </c>
      <c r="H133" s="84">
        <v>0</v>
      </c>
      <c r="I133" s="84">
        <v>0</v>
      </c>
      <c r="J133" s="84">
        <v>0</v>
      </c>
      <c r="K133" s="84">
        <v>0</v>
      </c>
      <c r="L133" s="84">
        <v>0</v>
      </c>
      <c r="M133" s="84">
        <v>0</v>
      </c>
      <c r="N133" s="84">
        <v>0</v>
      </c>
      <c r="O133" s="84">
        <v>0</v>
      </c>
      <c r="P133" s="84">
        <v>0</v>
      </c>
      <c r="Q133" s="84">
        <v>0</v>
      </c>
      <c r="R133" s="84">
        <v>0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  <c r="Z133" s="84">
        <v>0</v>
      </c>
      <c r="AA133" s="84">
        <v>0</v>
      </c>
      <c r="AB133" s="84">
        <v>0</v>
      </c>
      <c r="AC133" s="84">
        <v>0</v>
      </c>
      <c r="AD133" s="84">
        <v>0</v>
      </c>
      <c r="AE133" s="84">
        <v>11550.83459</v>
      </c>
      <c r="AF133" s="84">
        <f t="shared" si="118"/>
        <v>13861.001508000001</v>
      </c>
      <c r="AG133" s="84">
        <f t="shared" si="119"/>
        <v>16633.201809600003</v>
      </c>
      <c r="AH133" s="84">
        <f t="shared" si="120"/>
        <v>19959.842171520002</v>
      </c>
      <c r="AI133" s="84">
        <f ca="1">VLOOKUP(eurostat_totals[[#This Row],[energy carrier EUCalc]],$AE$11:$BI$24,COLUMN()-COLUMN($AD$29),FALSE)*eurostat_totals[[#This Row],[2020 1]]</f>
        <v>3991.9684343040008</v>
      </c>
      <c r="AJ133" s="84">
        <f ca="1">VLOOKUP(eurostat_totals[[#This Row],[energy carrier EUCalc]],$AE$11:$BI$24,COLUMN()-COLUMN($AD$29),FALSE)*eurostat_totals[[#This Row],[2020 1]]</f>
        <v>3991.9684343040008</v>
      </c>
      <c r="AK133" s="84">
        <f ca="1">VLOOKUP(eurostat_totals[[#This Row],[energy carrier EUCalc]],$AE$11:$BI$24,COLUMN()-COLUMN($AD$29),FALSE)*eurostat_totals[[#This Row],[2020 1]]</f>
        <v>3991.9684343040008</v>
      </c>
      <c r="AL133" s="84">
        <f ca="1">VLOOKUP(eurostat_totals[[#This Row],[energy carrier EUCalc]],$AE$11:$BI$24,COLUMN()-COLUMN($AD$29),FALSE)*eurostat_totals[[#This Row],[2020 1]]</f>
        <v>3991.9684343040008</v>
      </c>
      <c r="AM133" s="84">
        <f ca="1">VLOOKUP(eurostat_totals[[#This Row],[energy carrier EUCalc]],$AE$11:$BI$24,COLUMN()-COLUMN($AD$29),FALSE)*eurostat_totals[[#This Row],[2020 1]]</f>
        <v>3991.9684343040008</v>
      </c>
      <c r="AN133" s="84">
        <f ca="1">VLOOKUP(eurostat_totals[[#This Row],[energy carrier EUCalc]],$AE$11:$BI$24,COLUMN()-COLUMN($AD$29),FALSE)*eurostat_totals[[#This Row],[2020 1]]</f>
        <v>3991.9684343040008</v>
      </c>
      <c r="AO133" s="84">
        <f ca="1">VLOOKUP(eurostat_totals[[#This Row],[energy carrier EUCalc]],$AE$11:$BI$24,COLUMN()-COLUMN($AD$29),FALSE)*eurostat_totals[[#This Row],[2020 1]]</f>
        <v>5544.4006032000007</v>
      </c>
      <c r="AP133" s="84">
        <f ca="1">VLOOKUP(eurostat_totals[[#This Row],[energy carrier EUCalc]],$AE$11:$BI$24,COLUMN()-COLUMN($AD$29),FALSE)*eurostat_totals[[#This Row],[2020 1]]</f>
        <v>5544.4006032000007</v>
      </c>
      <c r="AQ133" s="84">
        <f ca="1">VLOOKUP(eurostat_totals[[#This Row],[energy carrier EUCalc]],$AE$11:$BI$24,COLUMN()-COLUMN($AD$29),FALSE)*eurostat_totals[[#This Row],[2020 1]]</f>
        <v>5544.4006032000007</v>
      </c>
      <c r="AR133" s="81">
        <f ca="1">VLOOKUP(eurostat_totals[[#This Row],[energy carrier EUCalc]],$AE$11:$BI$24,COLUMN()-COLUMN($AD$29),FALSE)*eurostat_totals[[#This Row],[2020 1]]</f>
        <v>5544.4006032000007</v>
      </c>
      <c r="AS133" s="81">
        <f ca="1">VLOOKUP(eurostat_totals[[#This Row],[energy carrier EUCalc]],$AE$11:$BI$24,COLUMN()-COLUMN($AD$29),FALSE)*eurostat_totals[[#This Row],[2020 1]]</f>
        <v>5544.4006032000007</v>
      </c>
      <c r="AT133" s="81">
        <f ca="1">VLOOKUP(eurostat_totals[[#This Row],[energy carrier EUCalc]],$AE$11:$BI$24,COLUMN()-COLUMN($AD$29),FALSE)*eurostat_totals[[#This Row],[2020 1]]</f>
        <v>5544.4006032000007</v>
      </c>
      <c r="AU133" s="81">
        <f ca="1">VLOOKUP(eurostat_totals[[#This Row],[energy carrier EUCalc]],$AE$11:$BI$24,COLUMN()-COLUMN($AD$29),FALSE)*eurostat_totals[[#This Row],[2020 1]]</f>
        <v>5544.4006032000007</v>
      </c>
      <c r="AV133" s="81">
        <f ca="1">VLOOKUP(eurostat_totals[[#This Row],[energy carrier EUCalc]],$AE$11:$BI$24,COLUMN()-COLUMN($AD$29),FALSE)*eurostat_totals[[#This Row],[2020 1]]</f>
        <v>7207.720784160002</v>
      </c>
      <c r="AW133" s="81">
        <f ca="1">VLOOKUP(eurostat_totals[[#This Row],[energy carrier EUCalc]],$AE$11:$BI$24,COLUMN()-COLUMN($AD$29),FALSE)*eurostat_totals[[#This Row],[2020 1]]</f>
        <v>7207.720784160002</v>
      </c>
      <c r="AX133" s="81">
        <f ca="1">VLOOKUP(eurostat_totals[[#This Row],[energy carrier EUCalc]],$AE$11:$BI$24,COLUMN()-COLUMN($AD$29),FALSE)*eurostat_totals[[#This Row],[2020 1]]</f>
        <v>7207.720784160002</v>
      </c>
      <c r="AY133" s="81">
        <f ca="1">VLOOKUP(eurostat_totals[[#This Row],[energy carrier EUCalc]],$AE$11:$BI$24,COLUMN()-COLUMN($AD$29),FALSE)*eurostat_totals[[#This Row],[2020 1]]</f>
        <v>7207.720784160002</v>
      </c>
      <c r="AZ133" s="81">
        <f ca="1">VLOOKUP(eurostat_totals[[#This Row],[energy carrier EUCalc]],$AE$11:$BI$24,COLUMN()-COLUMN($AD$29),FALSE)*eurostat_totals[[#This Row],[2020 1]]</f>
        <v>7207.720784160002</v>
      </c>
      <c r="BA133" s="81">
        <f ca="1">VLOOKUP(eurostat_totals[[#This Row],[energy carrier EUCalc]],$AE$11:$BI$24,COLUMN()-COLUMN($AD$29),FALSE)*eurostat_totals[[#This Row],[2020 1]]</f>
        <v>7207.720784160002</v>
      </c>
      <c r="BB133" s="81">
        <f ca="1">VLOOKUP(eurostat_totals[[#This Row],[energy carrier EUCalc]],$AE$11:$BI$24,COLUMN()-COLUMN($AD$29),FALSE)*eurostat_totals[[#This Row],[2020 1]]</f>
        <v>7207.720784160002</v>
      </c>
      <c r="BC133" s="81">
        <f ca="1">VLOOKUP(eurostat_totals[[#This Row],[energy carrier EUCalc]],$AE$11:$BI$24,COLUMN()-COLUMN($AD$29),FALSE)*eurostat_totals[[#This Row],[2020 1]]</f>
        <v>10478.917140047999</v>
      </c>
      <c r="BD133" s="81">
        <f ca="1">VLOOKUP(eurostat_totals[[#This Row],[energy carrier EUCalc]],$AE$11:$BI$24,COLUMN()-COLUMN($AD$29),FALSE)*eurostat_totals[[#This Row],[2020 1]]</f>
        <v>10478.917140047999</v>
      </c>
      <c r="BE133" s="81">
        <f ca="1">VLOOKUP(eurostat_totals[[#This Row],[energy carrier EUCalc]],$AE$11:$BI$24,COLUMN()-COLUMN($AD$29),FALSE)*eurostat_totals[[#This Row],[2020 1]]</f>
        <v>10478.917140047999</v>
      </c>
      <c r="BF133" s="81">
        <f ca="1">VLOOKUP(eurostat_totals[[#This Row],[energy carrier EUCalc]],$AE$11:$BI$24,COLUMN()-COLUMN($AD$29),FALSE)*eurostat_totals[[#This Row],[2020 1]]</f>
        <v>10478.917140047999</v>
      </c>
      <c r="BG133" s="81">
        <f ca="1">VLOOKUP(eurostat_totals[[#This Row],[energy carrier EUCalc]],$AE$11:$BI$24,COLUMN()-COLUMN($AD$29),FALSE)*eurostat_totals[[#This Row],[2020 1]]</f>
        <v>10478.917140047999</v>
      </c>
      <c r="BH133" s="81">
        <f ca="1">VLOOKUP(eurostat_totals[[#This Row],[energy carrier EUCalc]],$AE$11:$BI$24,COLUMN()-COLUMN($AD$29),FALSE)*eurostat_totals[[#This Row],[2020 1]]</f>
        <v>10478.917140047999</v>
      </c>
      <c r="BI133" s="81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81" t="str">
        <f t="shared" si="121"/>
        <v>heat-ambientGreece</v>
      </c>
      <c r="B134" s="6" t="s">
        <v>37</v>
      </c>
      <c r="C134" t="s">
        <v>16</v>
      </c>
      <c r="D134" s="84">
        <v>0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84">
        <v>0</v>
      </c>
      <c r="K134" s="84">
        <v>0</v>
      </c>
      <c r="L134" s="84">
        <v>0</v>
      </c>
      <c r="M134" s="84">
        <v>0</v>
      </c>
      <c r="N134" s="84">
        <v>0</v>
      </c>
      <c r="O134" s="84">
        <v>0</v>
      </c>
      <c r="P134" s="84">
        <v>0</v>
      </c>
      <c r="Q134" s="84">
        <v>0</v>
      </c>
      <c r="R134" s="84">
        <v>0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84">
        <v>0</v>
      </c>
      <c r="AD134" s="84">
        <v>0</v>
      </c>
      <c r="AE134" s="84">
        <v>715.97769000000005</v>
      </c>
      <c r="AF134" s="84">
        <f t="shared" si="118"/>
        <v>859.17322800000011</v>
      </c>
      <c r="AG134" s="84">
        <f t="shared" si="119"/>
        <v>1031.0078736</v>
      </c>
      <c r="AH134" s="84">
        <f t="shared" si="120"/>
        <v>1237.2094483200001</v>
      </c>
      <c r="AI134" s="84">
        <f ca="1">VLOOKUP(eurostat_totals[[#This Row],[energy carrier EUCalc]],$AE$11:$BI$24,COLUMN()-COLUMN($AD$29),FALSE)*eurostat_totals[[#This Row],[2020 1]]</f>
        <v>247.44188966400003</v>
      </c>
      <c r="AJ134" s="84">
        <f ca="1">VLOOKUP(eurostat_totals[[#This Row],[energy carrier EUCalc]],$AE$11:$BI$24,COLUMN()-COLUMN($AD$29),FALSE)*eurostat_totals[[#This Row],[2020 1]]</f>
        <v>247.44188966400003</v>
      </c>
      <c r="AK134" s="84">
        <f ca="1">VLOOKUP(eurostat_totals[[#This Row],[energy carrier EUCalc]],$AE$11:$BI$24,COLUMN()-COLUMN($AD$29),FALSE)*eurostat_totals[[#This Row],[2020 1]]</f>
        <v>247.44188966400003</v>
      </c>
      <c r="AL134" s="84">
        <f ca="1">VLOOKUP(eurostat_totals[[#This Row],[energy carrier EUCalc]],$AE$11:$BI$24,COLUMN()-COLUMN($AD$29),FALSE)*eurostat_totals[[#This Row],[2020 1]]</f>
        <v>247.44188966400003</v>
      </c>
      <c r="AM134" s="84">
        <f ca="1">VLOOKUP(eurostat_totals[[#This Row],[energy carrier EUCalc]],$AE$11:$BI$24,COLUMN()-COLUMN($AD$29),FALSE)*eurostat_totals[[#This Row],[2020 1]]</f>
        <v>247.44188966400003</v>
      </c>
      <c r="AN134" s="84">
        <f ca="1">VLOOKUP(eurostat_totals[[#This Row],[energy carrier EUCalc]],$AE$11:$BI$24,COLUMN()-COLUMN($AD$29),FALSE)*eurostat_totals[[#This Row],[2020 1]]</f>
        <v>247.44188966400003</v>
      </c>
      <c r="AO134" s="84">
        <f ca="1">VLOOKUP(eurostat_totals[[#This Row],[energy carrier EUCalc]],$AE$11:$BI$24,COLUMN()-COLUMN($AD$29),FALSE)*eurostat_totals[[#This Row],[2020 1]]</f>
        <v>343.66929120000003</v>
      </c>
      <c r="AP134" s="84">
        <f ca="1">VLOOKUP(eurostat_totals[[#This Row],[energy carrier EUCalc]],$AE$11:$BI$24,COLUMN()-COLUMN($AD$29),FALSE)*eurostat_totals[[#This Row],[2020 1]]</f>
        <v>343.66929120000003</v>
      </c>
      <c r="AQ134" s="84">
        <f ca="1">VLOOKUP(eurostat_totals[[#This Row],[energy carrier EUCalc]],$AE$11:$BI$24,COLUMN()-COLUMN($AD$29),FALSE)*eurostat_totals[[#This Row],[2020 1]]</f>
        <v>343.66929120000003</v>
      </c>
      <c r="AR134" s="81">
        <f ca="1">VLOOKUP(eurostat_totals[[#This Row],[energy carrier EUCalc]],$AE$11:$BI$24,COLUMN()-COLUMN($AD$29),FALSE)*eurostat_totals[[#This Row],[2020 1]]</f>
        <v>343.66929120000003</v>
      </c>
      <c r="AS134" s="81">
        <f ca="1">VLOOKUP(eurostat_totals[[#This Row],[energy carrier EUCalc]],$AE$11:$BI$24,COLUMN()-COLUMN($AD$29),FALSE)*eurostat_totals[[#This Row],[2020 1]]</f>
        <v>343.66929120000003</v>
      </c>
      <c r="AT134" s="81">
        <f ca="1">VLOOKUP(eurostat_totals[[#This Row],[energy carrier EUCalc]],$AE$11:$BI$24,COLUMN()-COLUMN($AD$29),FALSE)*eurostat_totals[[#This Row],[2020 1]]</f>
        <v>343.66929120000003</v>
      </c>
      <c r="AU134" s="81">
        <f ca="1">VLOOKUP(eurostat_totals[[#This Row],[energy carrier EUCalc]],$AE$11:$BI$24,COLUMN()-COLUMN($AD$29),FALSE)*eurostat_totals[[#This Row],[2020 1]]</f>
        <v>343.66929120000003</v>
      </c>
      <c r="AV134" s="81">
        <f ca="1">VLOOKUP(eurostat_totals[[#This Row],[energy carrier EUCalc]],$AE$11:$BI$24,COLUMN()-COLUMN($AD$29),FALSE)*eurostat_totals[[#This Row],[2020 1]]</f>
        <v>446.77007856000012</v>
      </c>
      <c r="AW134" s="81">
        <f ca="1">VLOOKUP(eurostat_totals[[#This Row],[energy carrier EUCalc]],$AE$11:$BI$24,COLUMN()-COLUMN($AD$29),FALSE)*eurostat_totals[[#This Row],[2020 1]]</f>
        <v>446.77007856000012</v>
      </c>
      <c r="AX134" s="81">
        <f ca="1">VLOOKUP(eurostat_totals[[#This Row],[energy carrier EUCalc]],$AE$11:$BI$24,COLUMN()-COLUMN($AD$29),FALSE)*eurostat_totals[[#This Row],[2020 1]]</f>
        <v>446.77007856000012</v>
      </c>
      <c r="AY134" s="81">
        <f ca="1">VLOOKUP(eurostat_totals[[#This Row],[energy carrier EUCalc]],$AE$11:$BI$24,COLUMN()-COLUMN($AD$29),FALSE)*eurostat_totals[[#This Row],[2020 1]]</f>
        <v>446.77007856000012</v>
      </c>
      <c r="AZ134" s="81">
        <f ca="1">VLOOKUP(eurostat_totals[[#This Row],[energy carrier EUCalc]],$AE$11:$BI$24,COLUMN()-COLUMN($AD$29),FALSE)*eurostat_totals[[#This Row],[2020 1]]</f>
        <v>446.77007856000012</v>
      </c>
      <c r="BA134" s="81">
        <f ca="1">VLOOKUP(eurostat_totals[[#This Row],[energy carrier EUCalc]],$AE$11:$BI$24,COLUMN()-COLUMN($AD$29),FALSE)*eurostat_totals[[#This Row],[2020 1]]</f>
        <v>446.77007856000012</v>
      </c>
      <c r="BB134" s="81">
        <f ca="1">VLOOKUP(eurostat_totals[[#This Row],[energy carrier EUCalc]],$AE$11:$BI$24,COLUMN()-COLUMN($AD$29),FALSE)*eurostat_totals[[#This Row],[2020 1]]</f>
        <v>446.77007856000012</v>
      </c>
      <c r="BC134" s="81">
        <f ca="1">VLOOKUP(eurostat_totals[[#This Row],[energy carrier EUCalc]],$AE$11:$BI$24,COLUMN()-COLUMN($AD$29),FALSE)*eurostat_totals[[#This Row],[2020 1]]</f>
        <v>649.53496036799993</v>
      </c>
      <c r="BD134" s="81">
        <f ca="1">VLOOKUP(eurostat_totals[[#This Row],[energy carrier EUCalc]],$AE$11:$BI$24,COLUMN()-COLUMN($AD$29),FALSE)*eurostat_totals[[#This Row],[2020 1]]</f>
        <v>649.53496036799993</v>
      </c>
      <c r="BE134" s="81">
        <f ca="1">VLOOKUP(eurostat_totals[[#This Row],[energy carrier EUCalc]],$AE$11:$BI$24,COLUMN()-COLUMN($AD$29),FALSE)*eurostat_totals[[#This Row],[2020 1]]</f>
        <v>649.53496036799993</v>
      </c>
      <c r="BF134" s="81">
        <f ca="1">VLOOKUP(eurostat_totals[[#This Row],[energy carrier EUCalc]],$AE$11:$BI$24,COLUMN()-COLUMN($AD$29),FALSE)*eurostat_totals[[#This Row],[2020 1]]</f>
        <v>649.53496036799993</v>
      </c>
      <c r="BG134" s="81">
        <f ca="1">VLOOKUP(eurostat_totals[[#This Row],[energy carrier EUCalc]],$AE$11:$BI$24,COLUMN()-COLUMN($AD$29),FALSE)*eurostat_totals[[#This Row],[2020 1]]</f>
        <v>649.53496036799993</v>
      </c>
      <c r="BH134" s="81">
        <f ca="1">VLOOKUP(eurostat_totals[[#This Row],[energy carrier EUCalc]],$AE$11:$BI$24,COLUMN()-COLUMN($AD$29),FALSE)*eurostat_totals[[#This Row],[2020 1]]</f>
        <v>649.53496036799993</v>
      </c>
      <c r="BI134" s="81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81" t="str">
        <f t="shared" si="121"/>
        <v>heat-ambientHungary</v>
      </c>
      <c r="B135" s="6" t="s">
        <v>37</v>
      </c>
      <c r="C135" t="s">
        <v>15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107.21697</v>
      </c>
      <c r="AF135" s="84">
        <f t="shared" si="118"/>
        <v>128.66036400000002</v>
      </c>
      <c r="AG135" s="84">
        <f t="shared" si="119"/>
        <v>154.39243680000001</v>
      </c>
      <c r="AH135" s="84">
        <f t="shared" si="120"/>
        <v>185.27092416000002</v>
      </c>
      <c r="AI135" s="84">
        <f ca="1">VLOOKUP(eurostat_totals[[#This Row],[energy carrier EUCalc]],$AE$11:$BI$24,COLUMN()-COLUMN($AD$29),FALSE)*eurostat_totals[[#This Row],[2020 1]]</f>
        <v>37.054184832000004</v>
      </c>
      <c r="AJ135" s="84">
        <f ca="1">VLOOKUP(eurostat_totals[[#This Row],[energy carrier EUCalc]],$AE$11:$BI$24,COLUMN()-COLUMN($AD$29),FALSE)*eurostat_totals[[#This Row],[2020 1]]</f>
        <v>37.054184832000004</v>
      </c>
      <c r="AK135" s="84">
        <f ca="1">VLOOKUP(eurostat_totals[[#This Row],[energy carrier EUCalc]],$AE$11:$BI$24,COLUMN()-COLUMN($AD$29),FALSE)*eurostat_totals[[#This Row],[2020 1]]</f>
        <v>37.054184832000004</v>
      </c>
      <c r="AL135" s="84">
        <f ca="1">VLOOKUP(eurostat_totals[[#This Row],[energy carrier EUCalc]],$AE$11:$BI$24,COLUMN()-COLUMN($AD$29),FALSE)*eurostat_totals[[#This Row],[2020 1]]</f>
        <v>37.054184832000004</v>
      </c>
      <c r="AM135" s="84">
        <f ca="1">VLOOKUP(eurostat_totals[[#This Row],[energy carrier EUCalc]],$AE$11:$BI$24,COLUMN()-COLUMN($AD$29),FALSE)*eurostat_totals[[#This Row],[2020 1]]</f>
        <v>37.054184832000004</v>
      </c>
      <c r="AN135" s="84">
        <f ca="1">VLOOKUP(eurostat_totals[[#This Row],[energy carrier EUCalc]],$AE$11:$BI$24,COLUMN()-COLUMN($AD$29),FALSE)*eurostat_totals[[#This Row],[2020 1]]</f>
        <v>37.054184832000004</v>
      </c>
      <c r="AO135" s="84">
        <f ca="1">VLOOKUP(eurostat_totals[[#This Row],[energy carrier EUCalc]],$AE$11:$BI$24,COLUMN()-COLUMN($AD$29),FALSE)*eurostat_totals[[#This Row],[2020 1]]</f>
        <v>51.464145600000009</v>
      </c>
      <c r="AP135" s="84">
        <f ca="1">VLOOKUP(eurostat_totals[[#This Row],[energy carrier EUCalc]],$AE$11:$BI$24,COLUMN()-COLUMN($AD$29),FALSE)*eurostat_totals[[#This Row],[2020 1]]</f>
        <v>51.464145600000009</v>
      </c>
      <c r="AQ135" s="84">
        <f ca="1">VLOOKUP(eurostat_totals[[#This Row],[energy carrier EUCalc]],$AE$11:$BI$24,COLUMN()-COLUMN($AD$29),FALSE)*eurostat_totals[[#This Row],[2020 1]]</f>
        <v>51.464145600000009</v>
      </c>
      <c r="AR135" s="81">
        <f ca="1">VLOOKUP(eurostat_totals[[#This Row],[energy carrier EUCalc]],$AE$11:$BI$24,COLUMN()-COLUMN($AD$29),FALSE)*eurostat_totals[[#This Row],[2020 1]]</f>
        <v>51.464145600000009</v>
      </c>
      <c r="AS135" s="81">
        <f ca="1">VLOOKUP(eurostat_totals[[#This Row],[energy carrier EUCalc]],$AE$11:$BI$24,COLUMN()-COLUMN($AD$29),FALSE)*eurostat_totals[[#This Row],[2020 1]]</f>
        <v>51.464145600000009</v>
      </c>
      <c r="AT135" s="81">
        <f ca="1">VLOOKUP(eurostat_totals[[#This Row],[energy carrier EUCalc]],$AE$11:$BI$24,COLUMN()-COLUMN($AD$29),FALSE)*eurostat_totals[[#This Row],[2020 1]]</f>
        <v>51.464145600000009</v>
      </c>
      <c r="AU135" s="81">
        <f ca="1">VLOOKUP(eurostat_totals[[#This Row],[energy carrier EUCalc]],$AE$11:$BI$24,COLUMN()-COLUMN($AD$29),FALSE)*eurostat_totals[[#This Row],[2020 1]]</f>
        <v>51.464145600000009</v>
      </c>
      <c r="AV135" s="81">
        <f ca="1">VLOOKUP(eurostat_totals[[#This Row],[energy carrier EUCalc]],$AE$11:$BI$24,COLUMN()-COLUMN($AD$29),FALSE)*eurostat_totals[[#This Row],[2020 1]]</f>
        <v>66.903389280000013</v>
      </c>
      <c r="AW135" s="81">
        <f ca="1">VLOOKUP(eurostat_totals[[#This Row],[energy carrier EUCalc]],$AE$11:$BI$24,COLUMN()-COLUMN($AD$29),FALSE)*eurostat_totals[[#This Row],[2020 1]]</f>
        <v>66.903389280000013</v>
      </c>
      <c r="AX135" s="81">
        <f ca="1">VLOOKUP(eurostat_totals[[#This Row],[energy carrier EUCalc]],$AE$11:$BI$24,COLUMN()-COLUMN($AD$29),FALSE)*eurostat_totals[[#This Row],[2020 1]]</f>
        <v>66.903389280000013</v>
      </c>
      <c r="AY135" s="81">
        <f ca="1">VLOOKUP(eurostat_totals[[#This Row],[energy carrier EUCalc]],$AE$11:$BI$24,COLUMN()-COLUMN($AD$29),FALSE)*eurostat_totals[[#This Row],[2020 1]]</f>
        <v>66.903389280000013</v>
      </c>
      <c r="AZ135" s="81">
        <f ca="1">VLOOKUP(eurostat_totals[[#This Row],[energy carrier EUCalc]],$AE$11:$BI$24,COLUMN()-COLUMN($AD$29),FALSE)*eurostat_totals[[#This Row],[2020 1]]</f>
        <v>66.903389280000013</v>
      </c>
      <c r="BA135" s="81">
        <f ca="1">VLOOKUP(eurostat_totals[[#This Row],[energy carrier EUCalc]],$AE$11:$BI$24,COLUMN()-COLUMN($AD$29),FALSE)*eurostat_totals[[#This Row],[2020 1]]</f>
        <v>66.903389280000013</v>
      </c>
      <c r="BB135" s="81">
        <f ca="1">VLOOKUP(eurostat_totals[[#This Row],[energy carrier EUCalc]],$AE$11:$BI$24,COLUMN()-COLUMN($AD$29),FALSE)*eurostat_totals[[#This Row],[2020 1]]</f>
        <v>66.903389280000013</v>
      </c>
      <c r="BC135" s="81">
        <f ca="1">VLOOKUP(eurostat_totals[[#This Row],[energy carrier EUCalc]],$AE$11:$BI$24,COLUMN()-COLUMN($AD$29),FALSE)*eurostat_totals[[#This Row],[2020 1]]</f>
        <v>97.267235184</v>
      </c>
      <c r="BD135" s="81">
        <f ca="1">VLOOKUP(eurostat_totals[[#This Row],[energy carrier EUCalc]],$AE$11:$BI$24,COLUMN()-COLUMN($AD$29),FALSE)*eurostat_totals[[#This Row],[2020 1]]</f>
        <v>97.267235184</v>
      </c>
      <c r="BE135" s="81">
        <f ca="1">VLOOKUP(eurostat_totals[[#This Row],[energy carrier EUCalc]],$AE$11:$BI$24,COLUMN()-COLUMN($AD$29),FALSE)*eurostat_totals[[#This Row],[2020 1]]</f>
        <v>97.267235184</v>
      </c>
      <c r="BF135" s="81">
        <f ca="1">VLOOKUP(eurostat_totals[[#This Row],[energy carrier EUCalc]],$AE$11:$BI$24,COLUMN()-COLUMN($AD$29),FALSE)*eurostat_totals[[#This Row],[2020 1]]</f>
        <v>97.267235184</v>
      </c>
      <c r="BG135" s="81">
        <f ca="1">VLOOKUP(eurostat_totals[[#This Row],[energy carrier EUCalc]],$AE$11:$BI$24,COLUMN()-COLUMN($AD$29),FALSE)*eurostat_totals[[#This Row],[2020 1]]</f>
        <v>97.267235184</v>
      </c>
      <c r="BH135" s="81">
        <f ca="1">VLOOKUP(eurostat_totals[[#This Row],[energy carrier EUCalc]],$AE$11:$BI$24,COLUMN()-COLUMN($AD$29),FALSE)*eurostat_totals[[#This Row],[2020 1]]</f>
        <v>97.267235184</v>
      </c>
      <c r="BI135" s="81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81" t="str">
        <f t="shared" si="121"/>
        <v>heat-ambientIceland</v>
      </c>
      <c r="B136" s="6" t="s">
        <v>37</v>
      </c>
      <c r="C136" t="s">
        <v>70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f t="shared" si="118"/>
        <v>0</v>
      </c>
      <c r="AG136" s="84">
        <f t="shared" si="119"/>
        <v>0</v>
      </c>
      <c r="AH136" s="84">
        <f t="shared" si="120"/>
        <v>0</v>
      </c>
      <c r="AI136" s="84">
        <f ca="1">VLOOKUP(eurostat_totals[[#This Row],[energy carrier EUCalc]],$AE$11:$BI$24,COLUMN()-COLUMN($AD$29),FALSE)*eurostat_totals[[#This Row],[2020 1]]</f>
        <v>0</v>
      </c>
      <c r="AJ136" s="84">
        <f ca="1">VLOOKUP(eurostat_totals[[#This Row],[energy carrier EUCalc]],$AE$11:$BI$24,COLUMN()-COLUMN($AD$29),FALSE)*eurostat_totals[[#This Row],[2020 1]]</f>
        <v>0</v>
      </c>
      <c r="AK136" s="84">
        <f ca="1">VLOOKUP(eurostat_totals[[#This Row],[energy carrier EUCalc]],$AE$11:$BI$24,COLUMN()-COLUMN($AD$29),FALSE)*eurostat_totals[[#This Row],[2020 1]]</f>
        <v>0</v>
      </c>
      <c r="AL136" s="84">
        <f ca="1">VLOOKUP(eurostat_totals[[#This Row],[energy carrier EUCalc]],$AE$11:$BI$24,COLUMN()-COLUMN($AD$29),FALSE)*eurostat_totals[[#This Row],[2020 1]]</f>
        <v>0</v>
      </c>
      <c r="AM136" s="84">
        <f ca="1">VLOOKUP(eurostat_totals[[#This Row],[energy carrier EUCalc]],$AE$11:$BI$24,COLUMN()-COLUMN($AD$29),FALSE)*eurostat_totals[[#This Row],[2020 1]]</f>
        <v>0</v>
      </c>
      <c r="AN136" s="84">
        <f ca="1">VLOOKUP(eurostat_totals[[#This Row],[energy carrier EUCalc]],$AE$11:$BI$24,COLUMN()-COLUMN($AD$29),FALSE)*eurostat_totals[[#This Row],[2020 1]]</f>
        <v>0</v>
      </c>
      <c r="AO136" s="84">
        <f ca="1">VLOOKUP(eurostat_totals[[#This Row],[energy carrier EUCalc]],$AE$11:$BI$24,COLUMN()-COLUMN($AD$29),FALSE)*eurostat_totals[[#This Row],[2020 1]]</f>
        <v>0</v>
      </c>
      <c r="AP136" s="84">
        <f ca="1">VLOOKUP(eurostat_totals[[#This Row],[energy carrier EUCalc]],$AE$11:$BI$24,COLUMN()-COLUMN($AD$29),FALSE)*eurostat_totals[[#This Row],[2020 1]]</f>
        <v>0</v>
      </c>
      <c r="AQ136" s="84">
        <f ca="1">VLOOKUP(eurostat_totals[[#This Row],[energy carrier EUCalc]],$AE$11:$BI$24,COLUMN()-COLUMN($AD$29),FALSE)*eurostat_totals[[#This Row],[2020 1]]</f>
        <v>0</v>
      </c>
      <c r="AR136" s="81">
        <f ca="1">VLOOKUP(eurostat_totals[[#This Row],[energy carrier EUCalc]],$AE$11:$BI$24,COLUMN()-COLUMN($AD$29),FALSE)*eurostat_totals[[#This Row],[2020 1]]</f>
        <v>0</v>
      </c>
      <c r="AS136" s="81">
        <f ca="1">VLOOKUP(eurostat_totals[[#This Row],[energy carrier EUCalc]],$AE$11:$BI$24,COLUMN()-COLUMN($AD$29),FALSE)*eurostat_totals[[#This Row],[2020 1]]</f>
        <v>0</v>
      </c>
      <c r="AT136" s="81">
        <f ca="1">VLOOKUP(eurostat_totals[[#This Row],[energy carrier EUCalc]],$AE$11:$BI$24,COLUMN()-COLUMN($AD$29),FALSE)*eurostat_totals[[#This Row],[2020 1]]</f>
        <v>0</v>
      </c>
      <c r="AU136" s="81">
        <f ca="1">VLOOKUP(eurostat_totals[[#This Row],[energy carrier EUCalc]],$AE$11:$BI$24,COLUMN()-COLUMN($AD$29),FALSE)*eurostat_totals[[#This Row],[2020 1]]</f>
        <v>0</v>
      </c>
      <c r="AV136" s="81">
        <f ca="1">VLOOKUP(eurostat_totals[[#This Row],[energy carrier EUCalc]],$AE$11:$BI$24,COLUMN()-COLUMN($AD$29),FALSE)*eurostat_totals[[#This Row],[2020 1]]</f>
        <v>0</v>
      </c>
      <c r="AW136" s="81">
        <f ca="1">VLOOKUP(eurostat_totals[[#This Row],[energy carrier EUCalc]],$AE$11:$BI$24,COLUMN()-COLUMN($AD$29),FALSE)*eurostat_totals[[#This Row],[2020 1]]</f>
        <v>0</v>
      </c>
      <c r="AX136" s="81">
        <f ca="1">VLOOKUP(eurostat_totals[[#This Row],[energy carrier EUCalc]],$AE$11:$BI$24,COLUMN()-COLUMN($AD$29),FALSE)*eurostat_totals[[#This Row],[2020 1]]</f>
        <v>0</v>
      </c>
      <c r="AY136" s="81">
        <f ca="1">VLOOKUP(eurostat_totals[[#This Row],[energy carrier EUCalc]],$AE$11:$BI$24,COLUMN()-COLUMN($AD$29),FALSE)*eurostat_totals[[#This Row],[2020 1]]</f>
        <v>0</v>
      </c>
      <c r="AZ136" s="81">
        <f ca="1">VLOOKUP(eurostat_totals[[#This Row],[energy carrier EUCalc]],$AE$11:$BI$24,COLUMN()-COLUMN($AD$29),FALSE)*eurostat_totals[[#This Row],[2020 1]]</f>
        <v>0</v>
      </c>
      <c r="BA136" s="81">
        <f ca="1">VLOOKUP(eurostat_totals[[#This Row],[energy carrier EUCalc]],$AE$11:$BI$24,COLUMN()-COLUMN($AD$29),FALSE)*eurostat_totals[[#This Row],[2020 1]]</f>
        <v>0</v>
      </c>
      <c r="BB136" s="81">
        <f ca="1">VLOOKUP(eurostat_totals[[#This Row],[energy carrier EUCalc]],$AE$11:$BI$24,COLUMN()-COLUMN($AD$29),FALSE)*eurostat_totals[[#This Row],[2020 1]]</f>
        <v>0</v>
      </c>
      <c r="BC136" s="81">
        <f ca="1">VLOOKUP(eurostat_totals[[#This Row],[energy carrier EUCalc]],$AE$11:$BI$24,COLUMN()-COLUMN($AD$29),FALSE)*eurostat_totals[[#This Row],[2020 1]]</f>
        <v>0</v>
      </c>
      <c r="BD136" s="81">
        <f ca="1">VLOOKUP(eurostat_totals[[#This Row],[energy carrier EUCalc]],$AE$11:$BI$24,COLUMN()-COLUMN($AD$29),FALSE)*eurostat_totals[[#This Row],[2020 1]]</f>
        <v>0</v>
      </c>
      <c r="BE136" s="81">
        <f ca="1">VLOOKUP(eurostat_totals[[#This Row],[energy carrier EUCalc]],$AE$11:$BI$24,COLUMN()-COLUMN($AD$29),FALSE)*eurostat_totals[[#This Row],[2020 1]]</f>
        <v>0</v>
      </c>
      <c r="BF136" s="81">
        <f ca="1">VLOOKUP(eurostat_totals[[#This Row],[energy carrier EUCalc]],$AE$11:$BI$24,COLUMN()-COLUMN($AD$29),FALSE)*eurostat_totals[[#This Row],[2020 1]]</f>
        <v>0</v>
      </c>
      <c r="BG136" s="81">
        <f ca="1">VLOOKUP(eurostat_totals[[#This Row],[energy carrier EUCalc]],$AE$11:$BI$24,COLUMN()-COLUMN($AD$29),FALSE)*eurostat_totals[[#This Row],[2020 1]]</f>
        <v>0</v>
      </c>
      <c r="BH136" s="81">
        <f ca="1">VLOOKUP(eurostat_totals[[#This Row],[energy carrier EUCalc]],$AE$11:$BI$24,COLUMN()-COLUMN($AD$29),FALSE)*eurostat_totals[[#This Row],[2020 1]]</f>
        <v>0</v>
      </c>
      <c r="BI136" s="81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81" t="str">
        <f t="shared" si="121"/>
        <v>heat-ambientIreland</v>
      </c>
      <c r="B137" s="6" t="s">
        <v>37</v>
      </c>
      <c r="C137" t="s">
        <v>18</v>
      </c>
      <c r="D137" s="84">
        <v>0</v>
      </c>
      <c r="E137" s="84">
        <v>0</v>
      </c>
      <c r="F137" s="84">
        <v>0</v>
      </c>
      <c r="G137" s="84">
        <v>0</v>
      </c>
      <c r="H137" s="84">
        <v>0</v>
      </c>
      <c r="I137" s="84">
        <v>0</v>
      </c>
      <c r="J137" s="84">
        <v>0</v>
      </c>
      <c r="K137" s="84">
        <v>0</v>
      </c>
      <c r="L137" s="84">
        <v>0</v>
      </c>
      <c r="M137" s="84">
        <v>0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4">
        <v>0</v>
      </c>
      <c r="T137" s="84">
        <v>0</v>
      </c>
      <c r="U137" s="84">
        <v>0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4">
        <v>0</v>
      </c>
      <c r="AD137" s="84">
        <v>0</v>
      </c>
      <c r="AE137" s="84">
        <v>0</v>
      </c>
      <c r="AF137" s="84">
        <f t="shared" si="118"/>
        <v>0</v>
      </c>
      <c r="AG137" s="84">
        <f t="shared" si="119"/>
        <v>0</v>
      </c>
      <c r="AH137" s="84">
        <f t="shared" si="120"/>
        <v>0</v>
      </c>
      <c r="AI137" s="84">
        <f ca="1">VLOOKUP(eurostat_totals[[#This Row],[energy carrier EUCalc]],$AE$11:$BI$24,COLUMN()-COLUMN($AD$29),FALSE)*eurostat_totals[[#This Row],[2020 1]]</f>
        <v>0</v>
      </c>
      <c r="AJ137" s="84">
        <f ca="1">VLOOKUP(eurostat_totals[[#This Row],[energy carrier EUCalc]],$AE$11:$BI$24,COLUMN()-COLUMN($AD$29),FALSE)*eurostat_totals[[#This Row],[2020 1]]</f>
        <v>0</v>
      </c>
      <c r="AK137" s="84">
        <f ca="1">VLOOKUP(eurostat_totals[[#This Row],[energy carrier EUCalc]],$AE$11:$BI$24,COLUMN()-COLUMN($AD$29),FALSE)*eurostat_totals[[#This Row],[2020 1]]</f>
        <v>0</v>
      </c>
      <c r="AL137" s="84">
        <f ca="1">VLOOKUP(eurostat_totals[[#This Row],[energy carrier EUCalc]],$AE$11:$BI$24,COLUMN()-COLUMN($AD$29),FALSE)*eurostat_totals[[#This Row],[2020 1]]</f>
        <v>0</v>
      </c>
      <c r="AM137" s="84">
        <f ca="1">VLOOKUP(eurostat_totals[[#This Row],[energy carrier EUCalc]],$AE$11:$BI$24,COLUMN()-COLUMN($AD$29),FALSE)*eurostat_totals[[#This Row],[2020 1]]</f>
        <v>0</v>
      </c>
      <c r="AN137" s="84">
        <f ca="1">VLOOKUP(eurostat_totals[[#This Row],[energy carrier EUCalc]],$AE$11:$BI$24,COLUMN()-COLUMN($AD$29),FALSE)*eurostat_totals[[#This Row],[2020 1]]</f>
        <v>0</v>
      </c>
      <c r="AO137" s="84">
        <f ca="1">VLOOKUP(eurostat_totals[[#This Row],[energy carrier EUCalc]],$AE$11:$BI$24,COLUMN()-COLUMN($AD$29),FALSE)*eurostat_totals[[#This Row],[2020 1]]</f>
        <v>0</v>
      </c>
      <c r="AP137" s="84">
        <f ca="1">VLOOKUP(eurostat_totals[[#This Row],[energy carrier EUCalc]],$AE$11:$BI$24,COLUMN()-COLUMN($AD$29),FALSE)*eurostat_totals[[#This Row],[2020 1]]</f>
        <v>0</v>
      </c>
      <c r="AQ137" s="84">
        <f ca="1">VLOOKUP(eurostat_totals[[#This Row],[energy carrier EUCalc]],$AE$11:$BI$24,COLUMN()-COLUMN($AD$29),FALSE)*eurostat_totals[[#This Row],[2020 1]]</f>
        <v>0</v>
      </c>
      <c r="AR137" s="81">
        <f ca="1">VLOOKUP(eurostat_totals[[#This Row],[energy carrier EUCalc]],$AE$11:$BI$24,COLUMN()-COLUMN($AD$29),FALSE)*eurostat_totals[[#This Row],[2020 1]]</f>
        <v>0</v>
      </c>
      <c r="AS137" s="81">
        <f ca="1">VLOOKUP(eurostat_totals[[#This Row],[energy carrier EUCalc]],$AE$11:$BI$24,COLUMN()-COLUMN($AD$29),FALSE)*eurostat_totals[[#This Row],[2020 1]]</f>
        <v>0</v>
      </c>
      <c r="AT137" s="81">
        <f ca="1">VLOOKUP(eurostat_totals[[#This Row],[energy carrier EUCalc]],$AE$11:$BI$24,COLUMN()-COLUMN($AD$29),FALSE)*eurostat_totals[[#This Row],[2020 1]]</f>
        <v>0</v>
      </c>
      <c r="AU137" s="81">
        <f ca="1">VLOOKUP(eurostat_totals[[#This Row],[energy carrier EUCalc]],$AE$11:$BI$24,COLUMN()-COLUMN($AD$29),FALSE)*eurostat_totals[[#This Row],[2020 1]]</f>
        <v>0</v>
      </c>
      <c r="AV137" s="81">
        <f ca="1">VLOOKUP(eurostat_totals[[#This Row],[energy carrier EUCalc]],$AE$11:$BI$24,COLUMN()-COLUMN($AD$29),FALSE)*eurostat_totals[[#This Row],[2020 1]]</f>
        <v>0</v>
      </c>
      <c r="AW137" s="81">
        <f ca="1">VLOOKUP(eurostat_totals[[#This Row],[energy carrier EUCalc]],$AE$11:$BI$24,COLUMN()-COLUMN($AD$29),FALSE)*eurostat_totals[[#This Row],[2020 1]]</f>
        <v>0</v>
      </c>
      <c r="AX137" s="81">
        <f ca="1">VLOOKUP(eurostat_totals[[#This Row],[energy carrier EUCalc]],$AE$11:$BI$24,COLUMN()-COLUMN($AD$29),FALSE)*eurostat_totals[[#This Row],[2020 1]]</f>
        <v>0</v>
      </c>
      <c r="AY137" s="81">
        <f ca="1">VLOOKUP(eurostat_totals[[#This Row],[energy carrier EUCalc]],$AE$11:$BI$24,COLUMN()-COLUMN($AD$29),FALSE)*eurostat_totals[[#This Row],[2020 1]]</f>
        <v>0</v>
      </c>
      <c r="AZ137" s="81">
        <f ca="1">VLOOKUP(eurostat_totals[[#This Row],[energy carrier EUCalc]],$AE$11:$BI$24,COLUMN()-COLUMN($AD$29),FALSE)*eurostat_totals[[#This Row],[2020 1]]</f>
        <v>0</v>
      </c>
      <c r="BA137" s="81">
        <f ca="1">VLOOKUP(eurostat_totals[[#This Row],[energy carrier EUCalc]],$AE$11:$BI$24,COLUMN()-COLUMN($AD$29),FALSE)*eurostat_totals[[#This Row],[2020 1]]</f>
        <v>0</v>
      </c>
      <c r="BB137" s="81">
        <f ca="1">VLOOKUP(eurostat_totals[[#This Row],[energy carrier EUCalc]],$AE$11:$BI$24,COLUMN()-COLUMN($AD$29),FALSE)*eurostat_totals[[#This Row],[2020 1]]</f>
        <v>0</v>
      </c>
      <c r="BC137" s="81">
        <f ca="1">VLOOKUP(eurostat_totals[[#This Row],[energy carrier EUCalc]],$AE$11:$BI$24,COLUMN()-COLUMN($AD$29),FALSE)*eurostat_totals[[#This Row],[2020 1]]</f>
        <v>0</v>
      </c>
      <c r="BD137" s="81">
        <f ca="1">VLOOKUP(eurostat_totals[[#This Row],[energy carrier EUCalc]],$AE$11:$BI$24,COLUMN()-COLUMN($AD$29),FALSE)*eurostat_totals[[#This Row],[2020 1]]</f>
        <v>0</v>
      </c>
      <c r="BE137" s="81">
        <f ca="1">VLOOKUP(eurostat_totals[[#This Row],[energy carrier EUCalc]],$AE$11:$BI$24,COLUMN()-COLUMN($AD$29),FALSE)*eurostat_totals[[#This Row],[2020 1]]</f>
        <v>0</v>
      </c>
      <c r="BF137" s="81">
        <f ca="1">VLOOKUP(eurostat_totals[[#This Row],[energy carrier EUCalc]],$AE$11:$BI$24,COLUMN()-COLUMN($AD$29),FALSE)*eurostat_totals[[#This Row],[2020 1]]</f>
        <v>0</v>
      </c>
      <c r="BG137" s="81">
        <f ca="1">VLOOKUP(eurostat_totals[[#This Row],[energy carrier EUCalc]],$AE$11:$BI$24,COLUMN()-COLUMN($AD$29),FALSE)*eurostat_totals[[#This Row],[2020 1]]</f>
        <v>0</v>
      </c>
      <c r="BH137" s="81">
        <f ca="1">VLOOKUP(eurostat_totals[[#This Row],[energy carrier EUCalc]],$AE$11:$BI$24,COLUMN()-COLUMN($AD$29),FALSE)*eurostat_totals[[#This Row],[2020 1]]</f>
        <v>0</v>
      </c>
      <c r="BI137" s="81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81" t="str">
        <f t="shared" si="121"/>
        <v>heat-ambientItaly</v>
      </c>
      <c r="B138" s="6" t="s">
        <v>37</v>
      </c>
      <c r="C138" t="s">
        <v>5</v>
      </c>
      <c r="D138" s="84">
        <v>0</v>
      </c>
      <c r="E138" s="84">
        <v>0</v>
      </c>
      <c r="F138" s="84">
        <v>0</v>
      </c>
      <c r="G138" s="84">
        <v>0</v>
      </c>
      <c r="H138" s="84">
        <v>0</v>
      </c>
      <c r="I138" s="84">
        <v>0</v>
      </c>
      <c r="J138" s="84">
        <v>0</v>
      </c>
      <c r="K138" s="84">
        <v>0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4">
        <v>0</v>
      </c>
      <c r="S138" s="84">
        <v>0</v>
      </c>
      <c r="T138" s="84">
        <v>0</v>
      </c>
      <c r="U138" s="84">
        <v>0</v>
      </c>
      <c r="V138" s="84">
        <v>0</v>
      </c>
      <c r="W138" s="84">
        <v>0</v>
      </c>
      <c r="X138" s="84">
        <v>0</v>
      </c>
      <c r="Y138" s="84">
        <v>0</v>
      </c>
      <c r="Z138" s="84">
        <v>0</v>
      </c>
      <c r="AA138" s="84">
        <v>0</v>
      </c>
      <c r="AB138" s="84">
        <v>0</v>
      </c>
      <c r="AC138" s="84">
        <v>0</v>
      </c>
      <c r="AD138" s="84">
        <v>0</v>
      </c>
      <c r="AE138" s="84">
        <v>1182.99197</v>
      </c>
      <c r="AF138" s="84">
        <f t="shared" si="118"/>
        <v>1419.5903640000001</v>
      </c>
      <c r="AG138" s="84">
        <f t="shared" si="119"/>
        <v>1703.5084368000003</v>
      </c>
      <c r="AH138" s="84">
        <f t="shared" si="120"/>
        <v>2044.2101241600003</v>
      </c>
      <c r="AI138" s="84">
        <f ca="1">VLOOKUP(eurostat_totals[[#This Row],[energy carrier EUCalc]],$AE$11:$BI$24,COLUMN()-COLUMN($AD$29),FALSE)*eurostat_totals[[#This Row],[2020 1]]</f>
        <v>408.84202483200011</v>
      </c>
      <c r="AJ138" s="84">
        <f ca="1">VLOOKUP(eurostat_totals[[#This Row],[energy carrier EUCalc]],$AE$11:$BI$24,COLUMN()-COLUMN($AD$29),FALSE)*eurostat_totals[[#This Row],[2020 1]]</f>
        <v>408.84202483200011</v>
      </c>
      <c r="AK138" s="84">
        <f ca="1">VLOOKUP(eurostat_totals[[#This Row],[energy carrier EUCalc]],$AE$11:$BI$24,COLUMN()-COLUMN($AD$29),FALSE)*eurostat_totals[[#This Row],[2020 1]]</f>
        <v>408.84202483200011</v>
      </c>
      <c r="AL138" s="84">
        <f ca="1">VLOOKUP(eurostat_totals[[#This Row],[energy carrier EUCalc]],$AE$11:$BI$24,COLUMN()-COLUMN($AD$29),FALSE)*eurostat_totals[[#This Row],[2020 1]]</f>
        <v>408.84202483200011</v>
      </c>
      <c r="AM138" s="84">
        <f ca="1">VLOOKUP(eurostat_totals[[#This Row],[energy carrier EUCalc]],$AE$11:$BI$24,COLUMN()-COLUMN($AD$29),FALSE)*eurostat_totals[[#This Row],[2020 1]]</f>
        <v>408.84202483200011</v>
      </c>
      <c r="AN138" s="84">
        <f ca="1">VLOOKUP(eurostat_totals[[#This Row],[energy carrier EUCalc]],$AE$11:$BI$24,COLUMN()-COLUMN($AD$29),FALSE)*eurostat_totals[[#This Row],[2020 1]]</f>
        <v>408.84202483200011</v>
      </c>
      <c r="AO138" s="84">
        <f ca="1">VLOOKUP(eurostat_totals[[#This Row],[energy carrier EUCalc]],$AE$11:$BI$24,COLUMN()-COLUMN($AD$29),FALSE)*eurostat_totals[[#This Row],[2020 1]]</f>
        <v>567.83614560000012</v>
      </c>
      <c r="AP138" s="84">
        <f ca="1">VLOOKUP(eurostat_totals[[#This Row],[energy carrier EUCalc]],$AE$11:$BI$24,COLUMN()-COLUMN($AD$29),FALSE)*eurostat_totals[[#This Row],[2020 1]]</f>
        <v>567.83614560000012</v>
      </c>
      <c r="AQ138" s="84">
        <f ca="1">VLOOKUP(eurostat_totals[[#This Row],[energy carrier EUCalc]],$AE$11:$BI$24,COLUMN()-COLUMN($AD$29),FALSE)*eurostat_totals[[#This Row],[2020 1]]</f>
        <v>567.83614560000012</v>
      </c>
      <c r="AR138" s="81">
        <f ca="1">VLOOKUP(eurostat_totals[[#This Row],[energy carrier EUCalc]],$AE$11:$BI$24,COLUMN()-COLUMN($AD$29),FALSE)*eurostat_totals[[#This Row],[2020 1]]</f>
        <v>567.83614560000012</v>
      </c>
      <c r="AS138" s="81">
        <f ca="1">VLOOKUP(eurostat_totals[[#This Row],[energy carrier EUCalc]],$AE$11:$BI$24,COLUMN()-COLUMN($AD$29),FALSE)*eurostat_totals[[#This Row],[2020 1]]</f>
        <v>567.83614560000012</v>
      </c>
      <c r="AT138" s="81">
        <f ca="1">VLOOKUP(eurostat_totals[[#This Row],[energy carrier EUCalc]],$AE$11:$BI$24,COLUMN()-COLUMN($AD$29),FALSE)*eurostat_totals[[#This Row],[2020 1]]</f>
        <v>567.83614560000012</v>
      </c>
      <c r="AU138" s="81">
        <f ca="1">VLOOKUP(eurostat_totals[[#This Row],[energy carrier EUCalc]],$AE$11:$BI$24,COLUMN()-COLUMN($AD$29),FALSE)*eurostat_totals[[#This Row],[2020 1]]</f>
        <v>567.83614560000012</v>
      </c>
      <c r="AV138" s="81">
        <f ca="1">VLOOKUP(eurostat_totals[[#This Row],[energy carrier EUCalc]],$AE$11:$BI$24,COLUMN()-COLUMN($AD$29),FALSE)*eurostat_totals[[#This Row],[2020 1]]</f>
        <v>738.18698928000026</v>
      </c>
      <c r="AW138" s="81">
        <f ca="1">VLOOKUP(eurostat_totals[[#This Row],[energy carrier EUCalc]],$AE$11:$BI$24,COLUMN()-COLUMN($AD$29),FALSE)*eurostat_totals[[#This Row],[2020 1]]</f>
        <v>738.18698928000026</v>
      </c>
      <c r="AX138" s="81">
        <f ca="1">VLOOKUP(eurostat_totals[[#This Row],[energy carrier EUCalc]],$AE$11:$BI$24,COLUMN()-COLUMN($AD$29),FALSE)*eurostat_totals[[#This Row],[2020 1]]</f>
        <v>738.18698928000026</v>
      </c>
      <c r="AY138" s="81">
        <f ca="1">VLOOKUP(eurostat_totals[[#This Row],[energy carrier EUCalc]],$AE$11:$BI$24,COLUMN()-COLUMN($AD$29),FALSE)*eurostat_totals[[#This Row],[2020 1]]</f>
        <v>738.18698928000026</v>
      </c>
      <c r="AZ138" s="81">
        <f ca="1">VLOOKUP(eurostat_totals[[#This Row],[energy carrier EUCalc]],$AE$11:$BI$24,COLUMN()-COLUMN($AD$29),FALSE)*eurostat_totals[[#This Row],[2020 1]]</f>
        <v>738.18698928000026</v>
      </c>
      <c r="BA138" s="81">
        <f ca="1">VLOOKUP(eurostat_totals[[#This Row],[energy carrier EUCalc]],$AE$11:$BI$24,COLUMN()-COLUMN($AD$29),FALSE)*eurostat_totals[[#This Row],[2020 1]]</f>
        <v>738.18698928000026</v>
      </c>
      <c r="BB138" s="81">
        <f ca="1">VLOOKUP(eurostat_totals[[#This Row],[energy carrier EUCalc]],$AE$11:$BI$24,COLUMN()-COLUMN($AD$29),FALSE)*eurostat_totals[[#This Row],[2020 1]]</f>
        <v>738.18698928000026</v>
      </c>
      <c r="BC138" s="81">
        <f ca="1">VLOOKUP(eurostat_totals[[#This Row],[energy carrier EUCalc]],$AE$11:$BI$24,COLUMN()-COLUMN($AD$29),FALSE)*eurostat_totals[[#This Row],[2020 1]]</f>
        <v>1073.2103151839999</v>
      </c>
      <c r="BD138" s="81">
        <f ca="1">VLOOKUP(eurostat_totals[[#This Row],[energy carrier EUCalc]],$AE$11:$BI$24,COLUMN()-COLUMN($AD$29),FALSE)*eurostat_totals[[#This Row],[2020 1]]</f>
        <v>1073.2103151839999</v>
      </c>
      <c r="BE138" s="81">
        <f ca="1">VLOOKUP(eurostat_totals[[#This Row],[energy carrier EUCalc]],$AE$11:$BI$24,COLUMN()-COLUMN($AD$29),FALSE)*eurostat_totals[[#This Row],[2020 1]]</f>
        <v>1073.2103151839999</v>
      </c>
      <c r="BF138" s="81">
        <f ca="1">VLOOKUP(eurostat_totals[[#This Row],[energy carrier EUCalc]],$AE$11:$BI$24,COLUMN()-COLUMN($AD$29),FALSE)*eurostat_totals[[#This Row],[2020 1]]</f>
        <v>1073.2103151839999</v>
      </c>
      <c r="BG138" s="81">
        <f ca="1">VLOOKUP(eurostat_totals[[#This Row],[energy carrier EUCalc]],$AE$11:$BI$24,COLUMN()-COLUMN($AD$29),FALSE)*eurostat_totals[[#This Row],[2020 1]]</f>
        <v>1073.2103151839999</v>
      </c>
      <c r="BH138" s="81">
        <f ca="1">VLOOKUP(eurostat_totals[[#This Row],[energy carrier EUCalc]],$AE$11:$BI$24,COLUMN()-COLUMN($AD$29),FALSE)*eurostat_totals[[#This Row],[2020 1]]</f>
        <v>1073.2103151839999</v>
      </c>
      <c r="BI138" s="81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81" t="str">
        <f t="shared" si="121"/>
        <v>heat-ambientLatvia</v>
      </c>
      <c r="B139" s="6" t="s">
        <v>37</v>
      </c>
      <c r="C139" t="s">
        <v>23</v>
      </c>
      <c r="D139" s="84">
        <v>0</v>
      </c>
      <c r="E139" s="84">
        <v>0</v>
      </c>
      <c r="F139" s="84">
        <v>0</v>
      </c>
      <c r="G139" s="84">
        <v>0</v>
      </c>
      <c r="H139" s="84">
        <v>0</v>
      </c>
      <c r="I139" s="84">
        <v>0</v>
      </c>
      <c r="J139" s="84">
        <v>0</v>
      </c>
      <c r="K139" s="84">
        <v>0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4">
        <v>0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4">
        <v>0</v>
      </c>
      <c r="AD139" s="84">
        <v>0</v>
      </c>
      <c r="AE139" s="84">
        <v>0</v>
      </c>
      <c r="AF139" s="84">
        <f t="shared" si="118"/>
        <v>0</v>
      </c>
      <c r="AG139" s="84">
        <f t="shared" si="119"/>
        <v>0</v>
      </c>
      <c r="AH139" s="84">
        <f t="shared" si="120"/>
        <v>0</v>
      </c>
      <c r="AI139" s="84">
        <f ca="1">VLOOKUP(eurostat_totals[[#This Row],[energy carrier EUCalc]],$AE$11:$BI$24,COLUMN()-COLUMN($AD$29),FALSE)*eurostat_totals[[#This Row],[2020 1]]</f>
        <v>0</v>
      </c>
      <c r="AJ139" s="84">
        <f ca="1">VLOOKUP(eurostat_totals[[#This Row],[energy carrier EUCalc]],$AE$11:$BI$24,COLUMN()-COLUMN($AD$29),FALSE)*eurostat_totals[[#This Row],[2020 1]]</f>
        <v>0</v>
      </c>
      <c r="AK139" s="84">
        <f ca="1">VLOOKUP(eurostat_totals[[#This Row],[energy carrier EUCalc]],$AE$11:$BI$24,COLUMN()-COLUMN($AD$29),FALSE)*eurostat_totals[[#This Row],[2020 1]]</f>
        <v>0</v>
      </c>
      <c r="AL139" s="84">
        <f ca="1">VLOOKUP(eurostat_totals[[#This Row],[energy carrier EUCalc]],$AE$11:$BI$24,COLUMN()-COLUMN($AD$29),FALSE)*eurostat_totals[[#This Row],[2020 1]]</f>
        <v>0</v>
      </c>
      <c r="AM139" s="84">
        <f ca="1">VLOOKUP(eurostat_totals[[#This Row],[energy carrier EUCalc]],$AE$11:$BI$24,COLUMN()-COLUMN($AD$29),FALSE)*eurostat_totals[[#This Row],[2020 1]]</f>
        <v>0</v>
      </c>
      <c r="AN139" s="84">
        <f ca="1">VLOOKUP(eurostat_totals[[#This Row],[energy carrier EUCalc]],$AE$11:$BI$24,COLUMN()-COLUMN($AD$29),FALSE)*eurostat_totals[[#This Row],[2020 1]]</f>
        <v>0</v>
      </c>
      <c r="AO139" s="84">
        <f ca="1">VLOOKUP(eurostat_totals[[#This Row],[energy carrier EUCalc]],$AE$11:$BI$24,COLUMN()-COLUMN($AD$29),FALSE)*eurostat_totals[[#This Row],[2020 1]]</f>
        <v>0</v>
      </c>
      <c r="AP139" s="84">
        <f ca="1">VLOOKUP(eurostat_totals[[#This Row],[energy carrier EUCalc]],$AE$11:$BI$24,COLUMN()-COLUMN($AD$29),FALSE)*eurostat_totals[[#This Row],[2020 1]]</f>
        <v>0</v>
      </c>
      <c r="AQ139" s="84">
        <f ca="1">VLOOKUP(eurostat_totals[[#This Row],[energy carrier EUCalc]],$AE$11:$BI$24,COLUMN()-COLUMN($AD$29),FALSE)*eurostat_totals[[#This Row],[2020 1]]</f>
        <v>0</v>
      </c>
      <c r="AR139" s="81">
        <f ca="1">VLOOKUP(eurostat_totals[[#This Row],[energy carrier EUCalc]],$AE$11:$BI$24,COLUMN()-COLUMN($AD$29),FALSE)*eurostat_totals[[#This Row],[2020 1]]</f>
        <v>0</v>
      </c>
      <c r="AS139" s="81">
        <f ca="1">VLOOKUP(eurostat_totals[[#This Row],[energy carrier EUCalc]],$AE$11:$BI$24,COLUMN()-COLUMN($AD$29),FALSE)*eurostat_totals[[#This Row],[2020 1]]</f>
        <v>0</v>
      </c>
      <c r="AT139" s="81">
        <f ca="1">VLOOKUP(eurostat_totals[[#This Row],[energy carrier EUCalc]],$AE$11:$BI$24,COLUMN()-COLUMN($AD$29),FALSE)*eurostat_totals[[#This Row],[2020 1]]</f>
        <v>0</v>
      </c>
      <c r="AU139" s="81">
        <f ca="1">VLOOKUP(eurostat_totals[[#This Row],[energy carrier EUCalc]],$AE$11:$BI$24,COLUMN()-COLUMN($AD$29),FALSE)*eurostat_totals[[#This Row],[2020 1]]</f>
        <v>0</v>
      </c>
      <c r="AV139" s="81">
        <f ca="1">VLOOKUP(eurostat_totals[[#This Row],[energy carrier EUCalc]],$AE$11:$BI$24,COLUMN()-COLUMN($AD$29),FALSE)*eurostat_totals[[#This Row],[2020 1]]</f>
        <v>0</v>
      </c>
      <c r="AW139" s="81">
        <f ca="1">VLOOKUP(eurostat_totals[[#This Row],[energy carrier EUCalc]],$AE$11:$BI$24,COLUMN()-COLUMN($AD$29),FALSE)*eurostat_totals[[#This Row],[2020 1]]</f>
        <v>0</v>
      </c>
      <c r="AX139" s="81">
        <f ca="1">VLOOKUP(eurostat_totals[[#This Row],[energy carrier EUCalc]],$AE$11:$BI$24,COLUMN()-COLUMN($AD$29),FALSE)*eurostat_totals[[#This Row],[2020 1]]</f>
        <v>0</v>
      </c>
      <c r="AY139" s="81">
        <f ca="1">VLOOKUP(eurostat_totals[[#This Row],[energy carrier EUCalc]],$AE$11:$BI$24,COLUMN()-COLUMN($AD$29),FALSE)*eurostat_totals[[#This Row],[2020 1]]</f>
        <v>0</v>
      </c>
      <c r="AZ139" s="81">
        <f ca="1">VLOOKUP(eurostat_totals[[#This Row],[energy carrier EUCalc]],$AE$11:$BI$24,COLUMN()-COLUMN($AD$29),FALSE)*eurostat_totals[[#This Row],[2020 1]]</f>
        <v>0</v>
      </c>
      <c r="BA139" s="81">
        <f ca="1">VLOOKUP(eurostat_totals[[#This Row],[energy carrier EUCalc]],$AE$11:$BI$24,COLUMN()-COLUMN($AD$29),FALSE)*eurostat_totals[[#This Row],[2020 1]]</f>
        <v>0</v>
      </c>
      <c r="BB139" s="81">
        <f ca="1">VLOOKUP(eurostat_totals[[#This Row],[energy carrier EUCalc]],$AE$11:$BI$24,COLUMN()-COLUMN($AD$29),FALSE)*eurostat_totals[[#This Row],[2020 1]]</f>
        <v>0</v>
      </c>
      <c r="BC139" s="81">
        <f ca="1">VLOOKUP(eurostat_totals[[#This Row],[energy carrier EUCalc]],$AE$11:$BI$24,COLUMN()-COLUMN($AD$29),FALSE)*eurostat_totals[[#This Row],[2020 1]]</f>
        <v>0</v>
      </c>
      <c r="BD139" s="81">
        <f ca="1">VLOOKUP(eurostat_totals[[#This Row],[energy carrier EUCalc]],$AE$11:$BI$24,COLUMN()-COLUMN($AD$29),FALSE)*eurostat_totals[[#This Row],[2020 1]]</f>
        <v>0</v>
      </c>
      <c r="BE139" s="81">
        <f ca="1">VLOOKUP(eurostat_totals[[#This Row],[energy carrier EUCalc]],$AE$11:$BI$24,COLUMN()-COLUMN($AD$29),FALSE)*eurostat_totals[[#This Row],[2020 1]]</f>
        <v>0</v>
      </c>
      <c r="BF139" s="81">
        <f ca="1">VLOOKUP(eurostat_totals[[#This Row],[energy carrier EUCalc]],$AE$11:$BI$24,COLUMN()-COLUMN($AD$29),FALSE)*eurostat_totals[[#This Row],[2020 1]]</f>
        <v>0</v>
      </c>
      <c r="BG139" s="81">
        <f ca="1">VLOOKUP(eurostat_totals[[#This Row],[energy carrier EUCalc]],$AE$11:$BI$24,COLUMN()-COLUMN($AD$29),FALSE)*eurostat_totals[[#This Row],[2020 1]]</f>
        <v>0</v>
      </c>
      <c r="BH139" s="81">
        <f ca="1">VLOOKUP(eurostat_totals[[#This Row],[energy carrier EUCalc]],$AE$11:$BI$24,COLUMN()-COLUMN($AD$29),FALSE)*eurostat_totals[[#This Row],[2020 1]]</f>
        <v>0</v>
      </c>
      <c r="BI139" s="81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81" t="str">
        <f t="shared" si="121"/>
        <v>heat-ambientLithuania</v>
      </c>
      <c r="B140" s="6" t="s">
        <v>37</v>
      </c>
      <c r="C140" t="s">
        <v>24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f t="shared" si="118"/>
        <v>0</v>
      </c>
      <c r="AG140" s="84">
        <f t="shared" si="119"/>
        <v>0</v>
      </c>
      <c r="AH140" s="84">
        <f t="shared" si="120"/>
        <v>0</v>
      </c>
      <c r="AI140" s="84">
        <f ca="1">VLOOKUP(eurostat_totals[[#This Row],[energy carrier EUCalc]],$AE$11:$BI$24,COLUMN()-COLUMN($AD$29),FALSE)*eurostat_totals[[#This Row],[2020 1]]</f>
        <v>0</v>
      </c>
      <c r="AJ140" s="84">
        <f ca="1">VLOOKUP(eurostat_totals[[#This Row],[energy carrier EUCalc]],$AE$11:$BI$24,COLUMN()-COLUMN($AD$29),FALSE)*eurostat_totals[[#This Row],[2020 1]]</f>
        <v>0</v>
      </c>
      <c r="AK140" s="84">
        <f ca="1">VLOOKUP(eurostat_totals[[#This Row],[energy carrier EUCalc]],$AE$11:$BI$24,COLUMN()-COLUMN($AD$29),FALSE)*eurostat_totals[[#This Row],[2020 1]]</f>
        <v>0</v>
      </c>
      <c r="AL140" s="84">
        <f ca="1">VLOOKUP(eurostat_totals[[#This Row],[energy carrier EUCalc]],$AE$11:$BI$24,COLUMN()-COLUMN($AD$29),FALSE)*eurostat_totals[[#This Row],[2020 1]]</f>
        <v>0</v>
      </c>
      <c r="AM140" s="84">
        <f ca="1">VLOOKUP(eurostat_totals[[#This Row],[energy carrier EUCalc]],$AE$11:$BI$24,COLUMN()-COLUMN($AD$29),FALSE)*eurostat_totals[[#This Row],[2020 1]]</f>
        <v>0</v>
      </c>
      <c r="AN140" s="84">
        <f ca="1">VLOOKUP(eurostat_totals[[#This Row],[energy carrier EUCalc]],$AE$11:$BI$24,COLUMN()-COLUMN($AD$29),FALSE)*eurostat_totals[[#This Row],[2020 1]]</f>
        <v>0</v>
      </c>
      <c r="AO140" s="84">
        <f ca="1">VLOOKUP(eurostat_totals[[#This Row],[energy carrier EUCalc]],$AE$11:$BI$24,COLUMN()-COLUMN($AD$29),FALSE)*eurostat_totals[[#This Row],[2020 1]]</f>
        <v>0</v>
      </c>
      <c r="AP140" s="84">
        <f ca="1">VLOOKUP(eurostat_totals[[#This Row],[energy carrier EUCalc]],$AE$11:$BI$24,COLUMN()-COLUMN($AD$29),FALSE)*eurostat_totals[[#This Row],[2020 1]]</f>
        <v>0</v>
      </c>
      <c r="AQ140" s="84">
        <f ca="1">VLOOKUP(eurostat_totals[[#This Row],[energy carrier EUCalc]],$AE$11:$BI$24,COLUMN()-COLUMN($AD$29),FALSE)*eurostat_totals[[#This Row],[2020 1]]</f>
        <v>0</v>
      </c>
      <c r="AR140" s="81">
        <f ca="1">VLOOKUP(eurostat_totals[[#This Row],[energy carrier EUCalc]],$AE$11:$BI$24,COLUMN()-COLUMN($AD$29),FALSE)*eurostat_totals[[#This Row],[2020 1]]</f>
        <v>0</v>
      </c>
      <c r="AS140" s="81">
        <f ca="1">VLOOKUP(eurostat_totals[[#This Row],[energy carrier EUCalc]],$AE$11:$BI$24,COLUMN()-COLUMN($AD$29),FALSE)*eurostat_totals[[#This Row],[2020 1]]</f>
        <v>0</v>
      </c>
      <c r="AT140" s="81">
        <f ca="1">VLOOKUP(eurostat_totals[[#This Row],[energy carrier EUCalc]],$AE$11:$BI$24,COLUMN()-COLUMN($AD$29),FALSE)*eurostat_totals[[#This Row],[2020 1]]</f>
        <v>0</v>
      </c>
      <c r="AU140" s="81">
        <f ca="1">VLOOKUP(eurostat_totals[[#This Row],[energy carrier EUCalc]],$AE$11:$BI$24,COLUMN()-COLUMN($AD$29),FALSE)*eurostat_totals[[#This Row],[2020 1]]</f>
        <v>0</v>
      </c>
      <c r="AV140" s="81">
        <f ca="1">VLOOKUP(eurostat_totals[[#This Row],[energy carrier EUCalc]],$AE$11:$BI$24,COLUMN()-COLUMN($AD$29),FALSE)*eurostat_totals[[#This Row],[2020 1]]</f>
        <v>0</v>
      </c>
      <c r="AW140" s="81">
        <f ca="1">VLOOKUP(eurostat_totals[[#This Row],[energy carrier EUCalc]],$AE$11:$BI$24,COLUMN()-COLUMN($AD$29),FALSE)*eurostat_totals[[#This Row],[2020 1]]</f>
        <v>0</v>
      </c>
      <c r="AX140" s="81">
        <f ca="1">VLOOKUP(eurostat_totals[[#This Row],[energy carrier EUCalc]],$AE$11:$BI$24,COLUMN()-COLUMN($AD$29),FALSE)*eurostat_totals[[#This Row],[2020 1]]</f>
        <v>0</v>
      </c>
      <c r="AY140" s="81">
        <f ca="1">VLOOKUP(eurostat_totals[[#This Row],[energy carrier EUCalc]],$AE$11:$BI$24,COLUMN()-COLUMN($AD$29),FALSE)*eurostat_totals[[#This Row],[2020 1]]</f>
        <v>0</v>
      </c>
      <c r="AZ140" s="81">
        <f ca="1">VLOOKUP(eurostat_totals[[#This Row],[energy carrier EUCalc]],$AE$11:$BI$24,COLUMN()-COLUMN($AD$29),FALSE)*eurostat_totals[[#This Row],[2020 1]]</f>
        <v>0</v>
      </c>
      <c r="BA140" s="81">
        <f ca="1">VLOOKUP(eurostat_totals[[#This Row],[energy carrier EUCalc]],$AE$11:$BI$24,COLUMN()-COLUMN($AD$29),FALSE)*eurostat_totals[[#This Row],[2020 1]]</f>
        <v>0</v>
      </c>
      <c r="BB140" s="81">
        <f ca="1">VLOOKUP(eurostat_totals[[#This Row],[energy carrier EUCalc]],$AE$11:$BI$24,COLUMN()-COLUMN($AD$29),FALSE)*eurostat_totals[[#This Row],[2020 1]]</f>
        <v>0</v>
      </c>
      <c r="BC140" s="81">
        <f ca="1">VLOOKUP(eurostat_totals[[#This Row],[energy carrier EUCalc]],$AE$11:$BI$24,COLUMN()-COLUMN($AD$29),FALSE)*eurostat_totals[[#This Row],[2020 1]]</f>
        <v>0</v>
      </c>
      <c r="BD140" s="81">
        <f ca="1">VLOOKUP(eurostat_totals[[#This Row],[energy carrier EUCalc]],$AE$11:$BI$24,COLUMN()-COLUMN($AD$29),FALSE)*eurostat_totals[[#This Row],[2020 1]]</f>
        <v>0</v>
      </c>
      <c r="BE140" s="81">
        <f ca="1">VLOOKUP(eurostat_totals[[#This Row],[energy carrier EUCalc]],$AE$11:$BI$24,COLUMN()-COLUMN($AD$29),FALSE)*eurostat_totals[[#This Row],[2020 1]]</f>
        <v>0</v>
      </c>
      <c r="BF140" s="81">
        <f ca="1">VLOOKUP(eurostat_totals[[#This Row],[energy carrier EUCalc]],$AE$11:$BI$24,COLUMN()-COLUMN($AD$29),FALSE)*eurostat_totals[[#This Row],[2020 1]]</f>
        <v>0</v>
      </c>
      <c r="BG140" s="81">
        <f ca="1">VLOOKUP(eurostat_totals[[#This Row],[energy carrier EUCalc]],$AE$11:$BI$24,COLUMN()-COLUMN($AD$29),FALSE)*eurostat_totals[[#This Row],[2020 1]]</f>
        <v>0</v>
      </c>
      <c r="BH140" s="81">
        <f ca="1">VLOOKUP(eurostat_totals[[#This Row],[energy carrier EUCalc]],$AE$11:$BI$24,COLUMN()-COLUMN($AD$29),FALSE)*eurostat_totals[[#This Row],[2020 1]]</f>
        <v>0</v>
      </c>
      <c r="BI140" s="81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81" t="str">
        <f t="shared" si="121"/>
        <v>heat-ambientLuxembourg</v>
      </c>
      <c r="B141" s="6" t="s">
        <v>37</v>
      </c>
      <c r="C141" t="s">
        <v>27</v>
      </c>
      <c r="D141" s="84">
        <v>0</v>
      </c>
      <c r="E141" s="84">
        <v>0</v>
      </c>
      <c r="F141" s="84">
        <v>0</v>
      </c>
      <c r="G141" s="84">
        <v>0</v>
      </c>
      <c r="H141" s="84">
        <v>0</v>
      </c>
      <c r="I141" s="84">
        <v>0</v>
      </c>
      <c r="J141" s="84">
        <v>0</v>
      </c>
      <c r="K141" s="84">
        <v>0</v>
      </c>
      <c r="L141" s="84">
        <v>0</v>
      </c>
      <c r="M141" s="84">
        <v>0</v>
      </c>
      <c r="N141" s="84">
        <v>0</v>
      </c>
      <c r="O141" s="84">
        <v>0.47683000000000003</v>
      </c>
      <c r="P141" s="84">
        <v>0.62802000000000002</v>
      </c>
      <c r="Q141" s="84">
        <v>1.0467</v>
      </c>
      <c r="R141" s="84">
        <v>1.3025600000000002</v>
      </c>
      <c r="S141" s="84">
        <v>1.5351600000000001</v>
      </c>
      <c r="T141" s="84">
        <v>1.9189500000000002</v>
      </c>
      <c r="U141" s="84">
        <v>2.7097900000000004</v>
      </c>
      <c r="V141" s="84">
        <v>4.7450400000000004</v>
      </c>
      <c r="W141" s="84">
        <v>7.4315700000000007</v>
      </c>
      <c r="X141" s="84">
        <v>10.02506</v>
      </c>
      <c r="Y141" s="84">
        <v>12.955820000000003</v>
      </c>
      <c r="Z141" s="84">
        <v>18.177690000000002</v>
      </c>
      <c r="AA141" s="84">
        <v>22.05048</v>
      </c>
      <c r="AB141" s="84">
        <v>27.714290000000002</v>
      </c>
      <c r="AC141" s="84">
        <v>40.216540000000002</v>
      </c>
      <c r="AD141" s="84">
        <v>47.822560000000003</v>
      </c>
      <c r="AE141" s="84">
        <v>54.509810000000009</v>
      </c>
      <c r="AF141" s="84">
        <f t="shared" si="118"/>
        <v>61.776234000000009</v>
      </c>
      <c r="AG141" s="84">
        <f t="shared" si="119"/>
        <v>69.72138480000001</v>
      </c>
      <c r="AH141" s="84">
        <f t="shared" si="120"/>
        <v>78.122803760000011</v>
      </c>
      <c r="AI141" s="84">
        <f ca="1">VLOOKUP(eurostat_totals[[#This Row],[energy carrier EUCalc]],$AE$11:$BI$24,COLUMN()-COLUMN($AD$29),FALSE)*eurostat_totals[[#This Row],[2020 1]]</f>
        <v>15.624560752000002</v>
      </c>
      <c r="AJ141" s="84">
        <f ca="1">VLOOKUP(eurostat_totals[[#This Row],[energy carrier EUCalc]],$AE$11:$BI$24,COLUMN()-COLUMN($AD$29),FALSE)*eurostat_totals[[#This Row],[2020 1]]</f>
        <v>15.624560752000002</v>
      </c>
      <c r="AK141" s="84">
        <f ca="1">VLOOKUP(eurostat_totals[[#This Row],[energy carrier EUCalc]],$AE$11:$BI$24,COLUMN()-COLUMN($AD$29),FALSE)*eurostat_totals[[#This Row],[2020 1]]</f>
        <v>15.624560752000002</v>
      </c>
      <c r="AL141" s="84">
        <f ca="1">VLOOKUP(eurostat_totals[[#This Row],[energy carrier EUCalc]],$AE$11:$BI$24,COLUMN()-COLUMN($AD$29),FALSE)*eurostat_totals[[#This Row],[2020 1]]</f>
        <v>15.624560752000002</v>
      </c>
      <c r="AM141" s="84">
        <f ca="1">VLOOKUP(eurostat_totals[[#This Row],[energy carrier EUCalc]],$AE$11:$BI$24,COLUMN()-COLUMN($AD$29),FALSE)*eurostat_totals[[#This Row],[2020 1]]</f>
        <v>15.624560752000002</v>
      </c>
      <c r="AN141" s="84">
        <f ca="1">VLOOKUP(eurostat_totals[[#This Row],[energy carrier EUCalc]],$AE$11:$BI$24,COLUMN()-COLUMN($AD$29),FALSE)*eurostat_totals[[#This Row],[2020 1]]</f>
        <v>15.624560752000002</v>
      </c>
      <c r="AO141" s="84">
        <f ca="1">VLOOKUP(eurostat_totals[[#This Row],[energy carrier EUCalc]],$AE$11:$BI$24,COLUMN()-COLUMN($AD$29),FALSE)*eurostat_totals[[#This Row],[2020 1]]</f>
        <v>21.700778822222226</v>
      </c>
      <c r="AP141" s="84">
        <f ca="1">VLOOKUP(eurostat_totals[[#This Row],[energy carrier EUCalc]],$AE$11:$BI$24,COLUMN()-COLUMN($AD$29),FALSE)*eurostat_totals[[#This Row],[2020 1]]</f>
        <v>21.700778822222226</v>
      </c>
      <c r="AQ141" s="84">
        <f ca="1">VLOOKUP(eurostat_totals[[#This Row],[energy carrier EUCalc]],$AE$11:$BI$24,COLUMN()-COLUMN($AD$29),FALSE)*eurostat_totals[[#This Row],[2020 1]]</f>
        <v>21.700778822222226</v>
      </c>
      <c r="AR141" s="81">
        <f ca="1">VLOOKUP(eurostat_totals[[#This Row],[energy carrier EUCalc]],$AE$11:$BI$24,COLUMN()-COLUMN($AD$29),FALSE)*eurostat_totals[[#This Row],[2020 1]]</f>
        <v>21.700778822222226</v>
      </c>
      <c r="AS141" s="81">
        <f ca="1">VLOOKUP(eurostat_totals[[#This Row],[energy carrier EUCalc]],$AE$11:$BI$24,COLUMN()-COLUMN($AD$29),FALSE)*eurostat_totals[[#This Row],[2020 1]]</f>
        <v>21.700778822222226</v>
      </c>
      <c r="AT141" s="81">
        <f ca="1">VLOOKUP(eurostat_totals[[#This Row],[energy carrier EUCalc]],$AE$11:$BI$24,COLUMN()-COLUMN($AD$29),FALSE)*eurostat_totals[[#This Row],[2020 1]]</f>
        <v>21.700778822222226</v>
      </c>
      <c r="AU141" s="81">
        <f ca="1">VLOOKUP(eurostat_totals[[#This Row],[energy carrier EUCalc]],$AE$11:$BI$24,COLUMN()-COLUMN($AD$29),FALSE)*eurostat_totals[[#This Row],[2020 1]]</f>
        <v>21.700778822222226</v>
      </c>
      <c r="AV141" s="81">
        <f ca="1">VLOOKUP(eurostat_totals[[#This Row],[energy carrier EUCalc]],$AE$11:$BI$24,COLUMN()-COLUMN($AD$29),FALSE)*eurostat_totals[[#This Row],[2020 1]]</f>
        <v>28.211012468888896</v>
      </c>
      <c r="AW141" s="81">
        <f ca="1">VLOOKUP(eurostat_totals[[#This Row],[energy carrier EUCalc]],$AE$11:$BI$24,COLUMN()-COLUMN($AD$29),FALSE)*eurostat_totals[[#This Row],[2020 1]]</f>
        <v>28.211012468888896</v>
      </c>
      <c r="AX141" s="81">
        <f ca="1">VLOOKUP(eurostat_totals[[#This Row],[energy carrier EUCalc]],$AE$11:$BI$24,COLUMN()-COLUMN($AD$29),FALSE)*eurostat_totals[[#This Row],[2020 1]]</f>
        <v>28.211012468888896</v>
      </c>
      <c r="AY141" s="81">
        <f ca="1">VLOOKUP(eurostat_totals[[#This Row],[energy carrier EUCalc]],$AE$11:$BI$24,COLUMN()-COLUMN($AD$29),FALSE)*eurostat_totals[[#This Row],[2020 1]]</f>
        <v>28.211012468888896</v>
      </c>
      <c r="AZ141" s="81">
        <f ca="1">VLOOKUP(eurostat_totals[[#This Row],[energy carrier EUCalc]],$AE$11:$BI$24,COLUMN()-COLUMN($AD$29),FALSE)*eurostat_totals[[#This Row],[2020 1]]</f>
        <v>28.211012468888896</v>
      </c>
      <c r="BA141" s="81">
        <f ca="1">VLOOKUP(eurostat_totals[[#This Row],[energy carrier EUCalc]],$AE$11:$BI$24,COLUMN()-COLUMN($AD$29),FALSE)*eurostat_totals[[#This Row],[2020 1]]</f>
        <v>28.211012468888896</v>
      </c>
      <c r="BB141" s="81">
        <f ca="1">VLOOKUP(eurostat_totals[[#This Row],[energy carrier EUCalc]],$AE$11:$BI$24,COLUMN()-COLUMN($AD$29),FALSE)*eurostat_totals[[#This Row],[2020 1]]</f>
        <v>28.211012468888896</v>
      </c>
      <c r="BC141" s="81">
        <f ca="1">VLOOKUP(eurostat_totals[[#This Row],[energy carrier EUCalc]],$AE$11:$BI$24,COLUMN()-COLUMN($AD$29),FALSE)*eurostat_totals[[#This Row],[2020 1]]</f>
        <v>41.014471973999996</v>
      </c>
      <c r="BD141" s="81">
        <f ca="1">VLOOKUP(eurostat_totals[[#This Row],[energy carrier EUCalc]],$AE$11:$BI$24,COLUMN()-COLUMN($AD$29),FALSE)*eurostat_totals[[#This Row],[2020 1]]</f>
        <v>41.014471973999996</v>
      </c>
      <c r="BE141" s="81">
        <f ca="1">VLOOKUP(eurostat_totals[[#This Row],[energy carrier EUCalc]],$AE$11:$BI$24,COLUMN()-COLUMN($AD$29),FALSE)*eurostat_totals[[#This Row],[2020 1]]</f>
        <v>41.014471973999996</v>
      </c>
      <c r="BF141" s="81">
        <f ca="1">VLOOKUP(eurostat_totals[[#This Row],[energy carrier EUCalc]],$AE$11:$BI$24,COLUMN()-COLUMN($AD$29),FALSE)*eurostat_totals[[#This Row],[2020 1]]</f>
        <v>41.014471973999996</v>
      </c>
      <c r="BG141" s="81">
        <f ca="1">VLOOKUP(eurostat_totals[[#This Row],[energy carrier EUCalc]],$AE$11:$BI$24,COLUMN()-COLUMN($AD$29),FALSE)*eurostat_totals[[#This Row],[2020 1]]</f>
        <v>41.014471973999996</v>
      </c>
      <c r="BH141" s="81">
        <f ca="1">VLOOKUP(eurostat_totals[[#This Row],[energy carrier EUCalc]],$AE$11:$BI$24,COLUMN()-COLUMN($AD$29),FALSE)*eurostat_totals[[#This Row],[2020 1]]</f>
        <v>41.014471973999996</v>
      </c>
      <c r="BI141" s="81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81" t="str">
        <f t="shared" si="121"/>
        <v>heat-ambientMalta</v>
      </c>
      <c r="B142" s="6" t="s">
        <v>37</v>
      </c>
      <c r="C142" t="s">
        <v>29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0</v>
      </c>
      <c r="K142" s="84">
        <v>0</v>
      </c>
      <c r="L142" s="84">
        <v>0</v>
      </c>
      <c r="M142" s="84">
        <v>0</v>
      </c>
      <c r="N142" s="84">
        <v>0</v>
      </c>
      <c r="O142" s="84">
        <v>0</v>
      </c>
      <c r="P142" s="84">
        <v>0</v>
      </c>
      <c r="Q142" s="84">
        <v>0</v>
      </c>
      <c r="R142" s="84">
        <v>0</v>
      </c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0</v>
      </c>
      <c r="Y142" s="84">
        <v>0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64.406940000000006</v>
      </c>
      <c r="AF142" s="84">
        <f t="shared" si="118"/>
        <v>77.288328000000007</v>
      </c>
      <c r="AG142" s="84">
        <f t="shared" si="119"/>
        <v>92.745993600000006</v>
      </c>
      <c r="AH142" s="84">
        <f t="shared" si="120"/>
        <v>111.29519232000001</v>
      </c>
      <c r="AI142" s="84">
        <f ca="1">VLOOKUP(eurostat_totals[[#This Row],[energy carrier EUCalc]],$AE$11:$BI$24,COLUMN()-COLUMN($AD$29),FALSE)*eurostat_totals[[#This Row],[2020 1]]</f>
        <v>22.259038464000003</v>
      </c>
      <c r="AJ142" s="84">
        <f ca="1">VLOOKUP(eurostat_totals[[#This Row],[energy carrier EUCalc]],$AE$11:$BI$24,COLUMN()-COLUMN($AD$29),FALSE)*eurostat_totals[[#This Row],[2020 1]]</f>
        <v>22.259038464000003</v>
      </c>
      <c r="AK142" s="84">
        <f ca="1">VLOOKUP(eurostat_totals[[#This Row],[energy carrier EUCalc]],$AE$11:$BI$24,COLUMN()-COLUMN($AD$29),FALSE)*eurostat_totals[[#This Row],[2020 1]]</f>
        <v>22.259038464000003</v>
      </c>
      <c r="AL142" s="84">
        <f ca="1">VLOOKUP(eurostat_totals[[#This Row],[energy carrier EUCalc]],$AE$11:$BI$24,COLUMN()-COLUMN($AD$29),FALSE)*eurostat_totals[[#This Row],[2020 1]]</f>
        <v>22.259038464000003</v>
      </c>
      <c r="AM142" s="84">
        <f ca="1">VLOOKUP(eurostat_totals[[#This Row],[energy carrier EUCalc]],$AE$11:$BI$24,COLUMN()-COLUMN($AD$29),FALSE)*eurostat_totals[[#This Row],[2020 1]]</f>
        <v>22.259038464000003</v>
      </c>
      <c r="AN142" s="84">
        <f ca="1">VLOOKUP(eurostat_totals[[#This Row],[energy carrier EUCalc]],$AE$11:$BI$24,COLUMN()-COLUMN($AD$29),FALSE)*eurostat_totals[[#This Row],[2020 1]]</f>
        <v>22.259038464000003</v>
      </c>
      <c r="AO142" s="84">
        <f ca="1">VLOOKUP(eurostat_totals[[#This Row],[energy carrier EUCalc]],$AE$11:$BI$24,COLUMN()-COLUMN($AD$29),FALSE)*eurostat_totals[[#This Row],[2020 1]]</f>
        <v>30.915331200000004</v>
      </c>
      <c r="AP142" s="84">
        <f ca="1">VLOOKUP(eurostat_totals[[#This Row],[energy carrier EUCalc]],$AE$11:$BI$24,COLUMN()-COLUMN($AD$29),FALSE)*eurostat_totals[[#This Row],[2020 1]]</f>
        <v>30.915331200000004</v>
      </c>
      <c r="AQ142" s="84">
        <f ca="1">VLOOKUP(eurostat_totals[[#This Row],[energy carrier EUCalc]],$AE$11:$BI$24,COLUMN()-COLUMN($AD$29),FALSE)*eurostat_totals[[#This Row],[2020 1]]</f>
        <v>30.915331200000004</v>
      </c>
      <c r="AR142" s="81">
        <f ca="1">VLOOKUP(eurostat_totals[[#This Row],[energy carrier EUCalc]],$AE$11:$BI$24,COLUMN()-COLUMN($AD$29),FALSE)*eurostat_totals[[#This Row],[2020 1]]</f>
        <v>30.915331200000004</v>
      </c>
      <c r="AS142" s="81">
        <f ca="1">VLOOKUP(eurostat_totals[[#This Row],[energy carrier EUCalc]],$AE$11:$BI$24,COLUMN()-COLUMN($AD$29),FALSE)*eurostat_totals[[#This Row],[2020 1]]</f>
        <v>30.915331200000004</v>
      </c>
      <c r="AT142" s="81">
        <f ca="1">VLOOKUP(eurostat_totals[[#This Row],[energy carrier EUCalc]],$AE$11:$BI$24,COLUMN()-COLUMN($AD$29),FALSE)*eurostat_totals[[#This Row],[2020 1]]</f>
        <v>30.915331200000004</v>
      </c>
      <c r="AU142" s="81">
        <f ca="1">VLOOKUP(eurostat_totals[[#This Row],[energy carrier EUCalc]],$AE$11:$BI$24,COLUMN()-COLUMN($AD$29),FALSE)*eurostat_totals[[#This Row],[2020 1]]</f>
        <v>30.915331200000004</v>
      </c>
      <c r="AV142" s="81">
        <f ca="1">VLOOKUP(eurostat_totals[[#This Row],[energy carrier EUCalc]],$AE$11:$BI$24,COLUMN()-COLUMN($AD$29),FALSE)*eurostat_totals[[#This Row],[2020 1]]</f>
        <v>40.189930560000008</v>
      </c>
      <c r="AW142" s="81">
        <f ca="1">VLOOKUP(eurostat_totals[[#This Row],[energy carrier EUCalc]],$AE$11:$BI$24,COLUMN()-COLUMN($AD$29),FALSE)*eurostat_totals[[#This Row],[2020 1]]</f>
        <v>40.189930560000008</v>
      </c>
      <c r="AX142" s="81">
        <f ca="1">VLOOKUP(eurostat_totals[[#This Row],[energy carrier EUCalc]],$AE$11:$BI$24,COLUMN()-COLUMN($AD$29),FALSE)*eurostat_totals[[#This Row],[2020 1]]</f>
        <v>40.189930560000008</v>
      </c>
      <c r="AY142" s="81">
        <f ca="1">VLOOKUP(eurostat_totals[[#This Row],[energy carrier EUCalc]],$AE$11:$BI$24,COLUMN()-COLUMN($AD$29),FALSE)*eurostat_totals[[#This Row],[2020 1]]</f>
        <v>40.189930560000008</v>
      </c>
      <c r="AZ142" s="81">
        <f ca="1">VLOOKUP(eurostat_totals[[#This Row],[energy carrier EUCalc]],$AE$11:$BI$24,COLUMN()-COLUMN($AD$29),FALSE)*eurostat_totals[[#This Row],[2020 1]]</f>
        <v>40.189930560000008</v>
      </c>
      <c r="BA142" s="81">
        <f ca="1">VLOOKUP(eurostat_totals[[#This Row],[energy carrier EUCalc]],$AE$11:$BI$24,COLUMN()-COLUMN($AD$29),FALSE)*eurostat_totals[[#This Row],[2020 1]]</f>
        <v>40.189930560000008</v>
      </c>
      <c r="BB142" s="81">
        <f ca="1">VLOOKUP(eurostat_totals[[#This Row],[energy carrier EUCalc]],$AE$11:$BI$24,COLUMN()-COLUMN($AD$29),FALSE)*eurostat_totals[[#This Row],[2020 1]]</f>
        <v>40.189930560000008</v>
      </c>
      <c r="BC142" s="81">
        <f ca="1">VLOOKUP(eurostat_totals[[#This Row],[energy carrier EUCalc]],$AE$11:$BI$24,COLUMN()-COLUMN($AD$29),FALSE)*eurostat_totals[[#This Row],[2020 1]]</f>
        <v>58.429975967999994</v>
      </c>
      <c r="BD142" s="81">
        <f ca="1">VLOOKUP(eurostat_totals[[#This Row],[energy carrier EUCalc]],$AE$11:$BI$24,COLUMN()-COLUMN($AD$29),FALSE)*eurostat_totals[[#This Row],[2020 1]]</f>
        <v>58.429975967999994</v>
      </c>
      <c r="BE142" s="81">
        <f ca="1">VLOOKUP(eurostat_totals[[#This Row],[energy carrier EUCalc]],$AE$11:$BI$24,COLUMN()-COLUMN($AD$29),FALSE)*eurostat_totals[[#This Row],[2020 1]]</f>
        <v>58.429975967999994</v>
      </c>
      <c r="BF142" s="81">
        <f ca="1">VLOOKUP(eurostat_totals[[#This Row],[energy carrier EUCalc]],$AE$11:$BI$24,COLUMN()-COLUMN($AD$29),FALSE)*eurostat_totals[[#This Row],[2020 1]]</f>
        <v>58.429975967999994</v>
      </c>
      <c r="BG142" s="81">
        <f ca="1">VLOOKUP(eurostat_totals[[#This Row],[energy carrier EUCalc]],$AE$11:$BI$24,COLUMN()-COLUMN($AD$29),FALSE)*eurostat_totals[[#This Row],[2020 1]]</f>
        <v>58.429975967999994</v>
      </c>
      <c r="BH142" s="81">
        <f ca="1">VLOOKUP(eurostat_totals[[#This Row],[energy carrier EUCalc]],$AE$11:$BI$24,COLUMN()-COLUMN($AD$29),FALSE)*eurostat_totals[[#This Row],[2020 1]]</f>
        <v>58.429975967999994</v>
      </c>
      <c r="BI142" s="81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81" t="str">
        <f t="shared" si="121"/>
        <v>heat-ambientNetherlands</v>
      </c>
      <c r="B143" s="6" t="s">
        <v>37</v>
      </c>
      <c r="C143" t="s">
        <v>8</v>
      </c>
      <c r="D143" s="84">
        <v>0</v>
      </c>
      <c r="E143" s="84">
        <v>0</v>
      </c>
      <c r="F143" s="84">
        <v>0</v>
      </c>
      <c r="G143" s="84">
        <v>0</v>
      </c>
      <c r="H143" s="84">
        <v>3.6169300000000004</v>
      </c>
      <c r="I143" s="84">
        <v>3.6867100000000002</v>
      </c>
      <c r="J143" s="84">
        <v>4.1635400000000002</v>
      </c>
      <c r="K143" s="84">
        <v>7.9781800000000009</v>
      </c>
      <c r="L143" s="84">
        <v>14.421200000000001</v>
      </c>
      <c r="M143" s="84">
        <v>17.049580000000002</v>
      </c>
      <c r="N143" s="84">
        <v>20.56184</v>
      </c>
      <c r="O143" s="84">
        <v>23.399560000000001</v>
      </c>
      <c r="P143" s="84">
        <v>31.563820000000003</v>
      </c>
      <c r="Q143" s="84">
        <v>42.170380000000002</v>
      </c>
      <c r="R143" s="84">
        <v>51.927950000000003</v>
      </c>
      <c r="S143" s="84">
        <v>61.743670000000009</v>
      </c>
      <c r="T143" s="84">
        <v>82.596260000000015</v>
      </c>
      <c r="U143" s="84">
        <v>103.00691</v>
      </c>
      <c r="V143" s="84">
        <v>145.67738</v>
      </c>
      <c r="W143" s="84">
        <v>200.89662000000001</v>
      </c>
      <c r="X143" s="84">
        <v>247.84693000000001</v>
      </c>
      <c r="Y143" s="84">
        <v>300.51920000000001</v>
      </c>
      <c r="Z143" s="84">
        <v>344.62016000000006</v>
      </c>
      <c r="AA143" s="84">
        <v>379.99862000000002</v>
      </c>
      <c r="AB143" s="84">
        <v>422.35508000000004</v>
      </c>
      <c r="AC143" s="84">
        <v>469.49147000000005</v>
      </c>
      <c r="AD143" s="84">
        <v>564.60161000000005</v>
      </c>
      <c r="AE143" s="84">
        <v>704.2081300000001</v>
      </c>
      <c r="AF143" s="84">
        <f t="shared" si="118"/>
        <v>776.1257240000001</v>
      </c>
      <c r="AG143" s="84">
        <f t="shared" si="119"/>
        <v>855.35114480000016</v>
      </c>
      <c r="AH143" s="84">
        <f t="shared" si="120"/>
        <v>941.9503577600002</v>
      </c>
      <c r="AI143" s="84">
        <f ca="1">VLOOKUP(eurostat_totals[[#This Row],[energy carrier EUCalc]],$AE$11:$BI$24,COLUMN()-COLUMN($AD$29),FALSE)*eurostat_totals[[#This Row],[2020 1]]</f>
        <v>188.39007155200005</v>
      </c>
      <c r="AJ143" s="84">
        <f ca="1">VLOOKUP(eurostat_totals[[#This Row],[energy carrier EUCalc]],$AE$11:$BI$24,COLUMN()-COLUMN($AD$29),FALSE)*eurostat_totals[[#This Row],[2020 1]]</f>
        <v>188.39007155200005</v>
      </c>
      <c r="AK143" s="84">
        <f ca="1">VLOOKUP(eurostat_totals[[#This Row],[energy carrier EUCalc]],$AE$11:$BI$24,COLUMN()-COLUMN($AD$29),FALSE)*eurostat_totals[[#This Row],[2020 1]]</f>
        <v>188.39007155200005</v>
      </c>
      <c r="AL143" s="84">
        <f ca="1">VLOOKUP(eurostat_totals[[#This Row],[energy carrier EUCalc]],$AE$11:$BI$24,COLUMN()-COLUMN($AD$29),FALSE)*eurostat_totals[[#This Row],[2020 1]]</f>
        <v>188.39007155200005</v>
      </c>
      <c r="AM143" s="84">
        <f ca="1">VLOOKUP(eurostat_totals[[#This Row],[energy carrier EUCalc]],$AE$11:$BI$24,COLUMN()-COLUMN($AD$29),FALSE)*eurostat_totals[[#This Row],[2020 1]]</f>
        <v>188.39007155200005</v>
      </c>
      <c r="AN143" s="84">
        <f ca="1">VLOOKUP(eurostat_totals[[#This Row],[energy carrier EUCalc]],$AE$11:$BI$24,COLUMN()-COLUMN($AD$29),FALSE)*eurostat_totals[[#This Row],[2020 1]]</f>
        <v>188.39007155200005</v>
      </c>
      <c r="AO143" s="84">
        <f ca="1">VLOOKUP(eurostat_totals[[#This Row],[energy carrier EUCalc]],$AE$11:$BI$24,COLUMN()-COLUMN($AD$29),FALSE)*eurostat_totals[[#This Row],[2020 1]]</f>
        <v>261.65287715555564</v>
      </c>
      <c r="AP143" s="84">
        <f ca="1">VLOOKUP(eurostat_totals[[#This Row],[energy carrier EUCalc]],$AE$11:$BI$24,COLUMN()-COLUMN($AD$29),FALSE)*eurostat_totals[[#This Row],[2020 1]]</f>
        <v>261.65287715555564</v>
      </c>
      <c r="AQ143" s="84">
        <f ca="1">VLOOKUP(eurostat_totals[[#This Row],[energy carrier EUCalc]],$AE$11:$BI$24,COLUMN()-COLUMN($AD$29),FALSE)*eurostat_totals[[#This Row],[2020 1]]</f>
        <v>261.65287715555564</v>
      </c>
      <c r="AR143" s="81">
        <f ca="1">VLOOKUP(eurostat_totals[[#This Row],[energy carrier EUCalc]],$AE$11:$BI$24,COLUMN()-COLUMN($AD$29),FALSE)*eurostat_totals[[#This Row],[2020 1]]</f>
        <v>261.65287715555564</v>
      </c>
      <c r="AS143" s="81">
        <f ca="1">VLOOKUP(eurostat_totals[[#This Row],[energy carrier EUCalc]],$AE$11:$BI$24,COLUMN()-COLUMN($AD$29),FALSE)*eurostat_totals[[#This Row],[2020 1]]</f>
        <v>261.65287715555564</v>
      </c>
      <c r="AT143" s="81">
        <f ca="1">VLOOKUP(eurostat_totals[[#This Row],[energy carrier EUCalc]],$AE$11:$BI$24,COLUMN()-COLUMN($AD$29),FALSE)*eurostat_totals[[#This Row],[2020 1]]</f>
        <v>261.65287715555564</v>
      </c>
      <c r="AU143" s="81">
        <f ca="1">VLOOKUP(eurostat_totals[[#This Row],[energy carrier EUCalc]],$AE$11:$BI$24,COLUMN()-COLUMN($AD$29),FALSE)*eurostat_totals[[#This Row],[2020 1]]</f>
        <v>261.65287715555564</v>
      </c>
      <c r="AV143" s="81">
        <f ca="1">VLOOKUP(eurostat_totals[[#This Row],[energy carrier EUCalc]],$AE$11:$BI$24,COLUMN()-COLUMN($AD$29),FALSE)*eurostat_totals[[#This Row],[2020 1]]</f>
        <v>340.14874030222234</v>
      </c>
      <c r="AW143" s="81">
        <f ca="1">VLOOKUP(eurostat_totals[[#This Row],[energy carrier EUCalc]],$AE$11:$BI$24,COLUMN()-COLUMN($AD$29),FALSE)*eurostat_totals[[#This Row],[2020 1]]</f>
        <v>340.14874030222234</v>
      </c>
      <c r="AX143" s="81">
        <f ca="1">VLOOKUP(eurostat_totals[[#This Row],[energy carrier EUCalc]],$AE$11:$BI$24,COLUMN()-COLUMN($AD$29),FALSE)*eurostat_totals[[#This Row],[2020 1]]</f>
        <v>340.14874030222234</v>
      </c>
      <c r="AY143" s="81">
        <f ca="1">VLOOKUP(eurostat_totals[[#This Row],[energy carrier EUCalc]],$AE$11:$BI$24,COLUMN()-COLUMN($AD$29),FALSE)*eurostat_totals[[#This Row],[2020 1]]</f>
        <v>340.14874030222234</v>
      </c>
      <c r="AZ143" s="81">
        <f ca="1">VLOOKUP(eurostat_totals[[#This Row],[energy carrier EUCalc]],$AE$11:$BI$24,COLUMN()-COLUMN($AD$29),FALSE)*eurostat_totals[[#This Row],[2020 1]]</f>
        <v>340.14874030222234</v>
      </c>
      <c r="BA143" s="81">
        <f ca="1">VLOOKUP(eurostat_totals[[#This Row],[energy carrier EUCalc]],$AE$11:$BI$24,COLUMN()-COLUMN($AD$29),FALSE)*eurostat_totals[[#This Row],[2020 1]]</f>
        <v>340.14874030222234</v>
      </c>
      <c r="BB143" s="81">
        <f ca="1">VLOOKUP(eurostat_totals[[#This Row],[energy carrier EUCalc]],$AE$11:$BI$24,COLUMN()-COLUMN($AD$29),FALSE)*eurostat_totals[[#This Row],[2020 1]]</f>
        <v>340.14874030222234</v>
      </c>
      <c r="BC143" s="81">
        <f ca="1">VLOOKUP(eurostat_totals[[#This Row],[energy carrier EUCalc]],$AE$11:$BI$24,COLUMN()-COLUMN($AD$29),FALSE)*eurostat_totals[[#This Row],[2020 1]]</f>
        <v>494.52393782400003</v>
      </c>
      <c r="BD143" s="81">
        <f ca="1">VLOOKUP(eurostat_totals[[#This Row],[energy carrier EUCalc]],$AE$11:$BI$24,COLUMN()-COLUMN($AD$29),FALSE)*eurostat_totals[[#This Row],[2020 1]]</f>
        <v>494.52393782400003</v>
      </c>
      <c r="BE143" s="81">
        <f ca="1">VLOOKUP(eurostat_totals[[#This Row],[energy carrier EUCalc]],$AE$11:$BI$24,COLUMN()-COLUMN($AD$29),FALSE)*eurostat_totals[[#This Row],[2020 1]]</f>
        <v>494.52393782400003</v>
      </c>
      <c r="BF143" s="81">
        <f ca="1">VLOOKUP(eurostat_totals[[#This Row],[energy carrier EUCalc]],$AE$11:$BI$24,COLUMN()-COLUMN($AD$29),FALSE)*eurostat_totals[[#This Row],[2020 1]]</f>
        <v>494.52393782400003</v>
      </c>
      <c r="BG143" s="81">
        <f ca="1">VLOOKUP(eurostat_totals[[#This Row],[energy carrier EUCalc]],$AE$11:$BI$24,COLUMN()-COLUMN($AD$29),FALSE)*eurostat_totals[[#This Row],[2020 1]]</f>
        <v>494.52393782400003</v>
      </c>
      <c r="BH143" s="81">
        <f ca="1">VLOOKUP(eurostat_totals[[#This Row],[energy carrier EUCalc]],$AE$11:$BI$24,COLUMN()-COLUMN($AD$29),FALSE)*eurostat_totals[[#This Row],[2020 1]]</f>
        <v>494.52393782400003</v>
      </c>
      <c r="BI143" s="81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81" t="str">
        <f t="shared" si="121"/>
        <v>heat-ambientNorway</v>
      </c>
      <c r="B144" s="6" t="s">
        <v>37</v>
      </c>
      <c r="C144" t="s">
        <v>71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</v>
      </c>
      <c r="Q144" s="84">
        <v>0</v>
      </c>
      <c r="R144" s="84">
        <v>0</v>
      </c>
      <c r="S144" s="84">
        <v>0</v>
      </c>
      <c r="T144" s="84">
        <v>0</v>
      </c>
      <c r="U144" s="84">
        <v>0</v>
      </c>
      <c r="V144" s="84">
        <v>0</v>
      </c>
      <c r="W144" s="84">
        <v>0</v>
      </c>
      <c r="X144" s="84">
        <v>0</v>
      </c>
      <c r="Y144" s="84">
        <v>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f t="shared" si="118"/>
        <v>0</v>
      </c>
      <c r="AG144" s="84">
        <f t="shared" si="119"/>
        <v>0</v>
      </c>
      <c r="AH144" s="84">
        <f t="shared" si="120"/>
        <v>0</v>
      </c>
      <c r="AI144" s="84">
        <f ca="1">VLOOKUP(eurostat_totals[[#This Row],[energy carrier EUCalc]],$AE$11:$BI$24,COLUMN()-COLUMN($AD$29),FALSE)*eurostat_totals[[#This Row],[2020 1]]</f>
        <v>0</v>
      </c>
      <c r="AJ144" s="84">
        <f ca="1">VLOOKUP(eurostat_totals[[#This Row],[energy carrier EUCalc]],$AE$11:$BI$24,COLUMN()-COLUMN($AD$29),FALSE)*eurostat_totals[[#This Row],[2020 1]]</f>
        <v>0</v>
      </c>
      <c r="AK144" s="84">
        <f ca="1">VLOOKUP(eurostat_totals[[#This Row],[energy carrier EUCalc]],$AE$11:$BI$24,COLUMN()-COLUMN($AD$29),FALSE)*eurostat_totals[[#This Row],[2020 1]]</f>
        <v>0</v>
      </c>
      <c r="AL144" s="84">
        <f ca="1">VLOOKUP(eurostat_totals[[#This Row],[energy carrier EUCalc]],$AE$11:$BI$24,COLUMN()-COLUMN($AD$29),FALSE)*eurostat_totals[[#This Row],[2020 1]]</f>
        <v>0</v>
      </c>
      <c r="AM144" s="84">
        <f ca="1">VLOOKUP(eurostat_totals[[#This Row],[energy carrier EUCalc]],$AE$11:$BI$24,COLUMN()-COLUMN($AD$29),FALSE)*eurostat_totals[[#This Row],[2020 1]]</f>
        <v>0</v>
      </c>
      <c r="AN144" s="84">
        <f ca="1">VLOOKUP(eurostat_totals[[#This Row],[energy carrier EUCalc]],$AE$11:$BI$24,COLUMN()-COLUMN($AD$29),FALSE)*eurostat_totals[[#This Row],[2020 1]]</f>
        <v>0</v>
      </c>
      <c r="AO144" s="84">
        <f ca="1">VLOOKUP(eurostat_totals[[#This Row],[energy carrier EUCalc]],$AE$11:$BI$24,COLUMN()-COLUMN($AD$29),FALSE)*eurostat_totals[[#This Row],[2020 1]]</f>
        <v>0</v>
      </c>
      <c r="AP144" s="84">
        <f ca="1">VLOOKUP(eurostat_totals[[#This Row],[energy carrier EUCalc]],$AE$11:$BI$24,COLUMN()-COLUMN($AD$29),FALSE)*eurostat_totals[[#This Row],[2020 1]]</f>
        <v>0</v>
      </c>
      <c r="AQ144" s="84">
        <f ca="1">VLOOKUP(eurostat_totals[[#This Row],[energy carrier EUCalc]],$AE$11:$BI$24,COLUMN()-COLUMN($AD$29),FALSE)*eurostat_totals[[#This Row],[2020 1]]</f>
        <v>0</v>
      </c>
      <c r="AR144" s="81">
        <f ca="1">VLOOKUP(eurostat_totals[[#This Row],[energy carrier EUCalc]],$AE$11:$BI$24,COLUMN()-COLUMN($AD$29),FALSE)*eurostat_totals[[#This Row],[2020 1]]</f>
        <v>0</v>
      </c>
      <c r="AS144" s="81">
        <f ca="1">VLOOKUP(eurostat_totals[[#This Row],[energy carrier EUCalc]],$AE$11:$BI$24,COLUMN()-COLUMN($AD$29),FALSE)*eurostat_totals[[#This Row],[2020 1]]</f>
        <v>0</v>
      </c>
      <c r="AT144" s="81">
        <f ca="1">VLOOKUP(eurostat_totals[[#This Row],[energy carrier EUCalc]],$AE$11:$BI$24,COLUMN()-COLUMN($AD$29),FALSE)*eurostat_totals[[#This Row],[2020 1]]</f>
        <v>0</v>
      </c>
      <c r="AU144" s="81">
        <f ca="1">VLOOKUP(eurostat_totals[[#This Row],[energy carrier EUCalc]],$AE$11:$BI$24,COLUMN()-COLUMN($AD$29),FALSE)*eurostat_totals[[#This Row],[2020 1]]</f>
        <v>0</v>
      </c>
      <c r="AV144" s="81">
        <f ca="1">VLOOKUP(eurostat_totals[[#This Row],[energy carrier EUCalc]],$AE$11:$BI$24,COLUMN()-COLUMN($AD$29),FALSE)*eurostat_totals[[#This Row],[2020 1]]</f>
        <v>0</v>
      </c>
      <c r="AW144" s="81">
        <f ca="1">VLOOKUP(eurostat_totals[[#This Row],[energy carrier EUCalc]],$AE$11:$BI$24,COLUMN()-COLUMN($AD$29),FALSE)*eurostat_totals[[#This Row],[2020 1]]</f>
        <v>0</v>
      </c>
      <c r="AX144" s="81">
        <f ca="1">VLOOKUP(eurostat_totals[[#This Row],[energy carrier EUCalc]],$AE$11:$BI$24,COLUMN()-COLUMN($AD$29),FALSE)*eurostat_totals[[#This Row],[2020 1]]</f>
        <v>0</v>
      </c>
      <c r="AY144" s="81">
        <f ca="1">VLOOKUP(eurostat_totals[[#This Row],[energy carrier EUCalc]],$AE$11:$BI$24,COLUMN()-COLUMN($AD$29),FALSE)*eurostat_totals[[#This Row],[2020 1]]</f>
        <v>0</v>
      </c>
      <c r="AZ144" s="81">
        <f ca="1">VLOOKUP(eurostat_totals[[#This Row],[energy carrier EUCalc]],$AE$11:$BI$24,COLUMN()-COLUMN($AD$29),FALSE)*eurostat_totals[[#This Row],[2020 1]]</f>
        <v>0</v>
      </c>
      <c r="BA144" s="81">
        <f ca="1">VLOOKUP(eurostat_totals[[#This Row],[energy carrier EUCalc]],$AE$11:$BI$24,COLUMN()-COLUMN($AD$29),FALSE)*eurostat_totals[[#This Row],[2020 1]]</f>
        <v>0</v>
      </c>
      <c r="BB144" s="81">
        <f ca="1">VLOOKUP(eurostat_totals[[#This Row],[energy carrier EUCalc]],$AE$11:$BI$24,COLUMN()-COLUMN($AD$29),FALSE)*eurostat_totals[[#This Row],[2020 1]]</f>
        <v>0</v>
      </c>
      <c r="BC144" s="81">
        <f ca="1">VLOOKUP(eurostat_totals[[#This Row],[energy carrier EUCalc]],$AE$11:$BI$24,COLUMN()-COLUMN($AD$29),FALSE)*eurostat_totals[[#This Row],[2020 1]]</f>
        <v>0</v>
      </c>
      <c r="BD144" s="81">
        <f ca="1">VLOOKUP(eurostat_totals[[#This Row],[energy carrier EUCalc]],$AE$11:$BI$24,COLUMN()-COLUMN($AD$29),FALSE)*eurostat_totals[[#This Row],[2020 1]]</f>
        <v>0</v>
      </c>
      <c r="BE144" s="81">
        <f ca="1">VLOOKUP(eurostat_totals[[#This Row],[energy carrier EUCalc]],$AE$11:$BI$24,COLUMN()-COLUMN($AD$29),FALSE)*eurostat_totals[[#This Row],[2020 1]]</f>
        <v>0</v>
      </c>
      <c r="BF144" s="81">
        <f ca="1">VLOOKUP(eurostat_totals[[#This Row],[energy carrier EUCalc]],$AE$11:$BI$24,COLUMN()-COLUMN($AD$29),FALSE)*eurostat_totals[[#This Row],[2020 1]]</f>
        <v>0</v>
      </c>
      <c r="BG144" s="81">
        <f ca="1">VLOOKUP(eurostat_totals[[#This Row],[energy carrier EUCalc]],$AE$11:$BI$24,COLUMN()-COLUMN($AD$29),FALSE)*eurostat_totals[[#This Row],[2020 1]]</f>
        <v>0</v>
      </c>
      <c r="BH144" s="81">
        <f ca="1">VLOOKUP(eurostat_totals[[#This Row],[energy carrier EUCalc]],$AE$11:$BI$24,COLUMN()-COLUMN($AD$29),FALSE)*eurostat_totals[[#This Row],[2020 1]]</f>
        <v>0</v>
      </c>
      <c r="BI144" s="81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81" t="str">
        <f t="shared" si="121"/>
        <v>heat-ambientPoland</v>
      </c>
      <c r="B145" s="6" t="s">
        <v>37</v>
      </c>
      <c r="C145" t="s">
        <v>6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4">
        <v>0</v>
      </c>
      <c r="T145" s="84">
        <v>0</v>
      </c>
      <c r="U145" s="84">
        <v>0</v>
      </c>
      <c r="V145" s="84">
        <v>0</v>
      </c>
      <c r="W145" s="84">
        <v>172.72876000000002</v>
      </c>
      <c r="X145" s="84">
        <v>220.64436000000003</v>
      </c>
      <c r="Y145" s="84">
        <v>268.54833000000002</v>
      </c>
      <c r="Z145" s="84">
        <v>316.46393</v>
      </c>
      <c r="AA145" s="84">
        <v>346.89964000000003</v>
      </c>
      <c r="AB145" s="84">
        <v>377.32372000000004</v>
      </c>
      <c r="AC145" s="84">
        <v>407.75943000000001</v>
      </c>
      <c r="AD145" s="84">
        <v>441.11427000000003</v>
      </c>
      <c r="AE145" s="84">
        <v>470.74750999999998</v>
      </c>
      <c r="AF145" s="84">
        <f t="shared" si="118"/>
        <v>501.60422599999998</v>
      </c>
      <c r="AG145" s="84">
        <f t="shared" si="119"/>
        <v>532.54514319999998</v>
      </c>
      <c r="AH145" s="84">
        <f t="shared" si="120"/>
        <v>563.58942783999998</v>
      </c>
      <c r="AI145" s="84">
        <f ca="1">VLOOKUP(eurostat_totals[[#This Row],[energy carrier EUCalc]],$AE$11:$BI$24,COLUMN()-COLUMN($AD$29),FALSE)*eurostat_totals[[#This Row],[2020 1]]</f>
        <v>112.717885568</v>
      </c>
      <c r="AJ145" s="84">
        <f ca="1">VLOOKUP(eurostat_totals[[#This Row],[energy carrier EUCalc]],$AE$11:$BI$24,COLUMN()-COLUMN($AD$29),FALSE)*eurostat_totals[[#This Row],[2020 1]]</f>
        <v>112.717885568</v>
      </c>
      <c r="AK145" s="84">
        <f ca="1">VLOOKUP(eurostat_totals[[#This Row],[energy carrier EUCalc]],$AE$11:$BI$24,COLUMN()-COLUMN($AD$29),FALSE)*eurostat_totals[[#This Row],[2020 1]]</f>
        <v>112.717885568</v>
      </c>
      <c r="AL145" s="84">
        <f ca="1">VLOOKUP(eurostat_totals[[#This Row],[energy carrier EUCalc]],$AE$11:$BI$24,COLUMN()-COLUMN($AD$29),FALSE)*eurostat_totals[[#This Row],[2020 1]]</f>
        <v>112.717885568</v>
      </c>
      <c r="AM145" s="84">
        <f ca="1">VLOOKUP(eurostat_totals[[#This Row],[energy carrier EUCalc]],$AE$11:$BI$24,COLUMN()-COLUMN($AD$29),FALSE)*eurostat_totals[[#This Row],[2020 1]]</f>
        <v>112.717885568</v>
      </c>
      <c r="AN145" s="84">
        <f ca="1">VLOOKUP(eurostat_totals[[#This Row],[energy carrier EUCalc]],$AE$11:$BI$24,COLUMN()-COLUMN($AD$29),FALSE)*eurostat_totals[[#This Row],[2020 1]]</f>
        <v>112.717885568</v>
      </c>
      <c r="AO145" s="84">
        <f ca="1">VLOOKUP(eurostat_totals[[#This Row],[energy carrier EUCalc]],$AE$11:$BI$24,COLUMN()-COLUMN($AD$29),FALSE)*eurostat_totals[[#This Row],[2020 1]]</f>
        <v>156.55261884444445</v>
      </c>
      <c r="AP145" s="84">
        <f ca="1">VLOOKUP(eurostat_totals[[#This Row],[energy carrier EUCalc]],$AE$11:$BI$24,COLUMN()-COLUMN($AD$29),FALSE)*eurostat_totals[[#This Row],[2020 1]]</f>
        <v>156.55261884444445</v>
      </c>
      <c r="AQ145" s="84">
        <f ca="1">VLOOKUP(eurostat_totals[[#This Row],[energy carrier EUCalc]],$AE$11:$BI$24,COLUMN()-COLUMN($AD$29),FALSE)*eurostat_totals[[#This Row],[2020 1]]</f>
        <v>156.55261884444445</v>
      </c>
      <c r="AR145" s="81">
        <f ca="1">VLOOKUP(eurostat_totals[[#This Row],[energy carrier EUCalc]],$AE$11:$BI$24,COLUMN()-COLUMN($AD$29),FALSE)*eurostat_totals[[#This Row],[2020 1]]</f>
        <v>156.55261884444445</v>
      </c>
      <c r="AS145" s="81">
        <f ca="1">VLOOKUP(eurostat_totals[[#This Row],[energy carrier EUCalc]],$AE$11:$BI$24,COLUMN()-COLUMN($AD$29),FALSE)*eurostat_totals[[#This Row],[2020 1]]</f>
        <v>156.55261884444445</v>
      </c>
      <c r="AT145" s="81">
        <f ca="1">VLOOKUP(eurostat_totals[[#This Row],[energy carrier EUCalc]],$AE$11:$BI$24,COLUMN()-COLUMN($AD$29),FALSE)*eurostat_totals[[#This Row],[2020 1]]</f>
        <v>156.55261884444445</v>
      </c>
      <c r="AU145" s="81">
        <f ca="1">VLOOKUP(eurostat_totals[[#This Row],[energy carrier EUCalc]],$AE$11:$BI$24,COLUMN()-COLUMN($AD$29),FALSE)*eurostat_totals[[#This Row],[2020 1]]</f>
        <v>156.55261884444445</v>
      </c>
      <c r="AV145" s="81">
        <f ca="1">VLOOKUP(eurostat_totals[[#This Row],[energy carrier EUCalc]],$AE$11:$BI$24,COLUMN()-COLUMN($AD$29),FALSE)*eurostat_totals[[#This Row],[2020 1]]</f>
        <v>203.51840449777779</v>
      </c>
      <c r="AW145" s="81">
        <f ca="1">VLOOKUP(eurostat_totals[[#This Row],[energy carrier EUCalc]],$AE$11:$BI$24,COLUMN()-COLUMN($AD$29),FALSE)*eurostat_totals[[#This Row],[2020 1]]</f>
        <v>203.51840449777779</v>
      </c>
      <c r="AX145" s="81">
        <f ca="1">VLOOKUP(eurostat_totals[[#This Row],[energy carrier EUCalc]],$AE$11:$BI$24,COLUMN()-COLUMN($AD$29),FALSE)*eurostat_totals[[#This Row],[2020 1]]</f>
        <v>203.51840449777779</v>
      </c>
      <c r="AY145" s="81">
        <f ca="1">VLOOKUP(eurostat_totals[[#This Row],[energy carrier EUCalc]],$AE$11:$BI$24,COLUMN()-COLUMN($AD$29),FALSE)*eurostat_totals[[#This Row],[2020 1]]</f>
        <v>203.51840449777779</v>
      </c>
      <c r="AZ145" s="81">
        <f ca="1">VLOOKUP(eurostat_totals[[#This Row],[energy carrier EUCalc]],$AE$11:$BI$24,COLUMN()-COLUMN($AD$29),FALSE)*eurostat_totals[[#This Row],[2020 1]]</f>
        <v>203.51840449777779</v>
      </c>
      <c r="BA145" s="81">
        <f ca="1">VLOOKUP(eurostat_totals[[#This Row],[energy carrier EUCalc]],$AE$11:$BI$24,COLUMN()-COLUMN($AD$29),FALSE)*eurostat_totals[[#This Row],[2020 1]]</f>
        <v>203.51840449777779</v>
      </c>
      <c r="BB145" s="81">
        <f ca="1">VLOOKUP(eurostat_totals[[#This Row],[energy carrier EUCalc]],$AE$11:$BI$24,COLUMN()-COLUMN($AD$29),FALSE)*eurostat_totals[[#This Row],[2020 1]]</f>
        <v>203.51840449777779</v>
      </c>
      <c r="BC145" s="81">
        <f ca="1">VLOOKUP(eurostat_totals[[#This Row],[energy carrier EUCalc]],$AE$11:$BI$24,COLUMN()-COLUMN($AD$29),FALSE)*eurostat_totals[[#This Row],[2020 1]]</f>
        <v>295.88444961599993</v>
      </c>
      <c r="BD145" s="81">
        <f ca="1">VLOOKUP(eurostat_totals[[#This Row],[energy carrier EUCalc]],$AE$11:$BI$24,COLUMN()-COLUMN($AD$29),FALSE)*eurostat_totals[[#This Row],[2020 1]]</f>
        <v>295.88444961599993</v>
      </c>
      <c r="BE145" s="81">
        <f ca="1">VLOOKUP(eurostat_totals[[#This Row],[energy carrier EUCalc]],$AE$11:$BI$24,COLUMN()-COLUMN($AD$29),FALSE)*eurostat_totals[[#This Row],[2020 1]]</f>
        <v>295.88444961599993</v>
      </c>
      <c r="BF145" s="81">
        <f ca="1">VLOOKUP(eurostat_totals[[#This Row],[energy carrier EUCalc]],$AE$11:$BI$24,COLUMN()-COLUMN($AD$29),FALSE)*eurostat_totals[[#This Row],[2020 1]]</f>
        <v>295.88444961599993</v>
      </c>
      <c r="BG145" s="81">
        <f ca="1">VLOOKUP(eurostat_totals[[#This Row],[energy carrier EUCalc]],$AE$11:$BI$24,COLUMN()-COLUMN($AD$29),FALSE)*eurostat_totals[[#This Row],[2020 1]]</f>
        <v>295.88444961599993</v>
      </c>
      <c r="BH145" s="81">
        <f ca="1">VLOOKUP(eurostat_totals[[#This Row],[energy carrier EUCalc]],$AE$11:$BI$24,COLUMN()-COLUMN($AD$29),FALSE)*eurostat_totals[[#This Row],[2020 1]]</f>
        <v>295.88444961599993</v>
      </c>
      <c r="BI145" s="81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81" t="str">
        <f t="shared" si="121"/>
        <v>heat-ambientPortugal</v>
      </c>
      <c r="B146" s="6" t="s">
        <v>37</v>
      </c>
      <c r="C146" t="s">
        <v>21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f t="shared" si="118"/>
        <v>0</v>
      </c>
      <c r="AG146" s="84">
        <f t="shared" si="119"/>
        <v>0</v>
      </c>
      <c r="AH146" s="84">
        <f t="shared" si="120"/>
        <v>0</v>
      </c>
      <c r="AI146" s="84">
        <f ca="1">VLOOKUP(eurostat_totals[[#This Row],[energy carrier EUCalc]],$AE$11:$BI$24,COLUMN()-COLUMN($AD$29),FALSE)*eurostat_totals[[#This Row],[2020 1]]</f>
        <v>0</v>
      </c>
      <c r="AJ146" s="84">
        <f ca="1">VLOOKUP(eurostat_totals[[#This Row],[energy carrier EUCalc]],$AE$11:$BI$24,COLUMN()-COLUMN($AD$29),FALSE)*eurostat_totals[[#This Row],[2020 1]]</f>
        <v>0</v>
      </c>
      <c r="AK146" s="84">
        <f ca="1">VLOOKUP(eurostat_totals[[#This Row],[energy carrier EUCalc]],$AE$11:$BI$24,COLUMN()-COLUMN($AD$29),FALSE)*eurostat_totals[[#This Row],[2020 1]]</f>
        <v>0</v>
      </c>
      <c r="AL146" s="84">
        <f ca="1">VLOOKUP(eurostat_totals[[#This Row],[energy carrier EUCalc]],$AE$11:$BI$24,COLUMN()-COLUMN($AD$29),FALSE)*eurostat_totals[[#This Row],[2020 1]]</f>
        <v>0</v>
      </c>
      <c r="AM146" s="84">
        <f ca="1">VLOOKUP(eurostat_totals[[#This Row],[energy carrier EUCalc]],$AE$11:$BI$24,COLUMN()-COLUMN($AD$29),FALSE)*eurostat_totals[[#This Row],[2020 1]]</f>
        <v>0</v>
      </c>
      <c r="AN146" s="84">
        <f ca="1">VLOOKUP(eurostat_totals[[#This Row],[energy carrier EUCalc]],$AE$11:$BI$24,COLUMN()-COLUMN($AD$29),FALSE)*eurostat_totals[[#This Row],[2020 1]]</f>
        <v>0</v>
      </c>
      <c r="AO146" s="84">
        <f ca="1">VLOOKUP(eurostat_totals[[#This Row],[energy carrier EUCalc]],$AE$11:$BI$24,COLUMN()-COLUMN($AD$29),FALSE)*eurostat_totals[[#This Row],[2020 1]]</f>
        <v>0</v>
      </c>
      <c r="AP146" s="84">
        <f ca="1">VLOOKUP(eurostat_totals[[#This Row],[energy carrier EUCalc]],$AE$11:$BI$24,COLUMN()-COLUMN($AD$29),FALSE)*eurostat_totals[[#This Row],[2020 1]]</f>
        <v>0</v>
      </c>
      <c r="AQ146" s="84">
        <f ca="1">VLOOKUP(eurostat_totals[[#This Row],[energy carrier EUCalc]],$AE$11:$BI$24,COLUMN()-COLUMN($AD$29),FALSE)*eurostat_totals[[#This Row],[2020 1]]</f>
        <v>0</v>
      </c>
      <c r="AR146" s="81">
        <f ca="1">VLOOKUP(eurostat_totals[[#This Row],[energy carrier EUCalc]],$AE$11:$BI$24,COLUMN()-COLUMN($AD$29),FALSE)*eurostat_totals[[#This Row],[2020 1]]</f>
        <v>0</v>
      </c>
      <c r="AS146" s="81">
        <f ca="1">VLOOKUP(eurostat_totals[[#This Row],[energy carrier EUCalc]],$AE$11:$BI$24,COLUMN()-COLUMN($AD$29),FALSE)*eurostat_totals[[#This Row],[2020 1]]</f>
        <v>0</v>
      </c>
      <c r="AT146" s="81">
        <f ca="1">VLOOKUP(eurostat_totals[[#This Row],[energy carrier EUCalc]],$AE$11:$BI$24,COLUMN()-COLUMN($AD$29),FALSE)*eurostat_totals[[#This Row],[2020 1]]</f>
        <v>0</v>
      </c>
      <c r="AU146" s="81">
        <f ca="1">VLOOKUP(eurostat_totals[[#This Row],[energy carrier EUCalc]],$AE$11:$BI$24,COLUMN()-COLUMN($AD$29),FALSE)*eurostat_totals[[#This Row],[2020 1]]</f>
        <v>0</v>
      </c>
      <c r="AV146" s="81">
        <f ca="1">VLOOKUP(eurostat_totals[[#This Row],[energy carrier EUCalc]],$AE$11:$BI$24,COLUMN()-COLUMN($AD$29),FALSE)*eurostat_totals[[#This Row],[2020 1]]</f>
        <v>0</v>
      </c>
      <c r="AW146" s="81">
        <f ca="1">VLOOKUP(eurostat_totals[[#This Row],[energy carrier EUCalc]],$AE$11:$BI$24,COLUMN()-COLUMN($AD$29),FALSE)*eurostat_totals[[#This Row],[2020 1]]</f>
        <v>0</v>
      </c>
      <c r="AX146" s="81">
        <f ca="1">VLOOKUP(eurostat_totals[[#This Row],[energy carrier EUCalc]],$AE$11:$BI$24,COLUMN()-COLUMN($AD$29),FALSE)*eurostat_totals[[#This Row],[2020 1]]</f>
        <v>0</v>
      </c>
      <c r="AY146" s="81">
        <f ca="1">VLOOKUP(eurostat_totals[[#This Row],[energy carrier EUCalc]],$AE$11:$BI$24,COLUMN()-COLUMN($AD$29),FALSE)*eurostat_totals[[#This Row],[2020 1]]</f>
        <v>0</v>
      </c>
      <c r="AZ146" s="81">
        <f ca="1">VLOOKUP(eurostat_totals[[#This Row],[energy carrier EUCalc]],$AE$11:$BI$24,COLUMN()-COLUMN($AD$29),FALSE)*eurostat_totals[[#This Row],[2020 1]]</f>
        <v>0</v>
      </c>
      <c r="BA146" s="81">
        <f ca="1">VLOOKUP(eurostat_totals[[#This Row],[energy carrier EUCalc]],$AE$11:$BI$24,COLUMN()-COLUMN($AD$29),FALSE)*eurostat_totals[[#This Row],[2020 1]]</f>
        <v>0</v>
      </c>
      <c r="BB146" s="81">
        <f ca="1">VLOOKUP(eurostat_totals[[#This Row],[energy carrier EUCalc]],$AE$11:$BI$24,COLUMN()-COLUMN($AD$29),FALSE)*eurostat_totals[[#This Row],[2020 1]]</f>
        <v>0</v>
      </c>
      <c r="BC146" s="81">
        <f ca="1">VLOOKUP(eurostat_totals[[#This Row],[energy carrier EUCalc]],$AE$11:$BI$24,COLUMN()-COLUMN($AD$29),FALSE)*eurostat_totals[[#This Row],[2020 1]]</f>
        <v>0</v>
      </c>
      <c r="BD146" s="81">
        <f ca="1">VLOOKUP(eurostat_totals[[#This Row],[energy carrier EUCalc]],$AE$11:$BI$24,COLUMN()-COLUMN($AD$29),FALSE)*eurostat_totals[[#This Row],[2020 1]]</f>
        <v>0</v>
      </c>
      <c r="BE146" s="81">
        <f ca="1">VLOOKUP(eurostat_totals[[#This Row],[energy carrier EUCalc]],$AE$11:$BI$24,COLUMN()-COLUMN($AD$29),FALSE)*eurostat_totals[[#This Row],[2020 1]]</f>
        <v>0</v>
      </c>
      <c r="BF146" s="81">
        <f ca="1">VLOOKUP(eurostat_totals[[#This Row],[energy carrier EUCalc]],$AE$11:$BI$24,COLUMN()-COLUMN($AD$29),FALSE)*eurostat_totals[[#This Row],[2020 1]]</f>
        <v>0</v>
      </c>
      <c r="BG146" s="81">
        <f ca="1">VLOOKUP(eurostat_totals[[#This Row],[energy carrier EUCalc]],$AE$11:$BI$24,COLUMN()-COLUMN($AD$29),FALSE)*eurostat_totals[[#This Row],[2020 1]]</f>
        <v>0</v>
      </c>
      <c r="BH146" s="81">
        <f ca="1">VLOOKUP(eurostat_totals[[#This Row],[energy carrier EUCalc]],$AE$11:$BI$24,COLUMN()-COLUMN($AD$29),FALSE)*eurostat_totals[[#This Row],[2020 1]]</f>
        <v>0</v>
      </c>
      <c r="BI146" s="81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81" t="str">
        <f t="shared" si="121"/>
        <v>heat-ambientRomania</v>
      </c>
      <c r="B147" s="6" t="s">
        <v>37</v>
      </c>
      <c r="C147" t="s">
        <v>10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f t="shared" si="118"/>
        <v>0</v>
      </c>
      <c r="AG147" s="84">
        <f t="shared" si="119"/>
        <v>0</v>
      </c>
      <c r="AH147" s="84">
        <f t="shared" si="120"/>
        <v>0</v>
      </c>
      <c r="AI147" s="84">
        <f ca="1">VLOOKUP(eurostat_totals[[#This Row],[energy carrier EUCalc]],$AE$11:$BI$24,COLUMN()-COLUMN($AD$29),FALSE)*eurostat_totals[[#This Row],[2020 1]]</f>
        <v>0</v>
      </c>
      <c r="AJ147" s="84">
        <f ca="1">VLOOKUP(eurostat_totals[[#This Row],[energy carrier EUCalc]],$AE$11:$BI$24,COLUMN()-COLUMN($AD$29),FALSE)*eurostat_totals[[#This Row],[2020 1]]</f>
        <v>0</v>
      </c>
      <c r="AK147" s="84">
        <f ca="1">VLOOKUP(eurostat_totals[[#This Row],[energy carrier EUCalc]],$AE$11:$BI$24,COLUMN()-COLUMN($AD$29),FALSE)*eurostat_totals[[#This Row],[2020 1]]</f>
        <v>0</v>
      </c>
      <c r="AL147" s="84">
        <f ca="1">VLOOKUP(eurostat_totals[[#This Row],[energy carrier EUCalc]],$AE$11:$BI$24,COLUMN()-COLUMN($AD$29),FALSE)*eurostat_totals[[#This Row],[2020 1]]</f>
        <v>0</v>
      </c>
      <c r="AM147" s="84">
        <f ca="1">VLOOKUP(eurostat_totals[[#This Row],[energy carrier EUCalc]],$AE$11:$BI$24,COLUMN()-COLUMN($AD$29),FALSE)*eurostat_totals[[#This Row],[2020 1]]</f>
        <v>0</v>
      </c>
      <c r="AN147" s="84">
        <f ca="1">VLOOKUP(eurostat_totals[[#This Row],[energy carrier EUCalc]],$AE$11:$BI$24,COLUMN()-COLUMN($AD$29),FALSE)*eurostat_totals[[#This Row],[2020 1]]</f>
        <v>0</v>
      </c>
      <c r="AO147" s="84">
        <f ca="1">VLOOKUP(eurostat_totals[[#This Row],[energy carrier EUCalc]],$AE$11:$BI$24,COLUMN()-COLUMN($AD$29),FALSE)*eurostat_totals[[#This Row],[2020 1]]</f>
        <v>0</v>
      </c>
      <c r="AP147" s="84">
        <f ca="1">VLOOKUP(eurostat_totals[[#This Row],[energy carrier EUCalc]],$AE$11:$BI$24,COLUMN()-COLUMN($AD$29),FALSE)*eurostat_totals[[#This Row],[2020 1]]</f>
        <v>0</v>
      </c>
      <c r="AQ147" s="84">
        <f ca="1">VLOOKUP(eurostat_totals[[#This Row],[energy carrier EUCalc]],$AE$11:$BI$24,COLUMN()-COLUMN($AD$29),FALSE)*eurostat_totals[[#This Row],[2020 1]]</f>
        <v>0</v>
      </c>
      <c r="AR147" s="81">
        <f ca="1">VLOOKUP(eurostat_totals[[#This Row],[energy carrier EUCalc]],$AE$11:$BI$24,COLUMN()-COLUMN($AD$29),FALSE)*eurostat_totals[[#This Row],[2020 1]]</f>
        <v>0</v>
      </c>
      <c r="AS147" s="81">
        <f ca="1">VLOOKUP(eurostat_totals[[#This Row],[energy carrier EUCalc]],$AE$11:$BI$24,COLUMN()-COLUMN($AD$29),FALSE)*eurostat_totals[[#This Row],[2020 1]]</f>
        <v>0</v>
      </c>
      <c r="AT147" s="81">
        <f ca="1">VLOOKUP(eurostat_totals[[#This Row],[energy carrier EUCalc]],$AE$11:$BI$24,COLUMN()-COLUMN($AD$29),FALSE)*eurostat_totals[[#This Row],[2020 1]]</f>
        <v>0</v>
      </c>
      <c r="AU147" s="81">
        <f ca="1">VLOOKUP(eurostat_totals[[#This Row],[energy carrier EUCalc]],$AE$11:$BI$24,COLUMN()-COLUMN($AD$29),FALSE)*eurostat_totals[[#This Row],[2020 1]]</f>
        <v>0</v>
      </c>
      <c r="AV147" s="81">
        <f ca="1">VLOOKUP(eurostat_totals[[#This Row],[energy carrier EUCalc]],$AE$11:$BI$24,COLUMN()-COLUMN($AD$29),FALSE)*eurostat_totals[[#This Row],[2020 1]]</f>
        <v>0</v>
      </c>
      <c r="AW147" s="81">
        <f ca="1">VLOOKUP(eurostat_totals[[#This Row],[energy carrier EUCalc]],$AE$11:$BI$24,COLUMN()-COLUMN($AD$29),FALSE)*eurostat_totals[[#This Row],[2020 1]]</f>
        <v>0</v>
      </c>
      <c r="AX147" s="81">
        <f ca="1">VLOOKUP(eurostat_totals[[#This Row],[energy carrier EUCalc]],$AE$11:$BI$24,COLUMN()-COLUMN($AD$29),FALSE)*eurostat_totals[[#This Row],[2020 1]]</f>
        <v>0</v>
      </c>
      <c r="AY147" s="81">
        <f ca="1">VLOOKUP(eurostat_totals[[#This Row],[energy carrier EUCalc]],$AE$11:$BI$24,COLUMN()-COLUMN($AD$29),FALSE)*eurostat_totals[[#This Row],[2020 1]]</f>
        <v>0</v>
      </c>
      <c r="AZ147" s="81">
        <f ca="1">VLOOKUP(eurostat_totals[[#This Row],[energy carrier EUCalc]],$AE$11:$BI$24,COLUMN()-COLUMN($AD$29),FALSE)*eurostat_totals[[#This Row],[2020 1]]</f>
        <v>0</v>
      </c>
      <c r="BA147" s="81">
        <f ca="1">VLOOKUP(eurostat_totals[[#This Row],[energy carrier EUCalc]],$AE$11:$BI$24,COLUMN()-COLUMN($AD$29),FALSE)*eurostat_totals[[#This Row],[2020 1]]</f>
        <v>0</v>
      </c>
      <c r="BB147" s="81">
        <f ca="1">VLOOKUP(eurostat_totals[[#This Row],[energy carrier EUCalc]],$AE$11:$BI$24,COLUMN()-COLUMN($AD$29),FALSE)*eurostat_totals[[#This Row],[2020 1]]</f>
        <v>0</v>
      </c>
      <c r="BC147" s="81">
        <f ca="1">VLOOKUP(eurostat_totals[[#This Row],[energy carrier EUCalc]],$AE$11:$BI$24,COLUMN()-COLUMN($AD$29),FALSE)*eurostat_totals[[#This Row],[2020 1]]</f>
        <v>0</v>
      </c>
      <c r="BD147" s="81">
        <f ca="1">VLOOKUP(eurostat_totals[[#This Row],[energy carrier EUCalc]],$AE$11:$BI$24,COLUMN()-COLUMN($AD$29),FALSE)*eurostat_totals[[#This Row],[2020 1]]</f>
        <v>0</v>
      </c>
      <c r="BE147" s="81">
        <f ca="1">VLOOKUP(eurostat_totals[[#This Row],[energy carrier EUCalc]],$AE$11:$BI$24,COLUMN()-COLUMN($AD$29),FALSE)*eurostat_totals[[#This Row],[2020 1]]</f>
        <v>0</v>
      </c>
      <c r="BF147" s="81">
        <f ca="1">VLOOKUP(eurostat_totals[[#This Row],[energy carrier EUCalc]],$AE$11:$BI$24,COLUMN()-COLUMN($AD$29),FALSE)*eurostat_totals[[#This Row],[2020 1]]</f>
        <v>0</v>
      </c>
      <c r="BG147" s="81">
        <f ca="1">VLOOKUP(eurostat_totals[[#This Row],[energy carrier EUCalc]],$AE$11:$BI$24,COLUMN()-COLUMN($AD$29),FALSE)*eurostat_totals[[#This Row],[2020 1]]</f>
        <v>0</v>
      </c>
      <c r="BH147" s="81">
        <f ca="1">VLOOKUP(eurostat_totals[[#This Row],[energy carrier EUCalc]],$AE$11:$BI$24,COLUMN()-COLUMN($AD$29),FALSE)*eurostat_totals[[#This Row],[2020 1]]</f>
        <v>0</v>
      </c>
      <c r="BI147" s="81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81" t="str">
        <f t="shared" si="121"/>
        <v>heat-ambientSerbia</v>
      </c>
      <c r="B148" s="6" t="s">
        <v>37</v>
      </c>
      <c r="C148" t="s">
        <v>72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4">
        <v>0</v>
      </c>
      <c r="Q148" s="84">
        <v>0</v>
      </c>
      <c r="R148" s="84">
        <v>0</v>
      </c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f t="shared" si="118"/>
        <v>0</v>
      </c>
      <c r="AG148" s="84">
        <f t="shared" si="119"/>
        <v>0</v>
      </c>
      <c r="AH148" s="84">
        <f t="shared" si="120"/>
        <v>0</v>
      </c>
      <c r="AI148" s="84">
        <f ca="1">VLOOKUP(eurostat_totals[[#This Row],[energy carrier EUCalc]],$AE$11:$BI$24,COLUMN()-COLUMN($AD$29),FALSE)*eurostat_totals[[#This Row],[2020 1]]</f>
        <v>0</v>
      </c>
      <c r="AJ148" s="84">
        <f ca="1">VLOOKUP(eurostat_totals[[#This Row],[energy carrier EUCalc]],$AE$11:$BI$24,COLUMN()-COLUMN($AD$29),FALSE)*eurostat_totals[[#This Row],[2020 1]]</f>
        <v>0</v>
      </c>
      <c r="AK148" s="84">
        <f ca="1">VLOOKUP(eurostat_totals[[#This Row],[energy carrier EUCalc]],$AE$11:$BI$24,COLUMN()-COLUMN($AD$29),FALSE)*eurostat_totals[[#This Row],[2020 1]]</f>
        <v>0</v>
      </c>
      <c r="AL148" s="84">
        <f ca="1">VLOOKUP(eurostat_totals[[#This Row],[energy carrier EUCalc]],$AE$11:$BI$24,COLUMN()-COLUMN($AD$29),FALSE)*eurostat_totals[[#This Row],[2020 1]]</f>
        <v>0</v>
      </c>
      <c r="AM148" s="84">
        <f ca="1">VLOOKUP(eurostat_totals[[#This Row],[energy carrier EUCalc]],$AE$11:$BI$24,COLUMN()-COLUMN($AD$29),FALSE)*eurostat_totals[[#This Row],[2020 1]]</f>
        <v>0</v>
      </c>
      <c r="AN148" s="84">
        <f ca="1">VLOOKUP(eurostat_totals[[#This Row],[energy carrier EUCalc]],$AE$11:$BI$24,COLUMN()-COLUMN($AD$29),FALSE)*eurostat_totals[[#This Row],[2020 1]]</f>
        <v>0</v>
      </c>
      <c r="AO148" s="84">
        <f ca="1">VLOOKUP(eurostat_totals[[#This Row],[energy carrier EUCalc]],$AE$11:$BI$24,COLUMN()-COLUMN($AD$29),FALSE)*eurostat_totals[[#This Row],[2020 1]]</f>
        <v>0</v>
      </c>
      <c r="AP148" s="84">
        <f ca="1">VLOOKUP(eurostat_totals[[#This Row],[energy carrier EUCalc]],$AE$11:$BI$24,COLUMN()-COLUMN($AD$29),FALSE)*eurostat_totals[[#This Row],[2020 1]]</f>
        <v>0</v>
      </c>
      <c r="AQ148" s="84">
        <f ca="1">VLOOKUP(eurostat_totals[[#This Row],[energy carrier EUCalc]],$AE$11:$BI$24,COLUMN()-COLUMN($AD$29),FALSE)*eurostat_totals[[#This Row],[2020 1]]</f>
        <v>0</v>
      </c>
      <c r="AR148" s="81">
        <f ca="1">VLOOKUP(eurostat_totals[[#This Row],[energy carrier EUCalc]],$AE$11:$BI$24,COLUMN()-COLUMN($AD$29),FALSE)*eurostat_totals[[#This Row],[2020 1]]</f>
        <v>0</v>
      </c>
      <c r="AS148" s="81">
        <f ca="1">VLOOKUP(eurostat_totals[[#This Row],[energy carrier EUCalc]],$AE$11:$BI$24,COLUMN()-COLUMN($AD$29),FALSE)*eurostat_totals[[#This Row],[2020 1]]</f>
        <v>0</v>
      </c>
      <c r="AT148" s="81">
        <f ca="1">VLOOKUP(eurostat_totals[[#This Row],[energy carrier EUCalc]],$AE$11:$BI$24,COLUMN()-COLUMN($AD$29),FALSE)*eurostat_totals[[#This Row],[2020 1]]</f>
        <v>0</v>
      </c>
      <c r="AU148" s="81">
        <f ca="1">VLOOKUP(eurostat_totals[[#This Row],[energy carrier EUCalc]],$AE$11:$BI$24,COLUMN()-COLUMN($AD$29),FALSE)*eurostat_totals[[#This Row],[2020 1]]</f>
        <v>0</v>
      </c>
      <c r="AV148" s="81">
        <f ca="1">VLOOKUP(eurostat_totals[[#This Row],[energy carrier EUCalc]],$AE$11:$BI$24,COLUMN()-COLUMN($AD$29),FALSE)*eurostat_totals[[#This Row],[2020 1]]</f>
        <v>0</v>
      </c>
      <c r="AW148" s="81">
        <f ca="1">VLOOKUP(eurostat_totals[[#This Row],[energy carrier EUCalc]],$AE$11:$BI$24,COLUMN()-COLUMN($AD$29),FALSE)*eurostat_totals[[#This Row],[2020 1]]</f>
        <v>0</v>
      </c>
      <c r="AX148" s="81">
        <f ca="1">VLOOKUP(eurostat_totals[[#This Row],[energy carrier EUCalc]],$AE$11:$BI$24,COLUMN()-COLUMN($AD$29),FALSE)*eurostat_totals[[#This Row],[2020 1]]</f>
        <v>0</v>
      </c>
      <c r="AY148" s="81">
        <f ca="1">VLOOKUP(eurostat_totals[[#This Row],[energy carrier EUCalc]],$AE$11:$BI$24,COLUMN()-COLUMN($AD$29),FALSE)*eurostat_totals[[#This Row],[2020 1]]</f>
        <v>0</v>
      </c>
      <c r="AZ148" s="81">
        <f ca="1">VLOOKUP(eurostat_totals[[#This Row],[energy carrier EUCalc]],$AE$11:$BI$24,COLUMN()-COLUMN($AD$29),FALSE)*eurostat_totals[[#This Row],[2020 1]]</f>
        <v>0</v>
      </c>
      <c r="BA148" s="81">
        <f ca="1">VLOOKUP(eurostat_totals[[#This Row],[energy carrier EUCalc]],$AE$11:$BI$24,COLUMN()-COLUMN($AD$29),FALSE)*eurostat_totals[[#This Row],[2020 1]]</f>
        <v>0</v>
      </c>
      <c r="BB148" s="81">
        <f ca="1">VLOOKUP(eurostat_totals[[#This Row],[energy carrier EUCalc]],$AE$11:$BI$24,COLUMN()-COLUMN($AD$29),FALSE)*eurostat_totals[[#This Row],[2020 1]]</f>
        <v>0</v>
      </c>
      <c r="BC148" s="81">
        <f ca="1">VLOOKUP(eurostat_totals[[#This Row],[energy carrier EUCalc]],$AE$11:$BI$24,COLUMN()-COLUMN($AD$29),FALSE)*eurostat_totals[[#This Row],[2020 1]]</f>
        <v>0</v>
      </c>
      <c r="BD148" s="81">
        <f ca="1">VLOOKUP(eurostat_totals[[#This Row],[energy carrier EUCalc]],$AE$11:$BI$24,COLUMN()-COLUMN($AD$29),FALSE)*eurostat_totals[[#This Row],[2020 1]]</f>
        <v>0</v>
      </c>
      <c r="BE148" s="81">
        <f ca="1">VLOOKUP(eurostat_totals[[#This Row],[energy carrier EUCalc]],$AE$11:$BI$24,COLUMN()-COLUMN($AD$29),FALSE)*eurostat_totals[[#This Row],[2020 1]]</f>
        <v>0</v>
      </c>
      <c r="BF148" s="81">
        <f ca="1">VLOOKUP(eurostat_totals[[#This Row],[energy carrier EUCalc]],$AE$11:$BI$24,COLUMN()-COLUMN($AD$29),FALSE)*eurostat_totals[[#This Row],[2020 1]]</f>
        <v>0</v>
      </c>
      <c r="BG148" s="81">
        <f ca="1">VLOOKUP(eurostat_totals[[#This Row],[energy carrier EUCalc]],$AE$11:$BI$24,COLUMN()-COLUMN($AD$29),FALSE)*eurostat_totals[[#This Row],[2020 1]]</f>
        <v>0</v>
      </c>
      <c r="BH148" s="81">
        <f ca="1">VLOOKUP(eurostat_totals[[#This Row],[energy carrier EUCalc]],$AE$11:$BI$24,COLUMN()-COLUMN($AD$29),FALSE)*eurostat_totals[[#This Row],[2020 1]]</f>
        <v>0</v>
      </c>
      <c r="BI148" s="81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81" t="str">
        <f t="shared" si="121"/>
        <v>heat-ambientSlovakia</v>
      </c>
      <c r="B149" s="6" t="s">
        <v>37</v>
      </c>
      <c r="C149" t="s">
        <v>20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f t="shared" si="118"/>
        <v>0</v>
      </c>
      <c r="AG149" s="84">
        <f t="shared" si="119"/>
        <v>0</v>
      </c>
      <c r="AH149" s="84">
        <f t="shared" si="120"/>
        <v>0</v>
      </c>
      <c r="AI149" s="84">
        <f ca="1">VLOOKUP(eurostat_totals[[#This Row],[energy carrier EUCalc]],$AE$11:$BI$24,COLUMN()-COLUMN($AD$29),FALSE)*eurostat_totals[[#This Row],[2020 1]]</f>
        <v>0</v>
      </c>
      <c r="AJ149" s="84">
        <f ca="1">VLOOKUP(eurostat_totals[[#This Row],[energy carrier EUCalc]],$AE$11:$BI$24,COLUMN()-COLUMN($AD$29),FALSE)*eurostat_totals[[#This Row],[2020 1]]</f>
        <v>0</v>
      </c>
      <c r="AK149" s="84">
        <f ca="1">VLOOKUP(eurostat_totals[[#This Row],[energy carrier EUCalc]],$AE$11:$BI$24,COLUMN()-COLUMN($AD$29),FALSE)*eurostat_totals[[#This Row],[2020 1]]</f>
        <v>0</v>
      </c>
      <c r="AL149" s="84">
        <f ca="1">VLOOKUP(eurostat_totals[[#This Row],[energy carrier EUCalc]],$AE$11:$BI$24,COLUMN()-COLUMN($AD$29),FALSE)*eurostat_totals[[#This Row],[2020 1]]</f>
        <v>0</v>
      </c>
      <c r="AM149" s="84">
        <f ca="1">VLOOKUP(eurostat_totals[[#This Row],[energy carrier EUCalc]],$AE$11:$BI$24,COLUMN()-COLUMN($AD$29),FALSE)*eurostat_totals[[#This Row],[2020 1]]</f>
        <v>0</v>
      </c>
      <c r="AN149" s="84">
        <f ca="1">VLOOKUP(eurostat_totals[[#This Row],[energy carrier EUCalc]],$AE$11:$BI$24,COLUMN()-COLUMN($AD$29),FALSE)*eurostat_totals[[#This Row],[2020 1]]</f>
        <v>0</v>
      </c>
      <c r="AO149" s="84">
        <f ca="1">VLOOKUP(eurostat_totals[[#This Row],[energy carrier EUCalc]],$AE$11:$BI$24,COLUMN()-COLUMN($AD$29),FALSE)*eurostat_totals[[#This Row],[2020 1]]</f>
        <v>0</v>
      </c>
      <c r="AP149" s="84">
        <f ca="1">VLOOKUP(eurostat_totals[[#This Row],[energy carrier EUCalc]],$AE$11:$BI$24,COLUMN()-COLUMN($AD$29),FALSE)*eurostat_totals[[#This Row],[2020 1]]</f>
        <v>0</v>
      </c>
      <c r="AQ149" s="84">
        <f ca="1">VLOOKUP(eurostat_totals[[#This Row],[energy carrier EUCalc]],$AE$11:$BI$24,COLUMN()-COLUMN($AD$29),FALSE)*eurostat_totals[[#This Row],[2020 1]]</f>
        <v>0</v>
      </c>
      <c r="AR149" s="81">
        <f ca="1">VLOOKUP(eurostat_totals[[#This Row],[energy carrier EUCalc]],$AE$11:$BI$24,COLUMN()-COLUMN($AD$29),FALSE)*eurostat_totals[[#This Row],[2020 1]]</f>
        <v>0</v>
      </c>
      <c r="AS149" s="81">
        <f ca="1">VLOOKUP(eurostat_totals[[#This Row],[energy carrier EUCalc]],$AE$11:$BI$24,COLUMN()-COLUMN($AD$29),FALSE)*eurostat_totals[[#This Row],[2020 1]]</f>
        <v>0</v>
      </c>
      <c r="AT149" s="81">
        <f ca="1">VLOOKUP(eurostat_totals[[#This Row],[energy carrier EUCalc]],$AE$11:$BI$24,COLUMN()-COLUMN($AD$29),FALSE)*eurostat_totals[[#This Row],[2020 1]]</f>
        <v>0</v>
      </c>
      <c r="AU149" s="81">
        <f ca="1">VLOOKUP(eurostat_totals[[#This Row],[energy carrier EUCalc]],$AE$11:$BI$24,COLUMN()-COLUMN($AD$29),FALSE)*eurostat_totals[[#This Row],[2020 1]]</f>
        <v>0</v>
      </c>
      <c r="AV149" s="81">
        <f ca="1">VLOOKUP(eurostat_totals[[#This Row],[energy carrier EUCalc]],$AE$11:$BI$24,COLUMN()-COLUMN($AD$29),FALSE)*eurostat_totals[[#This Row],[2020 1]]</f>
        <v>0</v>
      </c>
      <c r="AW149" s="81">
        <f ca="1">VLOOKUP(eurostat_totals[[#This Row],[energy carrier EUCalc]],$AE$11:$BI$24,COLUMN()-COLUMN($AD$29),FALSE)*eurostat_totals[[#This Row],[2020 1]]</f>
        <v>0</v>
      </c>
      <c r="AX149" s="81">
        <f ca="1">VLOOKUP(eurostat_totals[[#This Row],[energy carrier EUCalc]],$AE$11:$BI$24,COLUMN()-COLUMN($AD$29),FALSE)*eurostat_totals[[#This Row],[2020 1]]</f>
        <v>0</v>
      </c>
      <c r="AY149" s="81">
        <f ca="1">VLOOKUP(eurostat_totals[[#This Row],[energy carrier EUCalc]],$AE$11:$BI$24,COLUMN()-COLUMN($AD$29),FALSE)*eurostat_totals[[#This Row],[2020 1]]</f>
        <v>0</v>
      </c>
      <c r="AZ149" s="81">
        <f ca="1">VLOOKUP(eurostat_totals[[#This Row],[energy carrier EUCalc]],$AE$11:$BI$24,COLUMN()-COLUMN($AD$29),FALSE)*eurostat_totals[[#This Row],[2020 1]]</f>
        <v>0</v>
      </c>
      <c r="BA149" s="81">
        <f ca="1">VLOOKUP(eurostat_totals[[#This Row],[energy carrier EUCalc]],$AE$11:$BI$24,COLUMN()-COLUMN($AD$29),FALSE)*eurostat_totals[[#This Row],[2020 1]]</f>
        <v>0</v>
      </c>
      <c r="BB149" s="81">
        <f ca="1">VLOOKUP(eurostat_totals[[#This Row],[energy carrier EUCalc]],$AE$11:$BI$24,COLUMN()-COLUMN($AD$29),FALSE)*eurostat_totals[[#This Row],[2020 1]]</f>
        <v>0</v>
      </c>
      <c r="BC149" s="81">
        <f ca="1">VLOOKUP(eurostat_totals[[#This Row],[energy carrier EUCalc]],$AE$11:$BI$24,COLUMN()-COLUMN($AD$29),FALSE)*eurostat_totals[[#This Row],[2020 1]]</f>
        <v>0</v>
      </c>
      <c r="BD149" s="81">
        <f ca="1">VLOOKUP(eurostat_totals[[#This Row],[energy carrier EUCalc]],$AE$11:$BI$24,COLUMN()-COLUMN($AD$29),FALSE)*eurostat_totals[[#This Row],[2020 1]]</f>
        <v>0</v>
      </c>
      <c r="BE149" s="81">
        <f ca="1">VLOOKUP(eurostat_totals[[#This Row],[energy carrier EUCalc]],$AE$11:$BI$24,COLUMN()-COLUMN($AD$29),FALSE)*eurostat_totals[[#This Row],[2020 1]]</f>
        <v>0</v>
      </c>
      <c r="BF149" s="81">
        <f ca="1">VLOOKUP(eurostat_totals[[#This Row],[energy carrier EUCalc]],$AE$11:$BI$24,COLUMN()-COLUMN($AD$29),FALSE)*eurostat_totals[[#This Row],[2020 1]]</f>
        <v>0</v>
      </c>
      <c r="BG149" s="81">
        <f ca="1">VLOOKUP(eurostat_totals[[#This Row],[energy carrier EUCalc]],$AE$11:$BI$24,COLUMN()-COLUMN($AD$29),FALSE)*eurostat_totals[[#This Row],[2020 1]]</f>
        <v>0</v>
      </c>
      <c r="BH149" s="81">
        <f ca="1">VLOOKUP(eurostat_totals[[#This Row],[energy carrier EUCalc]],$AE$11:$BI$24,COLUMN()-COLUMN($AD$29),FALSE)*eurostat_totals[[#This Row],[2020 1]]</f>
        <v>0</v>
      </c>
      <c r="BI149" s="81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81" t="str">
        <f t="shared" si="121"/>
        <v>heat-ambientSlovenia</v>
      </c>
      <c r="B150" s="6" t="s">
        <v>37</v>
      </c>
      <c r="C150" t="s">
        <v>26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f t="shared" si="118"/>
        <v>0</v>
      </c>
      <c r="AG150" s="84">
        <f t="shared" si="119"/>
        <v>0</v>
      </c>
      <c r="AH150" s="84">
        <f t="shared" si="120"/>
        <v>0</v>
      </c>
      <c r="AI150" s="84">
        <f ca="1">VLOOKUP(eurostat_totals[[#This Row],[energy carrier EUCalc]],$AE$11:$BI$24,COLUMN()-COLUMN($AD$29),FALSE)*eurostat_totals[[#This Row],[2020 1]]</f>
        <v>0</v>
      </c>
      <c r="AJ150" s="84">
        <f ca="1">VLOOKUP(eurostat_totals[[#This Row],[energy carrier EUCalc]],$AE$11:$BI$24,COLUMN()-COLUMN($AD$29),FALSE)*eurostat_totals[[#This Row],[2020 1]]</f>
        <v>0</v>
      </c>
      <c r="AK150" s="84">
        <f ca="1">VLOOKUP(eurostat_totals[[#This Row],[energy carrier EUCalc]],$AE$11:$BI$24,COLUMN()-COLUMN($AD$29),FALSE)*eurostat_totals[[#This Row],[2020 1]]</f>
        <v>0</v>
      </c>
      <c r="AL150" s="84">
        <f ca="1">VLOOKUP(eurostat_totals[[#This Row],[energy carrier EUCalc]],$AE$11:$BI$24,COLUMN()-COLUMN($AD$29),FALSE)*eurostat_totals[[#This Row],[2020 1]]</f>
        <v>0</v>
      </c>
      <c r="AM150" s="84">
        <f ca="1">VLOOKUP(eurostat_totals[[#This Row],[energy carrier EUCalc]],$AE$11:$BI$24,COLUMN()-COLUMN($AD$29),FALSE)*eurostat_totals[[#This Row],[2020 1]]</f>
        <v>0</v>
      </c>
      <c r="AN150" s="84">
        <f ca="1">VLOOKUP(eurostat_totals[[#This Row],[energy carrier EUCalc]],$AE$11:$BI$24,COLUMN()-COLUMN($AD$29),FALSE)*eurostat_totals[[#This Row],[2020 1]]</f>
        <v>0</v>
      </c>
      <c r="AO150" s="84">
        <f ca="1">VLOOKUP(eurostat_totals[[#This Row],[energy carrier EUCalc]],$AE$11:$BI$24,COLUMN()-COLUMN($AD$29),FALSE)*eurostat_totals[[#This Row],[2020 1]]</f>
        <v>0</v>
      </c>
      <c r="AP150" s="84">
        <f ca="1">VLOOKUP(eurostat_totals[[#This Row],[energy carrier EUCalc]],$AE$11:$BI$24,COLUMN()-COLUMN($AD$29),FALSE)*eurostat_totals[[#This Row],[2020 1]]</f>
        <v>0</v>
      </c>
      <c r="AQ150" s="84">
        <f ca="1">VLOOKUP(eurostat_totals[[#This Row],[energy carrier EUCalc]],$AE$11:$BI$24,COLUMN()-COLUMN($AD$29),FALSE)*eurostat_totals[[#This Row],[2020 1]]</f>
        <v>0</v>
      </c>
      <c r="AR150" s="81">
        <f ca="1">VLOOKUP(eurostat_totals[[#This Row],[energy carrier EUCalc]],$AE$11:$BI$24,COLUMN()-COLUMN($AD$29),FALSE)*eurostat_totals[[#This Row],[2020 1]]</f>
        <v>0</v>
      </c>
      <c r="AS150" s="81">
        <f ca="1">VLOOKUP(eurostat_totals[[#This Row],[energy carrier EUCalc]],$AE$11:$BI$24,COLUMN()-COLUMN($AD$29),FALSE)*eurostat_totals[[#This Row],[2020 1]]</f>
        <v>0</v>
      </c>
      <c r="AT150" s="81">
        <f ca="1">VLOOKUP(eurostat_totals[[#This Row],[energy carrier EUCalc]],$AE$11:$BI$24,COLUMN()-COLUMN($AD$29),FALSE)*eurostat_totals[[#This Row],[2020 1]]</f>
        <v>0</v>
      </c>
      <c r="AU150" s="81">
        <f ca="1">VLOOKUP(eurostat_totals[[#This Row],[energy carrier EUCalc]],$AE$11:$BI$24,COLUMN()-COLUMN($AD$29),FALSE)*eurostat_totals[[#This Row],[2020 1]]</f>
        <v>0</v>
      </c>
      <c r="AV150" s="81">
        <f ca="1">VLOOKUP(eurostat_totals[[#This Row],[energy carrier EUCalc]],$AE$11:$BI$24,COLUMN()-COLUMN($AD$29),FALSE)*eurostat_totals[[#This Row],[2020 1]]</f>
        <v>0</v>
      </c>
      <c r="AW150" s="81">
        <f ca="1">VLOOKUP(eurostat_totals[[#This Row],[energy carrier EUCalc]],$AE$11:$BI$24,COLUMN()-COLUMN($AD$29),FALSE)*eurostat_totals[[#This Row],[2020 1]]</f>
        <v>0</v>
      </c>
      <c r="AX150" s="81">
        <f ca="1">VLOOKUP(eurostat_totals[[#This Row],[energy carrier EUCalc]],$AE$11:$BI$24,COLUMN()-COLUMN($AD$29),FALSE)*eurostat_totals[[#This Row],[2020 1]]</f>
        <v>0</v>
      </c>
      <c r="AY150" s="81">
        <f ca="1">VLOOKUP(eurostat_totals[[#This Row],[energy carrier EUCalc]],$AE$11:$BI$24,COLUMN()-COLUMN($AD$29),FALSE)*eurostat_totals[[#This Row],[2020 1]]</f>
        <v>0</v>
      </c>
      <c r="AZ150" s="81">
        <f ca="1">VLOOKUP(eurostat_totals[[#This Row],[energy carrier EUCalc]],$AE$11:$BI$24,COLUMN()-COLUMN($AD$29),FALSE)*eurostat_totals[[#This Row],[2020 1]]</f>
        <v>0</v>
      </c>
      <c r="BA150" s="81">
        <f ca="1">VLOOKUP(eurostat_totals[[#This Row],[energy carrier EUCalc]],$AE$11:$BI$24,COLUMN()-COLUMN($AD$29),FALSE)*eurostat_totals[[#This Row],[2020 1]]</f>
        <v>0</v>
      </c>
      <c r="BB150" s="81">
        <f ca="1">VLOOKUP(eurostat_totals[[#This Row],[energy carrier EUCalc]],$AE$11:$BI$24,COLUMN()-COLUMN($AD$29),FALSE)*eurostat_totals[[#This Row],[2020 1]]</f>
        <v>0</v>
      </c>
      <c r="BC150" s="81">
        <f ca="1">VLOOKUP(eurostat_totals[[#This Row],[energy carrier EUCalc]],$AE$11:$BI$24,COLUMN()-COLUMN($AD$29),FALSE)*eurostat_totals[[#This Row],[2020 1]]</f>
        <v>0</v>
      </c>
      <c r="BD150" s="81">
        <f ca="1">VLOOKUP(eurostat_totals[[#This Row],[energy carrier EUCalc]],$AE$11:$BI$24,COLUMN()-COLUMN($AD$29),FALSE)*eurostat_totals[[#This Row],[2020 1]]</f>
        <v>0</v>
      </c>
      <c r="BE150" s="81">
        <f ca="1">VLOOKUP(eurostat_totals[[#This Row],[energy carrier EUCalc]],$AE$11:$BI$24,COLUMN()-COLUMN($AD$29),FALSE)*eurostat_totals[[#This Row],[2020 1]]</f>
        <v>0</v>
      </c>
      <c r="BF150" s="81">
        <f ca="1">VLOOKUP(eurostat_totals[[#This Row],[energy carrier EUCalc]],$AE$11:$BI$24,COLUMN()-COLUMN($AD$29),FALSE)*eurostat_totals[[#This Row],[2020 1]]</f>
        <v>0</v>
      </c>
      <c r="BG150" s="81">
        <f ca="1">VLOOKUP(eurostat_totals[[#This Row],[energy carrier EUCalc]],$AE$11:$BI$24,COLUMN()-COLUMN($AD$29),FALSE)*eurostat_totals[[#This Row],[2020 1]]</f>
        <v>0</v>
      </c>
      <c r="BH150" s="81">
        <f ca="1">VLOOKUP(eurostat_totals[[#This Row],[energy carrier EUCalc]],$AE$11:$BI$24,COLUMN()-COLUMN($AD$29),FALSE)*eurostat_totals[[#This Row],[2020 1]]</f>
        <v>0</v>
      </c>
      <c r="BI150" s="81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81" t="str">
        <f t="shared" si="121"/>
        <v>heat-ambientSpain</v>
      </c>
      <c r="B151" s="6" t="s">
        <v>37</v>
      </c>
      <c r="C151" t="s">
        <v>7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825.83467000000007</v>
      </c>
      <c r="AC151" s="84">
        <v>1011.1122</v>
      </c>
      <c r="AD151" s="84">
        <v>1206.11241</v>
      </c>
      <c r="AE151" s="84">
        <v>1425.2797600000001</v>
      </c>
      <c r="AF151" s="84">
        <f t="shared" si="118"/>
        <v>1710.3357120000001</v>
      </c>
      <c r="AG151" s="84">
        <f t="shared" si="119"/>
        <v>2052.4028544000003</v>
      </c>
      <c r="AH151" s="84">
        <f t="shared" si="120"/>
        <v>2297.7164912800004</v>
      </c>
      <c r="AI151" s="84">
        <f ca="1">VLOOKUP(eurostat_totals[[#This Row],[energy carrier EUCalc]],$AE$11:$BI$24,COLUMN()-COLUMN($AD$29),FALSE)*eurostat_totals[[#This Row],[2020 1]]</f>
        <v>459.54329825600007</v>
      </c>
      <c r="AJ151" s="84">
        <f ca="1">VLOOKUP(eurostat_totals[[#This Row],[energy carrier EUCalc]],$AE$11:$BI$24,COLUMN()-COLUMN($AD$29),FALSE)*eurostat_totals[[#This Row],[2020 1]]</f>
        <v>459.54329825600007</v>
      </c>
      <c r="AK151" s="84">
        <f ca="1">VLOOKUP(eurostat_totals[[#This Row],[energy carrier EUCalc]],$AE$11:$BI$24,COLUMN()-COLUMN($AD$29),FALSE)*eurostat_totals[[#This Row],[2020 1]]</f>
        <v>459.54329825600007</v>
      </c>
      <c r="AL151" s="84">
        <f ca="1">VLOOKUP(eurostat_totals[[#This Row],[energy carrier EUCalc]],$AE$11:$BI$24,COLUMN()-COLUMN($AD$29),FALSE)*eurostat_totals[[#This Row],[2020 1]]</f>
        <v>459.54329825600007</v>
      </c>
      <c r="AM151" s="84">
        <f ca="1">VLOOKUP(eurostat_totals[[#This Row],[energy carrier EUCalc]],$AE$11:$BI$24,COLUMN()-COLUMN($AD$29),FALSE)*eurostat_totals[[#This Row],[2020 1]]</f>
        <v>459.54329825600007</v>
      </c>
      <c r="AN151" s="84">
        <f ca="1">VLOOKUP(eurostat_totals[[#This Row],[energy carrier EUCalc]],$AE$11:$BI$24,COLUMN()-COLUMN($AD$29),FALSE)*eurostat_totals[[#This Row],[2020 1]]</f>
        <v>459.54329825600007</v>
      </c>
      <c r="AO151" s="84">
        <f ca="1">VLOOKUP(eurostat_totals[[#This Row],[energy carrier EUCalc]],$AE$11:$BI$24,COLUMN()-COLUMN($AD$29),FALSE)*eurostat_totals[[#This Row],[2020 1]]</f>
        <v>638.25458091111125</v>
      </c>
      <c r="AP151" s="84">
        <f ca="1">VLOOKUP(eurostat_totals[[#This Row],[energy carrier EUCalc]],$AE$11:$BI$24,COLUMN()-COLUMN($AD$29),FALSE)*eurostat_totals[[#This Row],[2020 1]]</f>
        <v>638.25458091111125</v>
      </c>
      <c r="AQ151" s="84">
        <f ca="1">VLOOKUP(eurostat_totals[[#This Row],[energy carrier EUCalc]],$AE$11:$BI$24,COLUMN()-COLUMN($AD$29),FALSE)*eurostat_totals[[#This Row],[2020 1]]</f>
        <v>638.25458091111125</v>
      </c>
      <c r="AR151" s="81">
        <f ca="1">VLOOKUP(eurostat_totals[[#This Row],[energy carrier EUCalc]],$AE$11:$BI$24,COLUMN()-COLUMN($AD$29),FALSE)*eurostat_totals[[#This Row],[2020 1]]</f>
        <v>638.25458091111125</v>
      </c>
      <c r="AS151" s="81">
        <f ca="1">VLOOKUP(eurostat_totals[[#This Row],[energy carrier EUCalc]],$AE$11:$BI$24,COLUMN()-COLUMN($AD$29),FALSE)*eurostat_totals[[#This Row],[2020 1]]</f>
        <v>638.25458091111125</v>
      </c>
      <c r="AT151" s="81">
        <f ca="1">VLOOKUP(eurostat_totals[[#This Row],[energy carrier EUCalc]],$AE$11:$BI$24,COLUMN()-COLUMN($AD$29),FALSE)*eurostat_totals[[#This Row],[2020 1]]</f>
        <v>638.25458091111125</v>
      </c>
      <c r="AU151" s="81">
        <f ca="1">VLOOKUP(eurostat_totals[[#This Row],[energy carrier EUCalc]],$AE$11:$BI$24,COLUMN()-COLUMN($AD$29),FALSE)*eurostat_totals[[#This Row],[2020 1]]</f>
        <v>638.25458091111125</v>
      </c>
      <c r="AV151" s="81">
        <f ca="1">VLOOKUP(eurostat_totals[[#This Row],[energy carrier EUCalc]],$AE$11:$BI$24,COLUMN()-COLUMN($AD$29),FALSE)*eurostat_totals[[#This Row],[2020 1]]</f>
        <v>829.73095518444472</v>
      </c>
      <c r="AW151" s="81">
        <f ca="1">VLOOKUP(eurostat_totals[[#This Row],[energy carrier EUCalc]],$AE$11:$BI$24,COLUMN()-COLUMN($AD$29),FALSE)*eurostat_totals[[#This Row],[2020 1]]</f>
        <v>829.73095518444472</v>
      </c>
      <c r="AX151" s="81">
        <f ca="1">VLOOKUP(eurostat_totals[[#This Row],[energy carrier EUCalc]],$AE$11:$BI$24,COLUMN()-COLUMN($AD$29),FALSE)*eurostat_totals[[#This Row],[2020 1]]</f>
        <v>829.73095518444472</v>
      </c>
      <c r="AY151" s="81">
        <f ca="1">VLOOKUP(eurostat_totals[[#This Row],[energy carrier EUCalc]],$AE$11:$BI$24,COLUMN()-COLUMN($AD$29),FALSE)*eurostat_totals[[#This Row],[2020 1]]</f>
        <v>829.73095518444472</v>
      </c>
      <c r="AZ151" s="81">
        <f ca="1">VLOOKUP(eurostat_totals[[#This Row],[energy carrier EUCalc]],$AE$11:$BI$24,COLUMN()-COLUMN($AD$29),FALSE)*eurostat_totals[[#This Row],[2020 1]]</f>
        <v>829.73095518444472</v>
      </c>
      <c r="BA151" s="81">
        <f ca="1">VLOOKUP(eurostat_totals[[#This Row],[energy carrier EUCalc]],$AE$11:$BI$24,COLUMN()-COLUMN($AD$29),FALSE)*eurostat_totals[[#This Row],[2020 1]]</f>
        <v>829.73095518444472</v>
      </c>
      <c r="BB151" s="81">
        <f ca="1">VLOOKUP(eurostat_totals[[#This Row],[energy carrier EUCalc]],$AE$11:$BI$24,COLUMN()-COLUMN($AD$29),FALSE)*eurostat_totals[[#This Row],[2020 1]]</f>
        <v>829.73095518444472</v>
      </c>
      <c r="BC151" s="81">
        <f ca="1">VLOOKUP(eurostat_totals[[#This Row],[energy carrier EUCalc]],$AE$11:$BI$24,COLUMN()-COLUMN($AD$29),FALSE)*eurostat_totals[[#This Row],[2020 1]]</f>
        <v>1206.3011579219999</v>
      </c>
      <c r="BD151" s="81">
        <f ca="1">VLOOKUP(eurostat_totals[[#This Row],[energy carrier EUCalc]],$AE$11:$BI$24,COLUMN()-COLUMN($AD$29),FALSE)*eurostat_totals[[#This Row],[2020 1]]</f>
        <v>1206.3011579219999</v>
      </c>
      <c r="BE151" s="81">
        <f ca="1">VLOOKUP(eurostat_totals[[#This Row],[energy carrier EUCalc]],$AE$11:$BI$24,COLUMN()-COLUMN($AD$29),FALSE)*eurostat_totals[[#This Row],[2020 1]]</f>
        <v>1206.3011579219999</v>
      </c>
      <c r="BF151" s="81">
        <f ca="1">VLOOKUP(eurostat_totals[[#This Row],[energy carrier EUCalc]],$AE$11:$BI$24,COLUMN()-COLUMN($AD$29),FALSE)*eurostat_totals[[#This Row],[2020 1]]</f>
        <v>1206.3011579219999</v>
      </c>
      <c r="BG151" s="81">
        <f ca="1">VLOOKUP(eurostat_totals[[#This Row],[energy carrier EUCalc]],$AE$11:$BI$24,COLUMN()-COLUMN($AD$29),FALSE)*eurostat_totals[[#This Row],[2020 1]]</f>
        <v>1206.3011579219999</v>
      </c>
      <c r="BH151" s="81">
        <f ca="1">VLOOKUP(eurostat_totals[[#This Row],[energy carrier EUCalc]],$AE$11:$BI$24,COLUMN()-COLUMN($AD$29),FALSE)*eurostat_totals[[#This Row],[2020 1]]</f>
        <v>1206.3011579219999</v>
      </c>
      <c r="BI151" s="81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81" t="str">
        <f t="shared" si="121"/>
        <v>heat-ambientSweden</v>
      </c>
      <c r="B152" s="6" t="s">
        <v>37</v>
      </c>
      <c r="C152" t="s">
        <v>9</v>
      </c>
      <c r="D152" s="84">
        <v>0</v>
      </c>
      <c r="E152" s="84">
        <v>0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4">
        <v>0</v>
      </c>
      <c r="Q152" s="84">
        <v>0</v>
      </c>
      <c r="R152" s="84">
        <v>0</v>
      </c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0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f t="shared" si="118"/>
        <v>0</v>
      </c>
      <c r="AG152" s="84">
        <f t="shared" si="119"/>
        <v>0</v>
      </c>
      <c r="AH152" s="84">
        <f t="shared" si="120"/>
        <v>0</v>
      </c>
      <c r="AI152" s="84">
        <f ca="1">VLOOKUP(eurostat_totals[[#This Row],[energy carrier EUCalc]],$AE$11:$BI$24,COLUMN()-COLUMN($AD$29),FALSE)*eurostat_totals[[#This Row],[2020 1]]</f>
        <v>0</v>
      </c>
      <c r="AJ152" s="84">
        <f ca="1">VLOOKUP(eurostat_totals[[#This Row],[energy carrier EUCalc]],$AE$11:$BI$24,COLUMN()-COLUMN($AD$29),FALSE)*eurostat_totals[[#This Row],[2020 1]]</f>
        <v>0</v>
      </c>
      <c r="AK152" s="84">
        <f ca="1">VLOOKUP(eurostat_totals[[#This Row],[energy carrier EUCalc]],$AE$11:$BI$24,COLUMN()-COLUMN($AD$29),FALSE)*eurostat_totals[[#This Row],[2020 1]]</f>
        <v>0</v>
      </c>
      <c r="AL152" s="84">
        <f ca="1">VLOOKUP(eurostat_totals[[#This Row],[energy carrier EUCalc]],$AE$11:$BI$24,COLUMN()-COLUMN($AD$29),FALSE)*eurostat_totals[[#This Row],[2020 1]]</f>
        <v>0</v>
      </c>
      <c r="AM152" s="84">
        <f ca="1">VLOOKUP(eurostat_totals[[#This Row],[energy carrier EUCalc]],$AE$11:$BI$24,COLUMN()-COLUMN($AD$29),FALSE)*eurostat_totals[[#This Row],[2020 1]]</f>
        <v>0</v>
      </c>
      <c r="AN152" s="84">
        <f ca="1">VLOOKUP(eurostat_totals[[#This Row],[energy carrier EUCalc]],$AE$11:$BI$24,COLUMN()-COLUMN($AD$29),FALSE)*eurostat_totals[[#This Row],[2020 1]]</f>
        <v>0</v>
      </c>
      <c r="AO152" s="84">
        <f ca="1">VLOOKUP(eurostat_totals[[#This Row],[energy carrier EUCalc]],$AE$11:$BI$24,COLUMN()-COLUMN($AD$29),FALSE)*eurostat_totals[[#This Row],[2020 1]]</f>
        <v>0</v>
      </c>
      <c r="AP152" s="84">
        <f ca="1">VLOOKUP(eurostat_totals[[#This Row],[energy carrier EUCalc]],$AE$11:$BI$24,COLUMN()-COLUMN($AD$29),FALSE)*eurostat_totals[[#This Row],[2020 1]]</f>
        <v>0</v>
      </c>
      <c r="AQ152" s="84">
        <f ca="1">VLOOKUP(eurostat_totals[[#This Row],[energy carrier EUCalc]],$AE$11:$BI$24,COLUMN()-COLUMN($AD$29),FALSE)*eurostat_totals[[#This Row],[2020 1]]</f>
        <v>0</v>
      </c>
      <c r="AR152" s="81">
        <f ca="1">VLOOKUP(eurostat_totals[[#This Row],[energy carrier EUCalc]],$AE$11:$BI$24,COLUMN()-COLUMN($AD$29),FALSE)*eurostat_totals[[#This Row],[2020 1]]</f>
        <v>0</v>
      </c>
      <c r="AS152" s="81">
        <f ca="1">VLOOKUP(eurostat_totals[[#This Row],[energy carrier EUCalc]],$AE$11:$BI$24,COLUMN()-COLUMN($AD$29),FALSE)*eurostat_totals[[#This Row],[2020 1]]</f>
        <v>0</v>
      </c>
      <c r="AT152" s="81">
        <f ca="1">VLOOKUP(eurostat_totals[[#This Row],[energy carrier EUCalc]],$AE$11:$BI$24,COLUMN()-COLUMN($AD$29),FALSE)*eurostat_totals[[#This Row],[2020 1]]</f>
        <v>0</v>
      </c>
      <c r="AU152" s="81">
        <f ca="1">VLOOKUP(eurostat_totals[[#This Row],[energy carrier EUCalc]],$AE$11:$BI$24,COLUMN()-COLUMN($AD$29),FALSE)*eurostat_totals[[#This Row],[2020 1]]</f>
        <v>0</v>
      </c>
      <c r="AV152" s="81">
        <f ca="1">VLOOKUP(eurostat_totals[[#This Row],[energy carrier EUCalc]],$AE$11:$BI$24,COLUMN()-COLUMN($AD$29),FALSE)*eurostat_totals[[#This Row],[2020 1]]</f>
        <v>0</v>
      </c>
      <c r="AW152" s="81">
        <f ca="1">VLOOKUP(eurostat_totals[[#This Row],[energy carrier EUCalc]],$AE$11:$BI$24,COLUMN()-COLUMN($AD$29),FALSE)*eurostat_totals[[#This Row],[2020 1]]</f>
        <v>0</v>
      </c>
      <c r="AX152" s="81">
        <f ca="1">VLOOKUP(eurostat_totals[[#This Row],[energy carrier EUCalc]],$AE$11:$BI$24,COLUMN()-COLUMN($AD$29),FALSE)*eurostat_totals[[#This Row],[2020 1]]</f>
        <v>0</v>
      </c>
      <c r="AY152" s="81">
        <f ca="1">VLOOKUP(eurostat_totals[[#This Row],[energy carrier EUCalc]],$AE$11:$BI$24,COLUMN()-COLUMN($AD$29),FALSE)*eurostat_totals[[#This Row],[2020 1]]</f>
        <v>0</v>
      </c>
      <c r="AZ152" s="81">
        <f ca="1">VLOOKUP(eurostat_totals[[#This Row],[energy carrier EUCalc]],$AE$11:$BI$24,COLUMN()-COLUMN($AD$29),FALSE)*eurostat_totals[[#This Row],[2020 1]]</f>
        <v>0</v>
      </c>
      <c r="BA152" s="81">
        <f ca="1">VLOOKUP(eurostat_totals[[#This Row],[energy carrier EUCalc]],$AE$11:$BI$24,COLUMN()-COLUMN($AD$29),FALSE)*eurostat_totals[[#This Row],[2020 1]]</f>
        <v>0</v>
      </c>
      <c r="BB152" s="81">
        <f ca="1">VLOOKUP(eurostat_totals[[#This Row],[energy carrier EUCalc]],$AE$11:$BI$24,COLUMN()-COLUMN($AD$29),FALSE)*eurostat_totals[[#This Row],[2020 1]]</f>
        <v>0</v>
      </c>
      <c r="BC152" s="81">
        <f ca="1">VLOOKUP(eurostat_totals[[#This Row],[energy carrier EUCalc]],$AE$11:$BI$24,COLUMN()-COLUMN($AD$29),FALSE)*eurostat_totals[[#This Row],[2020 1]]</f>
        <v>0</v>
      </c>
      <c r="BD152" s="81">
        <f ca="1">VLOOKUP(eurostat_totals[[#This Row],[energy carrier EUCalc]],$AE$11:$BI$24,COLUMN()-COLUMN($AD$29),FALSE)*eurostat_totals[[#This Row],[2020 1]]</f>
        <v>0</v>
      </c>
      <c r="BE152" s="81">
        <f ca="1">VLOOKUP(eurostat_totals[[#This Row],[energy carrier EUCalc]],$AE$11:$BI$24,COLUMN()-COLUMN($AD$29),FALSE)*eurostat_totals[[#This Row],[2020 1]]</f>
        <v>0</v>
      </c>
      <c r="BF152" s="81">
        <f ca="1">VLOOKUP(eurostat_totals[[#This Row],[energy carrier EUCalc]],$AE$11:$BI$24,COLUMN()-COLUMN($AD$29),FALSE)*eurostat_totals[[#This Row],[2020 1]]</f>
        <v>0</v>
      </c>
      <c r="BG152" s="81">
        <f ca="1">VLOOKUP(eurostat_totals[[#This Row],[energy carrier EUCalc]],$AE$11:$BI$24,COLUMN()-COLUMN($AD$29),FALSE)*eurostat_totals[[#This Row],[2020 1]]</f>
        <v>0</v>
      </c>
      <c r="BH152" s="81">
        <f ca="1">VLOOKUP(eurostat_totals[[#This Row],[energy carrier EUCalc]],$AE$11:$BI$24,COLUMN()-COLUMN($AD$29),FALSE)*eurostat_totals[[#This Row],[2020 1]]</f>
        <v>0</v>
      </c>
      <c r="BI152" s="81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81" t="str">
        <f t="shared" si="121"/>
        <v>heat-ambientUnited Kingdom</v>
      </c>
      <c r="B153" s="78" t="s">
        <v>37</v>
      </c>
      <c r="C153" t="s">
        <v>4</v>
      </c>
      <c r="D153" s="84">
        <v>0</v>
      </c>
      <c r="E153" s="84">
        <v>0</v>
      </c>
      <c r="F153" s="84">
        <v>0</v>
      </c>
      <c r="G153" s="84">
        <v>0</v>
      </c>
      <c r="H153" s="84">
        <v>0</v>
      </c>
      <c r="I153" s="84">
        <v>0</v>
      </c>
      <c r="J153" s="84">
        <v>0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4">
        <v>0</v>
      </c>
      <c r="S153" s="84">
        <v>0</v>
      </c>
      <c r="T153" s="84">
        <v>0</v>
      </c>
      <c r="U153" s="84">
        <v>0</v>
      </c>
      <c r="V153" s="84">
        <v>20.189680000000003</v>
      </c>
      <c r="W153" s="84">
        <v>89.097430000000003</v>
      </c>
      <c r="X153" s="84">
        <v>198.66366000000002</v>
      </c>
      <c r="Y153" s="84">
        <v>391.86122000000006</v>
      </c>
      <c r="Z153" s="84">
        <v>498.08964000000009</v>
      </c>
      <c r="AA153" s="84">
        <v>774.12769000000003</v>
      </c>
      <c r="AB153" s="84">
        <v>961.13809000000003</v>
      </c>
      <c r="AC153" s="84">
        <v>1092.1151500000001</v>
      </c>
      <c r="AD153" s="84">
        <v>1130.3429599999999</v>
      </c>
      <c r="AE153" s="84">
        <v>1229.7096800000002</v>
      </c>
      <c r="AF153" s="84">
        <f t="shared" si="118"/>
        <v>1376.0336880000002</v>
      </c>
      <c r="AG153" s="84">
        <f t="shared" si="119"/>
        <v>1496.4148876000002</v>
      </c>
      <c r="AH153" s="84">
        <f t="shared" si="120"/>
        <v>1603.4702471200003</v>
      </c>
      <c r="AI153" s="84">
        <f ca="1">VLOOKUP(eurostat_totals[[#This Row],[energy carrier EUCalc]],$AE$11:$BI$24,COLUMN()-COLUMN($AD$29),FALSE)*eurostat_totals[[#This Row],[2020 1]]</f>
        <v>320.69404942400007</v>
      </c>
      <c r="AJ153" s="84">
        <f ca="1">VLOOKUP(eurostat_totals[[#This Row],[energy carrier EUCalc]],$AE$11:$BI$24,COLUMN()-COLUMN($AD$29),FALSE)*eurostat_totals[[#This Row],[2020 1]]</f>
        <v>320.69404942400007</v>
      </c>
      <c r="AK153" s="84">
        <f ca="1">VLOOKUP(eurostat_totals[[#This Row],[energy carrier EUCalc]],$AE$11:$BI$24,COLUMN()-COLUMN($AD$29),FALSE)*eurostat_totals[[#This Row],[2020 1]]</f>
        <v>320.69404942400007</v>
      </c>
      <c r="AL153" s="84">
        <f ca="1">VLOOKUP(eurostat_totals[[#This Row],[energy carrier EUCalc]],$AE$11:$BI$24,COLUMN()-COLUMN($AD$29),FALSE)*eurostat_totals[[#This Row],[2020 1]]</f>
        <v>320.69404942400007</v>
      </c>
      <c r="AM153" s="84">
        <f ca="1">VLOOKUP(eurostat_totals[[#This Row],[energy carrier EUCalc]],$AE$11:$BI$24,COLUMN()-COLUMN($AD$29),FALSE)*eurostat_totals[[#This Row],[2020 1]]</f>
        <v>320.69404942400007</v>
      </c>
      <c r="AN153" s="84">
        <f ca="1">VLOOKUP(eurostat_totals[[#This Row],[energy carrier EUCalc]],$AE$11:$BI$24,COLUMN()-COLUMN($AD$29),FALSE)*eurostat_totals[[#This Row],[2020 1]]</f>
        <v>320.69404942400007</v>
      </c>
      <c r="AO153" s="84">
        <f ca="1">VLOOKUP(eurostat_totals[[#This Row],[energy carrier EUCalc]],$AE$11:$BI$24,COLUMN()-COLUMN($AD$29),FALSE)*eurostat_totals[[#This Row],[2020 1]]</f>
        <v>445.40840197777788</v>
      </c>
      <c r="AP153" s="84">
        <f ca="1">VLOOKUP(eurostat_totals[[#This Row],[energy carrier EUCalc]],$AE$11:$BI$24,COLUMN()-COLUMN($AD$29),FALSE)*eurostat_totals[[#This Row],[2020 1]]</f>
        <v>445.40840197777788</v>
      </c>
      <c r="AQ153" s="84">
        <f ca="1">VLOOKUP(eurostat_totals[[#This Row],[energy carrier EUCalc]],$AE$11:$BI$24,COLUMN()-COLUMN($AD$29),FALSE)*eurostat_totals[[#This Row],[2020 1]]</f>
        <v>445.40840197777788</v>
      </c>
      <c r="AR153" s="81">
        <f ca="1">VLOOKUP(eurostat_totals[[#This Row],[energy carrier EUCalc]],$AE$11:$BI$24,COLUMN()-COLUMN($AD$29),FALSE)*eurostat_totals[[#This Row],[2020 1]]</f>
        <v>445.40840197777788</v>
      </c>
      <c r="AS153" s="81">
        <f ca="1">VLOOKUP(eurostat_totals[[#This Row],[energy carrier EUCalc]],$AE$11:$BI$24,COLUMN()-COLUMN($AD$29),FALSE)*eurostat_totals[[#This Row],[2020 1]]</f>
        <v>445.40840197777788</v>
      </c>
      <c r="AT153" s="81">
        <f ca="1">VLOOKUP(eurostat_totals[[#This Row],[energy carrier EUCalc]],$AE$11:$BI$24,COLUMN()-COLUMN($AD$29),FALSE)*eurostat_totals[[#This Row],[2020 1]]</f>
        <v>445.40840197777788</v>
      </c>
      <c r="AU153" s="81">
        <f ca="1">VLOOKUP(eurostat_totals[[#This Row],[energy carrier EUCalc]],$AE$11:$BI$24,COLUMN()-COLUMN($AD$29),FALSE)*eurostat_totals[[#This Row],[2020 1]]</f>
        <v>445.40840197777788</v>
      </c>
      <c r="AV153" s="81">
        <f ca="1">VLOOKUP(eurostat_totals[[#This Row],[energy carrier EUCalc]],$AE$11:$BI$24,COLUMN()-COLUMN($AD$29),FALSE)*eurostat_totals[[#This Row],[2020 1]]</f>
        <v>579.03092257111132</v>
      </c>
      <c r="AW153" s="81">
        <f ca="1">VLOOKUP(eurostat_totals[[#This Row],[energy carrier EUCalc]],$AE$11:$BI$24,COLUMN()-COLUMN($AD$29),FALSE)*eurostat_totals[[#This Row],[2020 1]]</f>
        <v>579.03092257111132</v>
      </c>
      <c r="AX153" s="81">
        <f ca="1">VLOOKUP(eurostat_totals[[#This Row],[energy carrier EUCalc]],$AE$11:$BI$24,COLUMN()-COLUMN($AD$29),FALSE)*eurostat_totals[[#This Row],[2020 1]]</f>
        <v>579.03092257111132</v>
      </c>
      <c r="AY153" s="81">
        <f ca="1">VLOOKUP(eurostat_totals[[#This Row],[energy carrier EUCalc]],$AE$11:$BI$24,COLUMN()-COLUMN($AD$29),FALSE)*eurostat_totals[[#This Row],[2020 1]]</f>
        <v>579.03092257111132</v>
      </c>
      <c r="AZ153" s="81">
        <f ca="1">VLOOKUP(eurostat_totals[[#This Row],[energy carrier EUCalc]],$AE$11:$BI$24,COLUMN()-COLUMN($AD$29),FALSE)*eurostat_totals[[#This Row],[2020 1]]</f>
        <v>579.03092257111132</v>
      </c>
      <c r="BA153" s="81">
        <f ca="1">VLOOKUP(eurostat_totals[[#This Row],[energy carrier EUCalc]],$AE$11:$BI$24,COLUMN()-COLUMN($AD$29),FALSE)*eurostat_totals[[#This Row],[2020 1]]</f>
        <v>579.03092257111132</v>
      </c>
      <c r="BB153" s="81">
        <f ca="1">VLOOKUP(eurostat_totals[[#This Row],[energy carrier EUCalc]],$AE$11:$BI$24,COLUMN()-COLUMN($AD$29),FALSE)*eurostat_totals[[#This Row],[2020 1]]</f>
        <v>579.03092257111132</v>
      </c>
      <c r="BC153" s="81">
        <f ca="1">VLOOKUP(eurostat_totals[[#This Row],[energy carrier EUCalc]],$AE$11:$BI$24,COLUMN()-COLUMN($AD$29),FALSE)*eurostat_totals[[#This Row],[2020 1]]</f>
        <v>841.82187973800001</v>
      </c>
      <c r="BD153" s="81">
        <f ca="1">VLOOKUP(eurostat_totals[[#This Row],[energy carrier EUCalc]],$AE$11:$BI$24,COLUMN()-COLUMN($AD$29),FALSE)*eurostat_totals[[#This Row],[2020 1]]</f>
        <v>841.82187973800001</v>
      </c>
      <c r="BE153" s="81">
        <f ca="1">VLOOKUP(eurostat_totals[[#This Row],[energy carrier EUCalc]],$AE$11:$BI$24,COLUMN()-COLUMN($AD$29),FALSE)*eurostat_totals[[#This Row],[2020 1]]</f>
        <v>841.82187973800001</v>
      </c>
      <c r="BF153" s="81">
        <f ca="1">VLOOKUP(eurostat_totals[[#This Row],[energy carrier EUCalc]],$AE$11:$BI$24,COLUMN()-COLUMN($AD$29),FALSE)*eurostat_totals[[#This Row],[2020 1]]</f>
        <v>841.82187973800001</v>
      </c>
      <c r="BG153" s="81">
        <f ca="1">VLOOKUP(eurostat_totals[[#This Row],[energy carrier EUCalc]],$AE$11:$BI$24,COLUMN()-COLUMN($AD$29),FALSE)*eurostat_totals[[#This Row],[2020 1]]</f>
        <v>841.82187973800001</v>
      </c>
      <c r="BH153" s="81">
        <f ca="1">VLOOKUP(eurostat_totals[[#This Row],[energy carrier EUCalc]],$AE$11:$BI$24,COLUMN()-COLUMN($AD$29),FALSE)*eurostat_totals[[#This Row],[2020 1]]</f>
        <v>841.82187973800001</v>
      </c>
      <c r="BI153" s="81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81" t="str">
        <f t="shared" si="121"/>
        <v>heat-geothermalAustria</v>
      </c>
      <c r="B154" s="6" t="s">
        <v>40</v>
      </c>
      <c r="C154" t="s">
        <v>12</v>
      </c>
      <c r="D154" s="84">
        <v>0</v>
      </c>
      <c r="E154" s="84">
        <v>0</v>
      </c>
      <c r="F154" s="84">
        <v>0</v>
      </c>
      <c r="G154" s="84">
        <v>0</v>
      </c>
      <c r="H154" s="84">
        <v>0</v>
      </c>
      <c r="I154" s="84">
        <v>0</v>
      </c>
      <c r="J154" s="84">
        <v>0</v>
      </c>
      <c r="K154" s="84">
        <v>0</v>
      </c>
      <c r="L154" s="84">
        <v>0</v>
      </c>
      <c r="M154" s="84">
        <v>0</v>
      </c>
      <c r="N154" s="84">
        <v>0</v>
      </c>
      <c r="O154" s="84">
        <v>0</v>
      </c>
      <c r="P154" s="84">
        <v>0</v>
      </c>
      <c r="Q154" s="84">
        <v>0</v>
      </c>
      <c r="R154" s="84">
        <v>0</v>
      </c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f t="shared" si="118"/>
        <v>0</v>
      </c>
      <c r="AG154" s="84">
        <f t="shared" si="119"/>
        <v>0</v>
      </c>
      <c r="AH154" s="84">
        <f t="shared" si="120"/>
        <v>0</v>
      </c>
      <c r="AI154" s="84">
        <f ca="1">VLOOKUP(eurostat_totals[[#This Row],[energy carrier EUCalc]],$AE$11:$BI$24,COLUMN()-COLUMN($AD$29),FALSE)*eurostat_totals[[#This Row],[2020 1]]</f>
        <v>0</v>
      </c>
      <c r="AJ154" s="84">
        <f ca="1">VLOOKUP(eurostat_totals[[#This Row],[energy carrier EUCalc]],$AE$11:$BI$24,COLUMN()-COLUMN($AD$29),FALSE)*eurostat_totals[[#This Row],[2020 1]]</f>
        <v>0</v>
      </c>
      <c r="AK154" s="84">
        <f ca="1">VLOOKUP(eurostat_totals[[#This Row],[energy carrier EUCalc]],$AE$11:$BI$24,COLUMN()-COLUMN($AD$29),FALSE)*eurostat_totals[[#This Row],[2020 1]]</f>
        <v>0</v>
      </c>
      <c r="AL154" s="84">
        <f ca="1">VLOOKUP(eurostat_totals[[#This Row],[energy carrier EUCalc]],$AE$11:$BI$24,COLUMN()-COLUMN($AD$29),FALSE)*eurostat_totals[[#This Row],[2020 1]]</f>
        <v>0</v>
      </c>
      <c r="AM154" s="84">
        <f ca="1">VLOOKUP(eurostat_totals[[#This Row],[energy carrier EUCalc]],$AE$11:$BI$24,COLUMN()-COLUMN($AD$29),FALSE)*eurostat_totals[[#This Row],[2020 1]]</f>
        <v>0</v>
      </c>
      <c r="AN154" s="84">
        <f ca="1">VLOOKUP(eurostat_totals[[#This Row],[energy carrier EUCalc]],$AE$11:$BI$24,COLUMN()-COLUMN($AD$29),FALSE)*eurostat_totals[[#This Row],[2020 1]]</f>
        <v>0</v>
      </c>
      <c r="AO154" s="84">
        <f>VLOOKUP(eurostat_totals[[#This Row],[energy carrier EUCalc]],$AE$11:$BI$24,COLUMN()-COLUMN($AD$29),FALSE)*eurostat_totals[[#This Row],[2020 1]]</f>
        <v>0</v>
      </c>
      <c r="AP154" s="84">
        <f ca="1">VLOOKUP(eurostat_totals[[#This Row],[energy carrier EUCalc]],$AE$11:$BI$24,COLUMN()-COLUMN($AD$29),FALSE)*eurostat_totals[[#This Row],[2020 1]]</f>
        <v>0</v>
      </c>
      <c r="AQ154" s="84">
        <f ca="1">VLOOKUP(eurostat_totals[[#This Row],[energy carrier EUCalc]],$AE$11:$BI$24,COLUMN()-COLUMN($AD$29),FALSE)*eurostat_totals[[#This Row],[2020 1]]</f>
        <v>0</v>
      </c>
      <c r="AR154" s="81">
        <f ca="1">VLOOKUP(eurostat_totals[[#This Row],[energy carrier EUCalc]],$AE$11:$BI$24,COLUMN()-COLUMN($AD$29),FALSE)*eurostat_totals[[#This Row],[2020 1]]</f>
        <v>0</v>
      </c>
      <c r="AS154" s="81">
        <f ca="1">VLOOKUP(eurostat_totals[[#This Row],[energy carrier EUCalc]],$AE$11:$BI$24,COLUMN()-COLUMN($AD$29),FALSE)*eurostat_totals[[#This Row],[2020 1]]</f>
        <v>0</v>
      </c>
      <c r="AT154" s="81">
        <f ca="1">VLOOKUP(eurostat_totals[[#This Row],[energy carrier EUCalc]],$AE$11:$BI$24,COLUMN()-COLUMN($AD$29),FALSE)*eurostat_totals[[#This Row],[2020 1]]</f>
        <v>0</v>
      </c>
      <c r="AU154" s="81">
        <f ca="1">VLOOKUP(eurostat_totals[[#This Row],[energy carrier EUCalc]],$AE$11:$BI$24,COLUMN()-COLUMN($AD$29),FALSE)*eurostat_totals[[#This Row],[2020 1]]</f>
        <v>0</v>
      </c>
      <c r="AV154" s="81">
        <f>VLOOKUP(eurostat_totals[[#This Row],[energy carrier EUCalc]],$AE$11:$BI$24,COLUMN()-COLUMN($AD$29),FALSE)*eurostat_totals[[#This Row],[2020 1]]</f>
        <v>0</v>
      </c>
      <c r="AW154" s="81">
        <f ca="1">VLOOKUP(eurostat_totals[[#This Row],[energy carrier EUCalc]],$AE$11:$BI$24,COLUMN()-COLUMN($AD$29),FALSE)*eurostat_totals[[#This Row],[2020 1]]</f>
        <v>0</v>
      </c>
      <c r="AX154" s="81">
        <f ca="1">VLOOKUP(eurostat_totals[[#This Row],[energy carrier EUCalc]],$AE$11:$BI$24,COLUMN()-COLUMN($AD$29),FALSE)*eurostat_totals[[#This Row],[2020 1]]</f>
        <v>0</v>
      </c>
      <c r="AY154" s="81">
        <f ca="1">VLOOKUP(eurostat_totals[[#This Row],[energy carrier EUCalc]],$AE$11:$BI$24,COLUMN()-COLUMN($AD$29),FALSE)*eurostat_totals[[#This Row],[2020 1]]</f>
        <v>0</v>
      </c>
      <c r="AZ154" s="81">
        <f ca="1">VLOOKUP(eurostat_totals[[#This Row],[energy carrier EUCalc]],$AE$11:$BI$24,COLUMN()-COLUMN($AD$29),FALSE)*eurostat_totals[[#This Row],[2020 1]]</f>
        <v>0</v>
      </c>
      <c r="BA154" s="81">
        <f ca="1">VLOOKUP(eurostat_totals[[#This Row],[energy carrier EUCalc]],$AE$11:$BI$24,COLUMN()-COLUMN($AD$29),FALSE)*eurostat_totals[[#This Row],[2020 1]]</f>
        <v>0</v>
      </c>
      <c r="BB154" s="81">
        <f ca="1">VLOOKUP(eurostat_totals[[#This Row],[energy carrier EUCalc]],$AE$11:$BI$24,COLUMN()-COLUMN($AD$29),FALSE)*eurostat_totals[[#This Row],[2020 1]]</f>
        <v>0</v>
      </c>
      <c r="BC154" s="81">
        <f>VLOOKUP(eurostat_totals[[#This Row],[energy carrier EUCalc]],$AE$11:$BI$24,COLUMN()-COLUMN($AD$29),FALSE)*eurostat_totals[[#This Row],[2020 1]]</f>
        <v>0</v>
      </c>
      <c r="BD154" s="81">
        <f ca="1">VLOOKUP(eurostat_totals[[#This Row],[energy carrier EUCalc]],$AE$11:$BI$24,COLUMN()-COLUMN($AD$29),FALSE)*eurostat_totals[[#This Row],[2020 1]]</f>
        <v>0</v>
      </c>
      <c r="BE154" s="81">
        <f ca="1">VLOOKUP(eurostat_totals[[#This Row],[energy carrier EUCalc]],$AE$11:$BI$24,COLUMN()-COLUMN($AD$29),FALSE)*eurostat_totals[[#This Row],[2020 1]]</f>
        <v>0</v>
      </c>
      <c r="BF154" s="81">
        <f ca="1">VLOOKUP(eurostat_totals[[#This Row],[energy carrier EUCalc]],$AE$11:$BI$24,COLUMN()-COLUMN($AD$29),FALSE)*eurostat_totals[[#This Row],[2020 1]]</f>
        <v>0</v>
      </c>
      <c r="BG154" s="81">
        <f ca="1">VLOOKUP(eurostat_totals[[#This Row],[energy carrier EUCalc]],$AE$11:$BI$24,COLUMN()-COLUMN($AD$29),FALSE)*eurostat_totals[[#This Row],[2020 1]]</f>
        <v>0</v>
      </c>
      <c r="BH154" s="81">
        <f ca="1">VLOOKUP(eurostat_totals[[#This Row],[energy carrier EUCalc]],$AE$11:$BI$24,COLUMN()-COLUMN($AD$29),FALSE)*eurostat_totals[[#This Row],[2020 1]]</f>
        <v>0</v>
      </c>
      <c r="BI154" s="81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81" t="str">
        <f t="shared" si="121"/>
        <v>heat-geothermalBelgium</v>
      </c>
      <c r="B155" s="6" t="s">
        <v>40</v>
      </c>
      <c r="C155" t="s">
        <v>1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f t="shared" si="118"/>
        <v>0</v>
      </c>
      <c r="AG155" s="84">
        <f t="shared" si="119"/>
        <v>0</v>
      </c>
      <c r="AH155" s="84">
        <f t="shared" si="120"/>
        <v>0</v>
      </c>
      <c r="AI155" s="84">
        <f ca="1">VLOOKUP(eurostat_totals[[#This Row],[energy carrier EUCalc]],$AE$11:$BI$24,COLUMN()-COLUMN($AD$29),FALSE)*eurostat_totals[[#This Row],[2020 1]]</f>
        <v>0</v>
      </c>
      <c r="AJ155" s="84">
        <f ca="1">VLOOKUP(eurostat_totals[[#This Row],[energy carrier EUCalc]],$AE$11:$BI$24,COLUMN()-COLUMN($AD$29),FALSE)*eurostat_totals[[#This Row],[2020 1]]</f>
        <v>0</v>
      </c>
      <c r="AK155" s="84">
        <f ca="1">VLOOKUP(eurostat_totals[[#This Row],[energy carrier EUCalc]],$AE$11:$BI$24,COLUMN()-COLUMN($AD$29),FALSE)*eurostat_totals[[#This Row],[2020 1]]</f>
        <v>0</v>
      </c>
      <c r="AL155" s="84">
        <f ca="1">VLOOKUP(eurostat_totals[[#This Row],[energy carrier EUCalc]],$AE$11:$BI$24,COLUMN()-COLUMN($AD$29),FALSE)*eurostat_totals[[#This Row],[2020 1]]</f>
        <v>0</v>
      </c>
      <c r="AM155" s="84">
        <f ca="1">VLOOKUP(eurostat_totals[[#This Row],[energy carrier EUCalc]],$AE$11:$BI$24,COLUMN()-COLUMN($AD$29),FALSE)*eurostat_totals[[#This Row],[2020 1]]</f>
        <v>0</v>
      </c>
      <c r="AN155" s="84">
        <f ca="1">VLOOKUP(eurostat_totals[[#This Row],[energy carrier EUCalc]],$AE$11:$BI$24,COLUMN()-COLUMN($AD$29),FALSE)*eurostat_totals[[#This Row],[2020 1]]</f>
        <v>0</v>
      </c>
      <c r="AO155" s="84">
        <f>VLOOKUP(eurostat_totals[[#This Row],[energy carrier EUCalc]],$AE$11:$BI$24,COLUMN()-COLUMN($AD$29),FALSE)*eurostat_totals[[#This Row],[2020 1]]</f>
        <v>0</v>
      </c>
      <c r="AP155" s="84">
        <f ca="1">VLOOKUP(eurostat_totals[[#This Row],[energy carrier EUCalc]],$AE$11:$BI$24,COLUMN()-COLUMN($AD$29),FALSE)*eurostat_totals[[#This Row],[2020 1]]</f>
        <v>0</v>
      </c>
      <c r="AQ155" s="84">
        <f ca="1">VLOOKUP(eurostat_totals[[#This Row],[energy carrier EUCalc]],$AE$11:$BI$24,COLUMN()-COLUMN($AD$29),FALSE)*eurostat_totals[[#This Row],[2020 1]]</f>
        <v>0</v>
      </c>
      <c r="AR155" s="81">
        <f ca="1">VLOOKUP(eurostat_totals[[#This Row],[energy carrier EUCalc]],$AE$11:$BI$24,COLUMN()-COLUMN($AD$29),FALSE)*eurostat_totals[[#This Row],[2020 1]]</f>
        <v>0</v>
      </c>
      <c r="AS155" s="81">
        <f ca="1">VLOOKUP(eurostat_totals[[#This Row],[energy carrier EUCalc]],$AE$11:$BI$24,COLUMN()-COLUMN($AD$29),FALSE)*eurostat_totals[[#This Row],[2020 1]]</f>
        <v>0</v>
      </c>
      <c r="AT155" s="81">
        <f ca="1">VLOOKUP(eurostat_totals[[#This Row],[energy carrier EUCalc]],$AE$11:$BI$24,COLUMN()-COLUMN($AD$29),FALSE)*eurostat_totals[[#This Row],[2020 1]]</f>
        <v>0</v>
      </c>
      <c r="AU155" s="81">
        <f ca="1">VLOOKUP(eurostat_totals[[#This Row],[energy carrier EUCalc]],$AE$11:$BI$24,COLUMN()-COLUMN($AD$29),FALSE)*eurostat_totals[[#This Row],[2020 1]]</f>
        <v>0</v>
      </c>
      <c r="AV155" s="81">
        <f>VLOOKUP(eurostat_totals[[#This Row],[energy carrier EUCalc]],$AE$11:$BI$24,COLUMN()-COLUMN($AD$29),FALSE)*eurostat_totals[[#This Row],[2020 1]]</f>
        <v>0</v>
      </c>
      <c r="AW155" s="81">
        <f ca="1">VLOOKUP(eurostat_totals[[#This Row],[energy carrier EUCalc]],$AE$11:$BI$24,COLUMN()-COLUMN($AD$29),FALSE)*eurostat_totals[[#This Row],[2020 1]]</f>
        <v>0</v>
      </c>
      <c r="AX155" s="81">
        <f ca="1">VLOOKUP(eurostat_totals[[#This Row],[energy carrier EUCalc]],$AE$11:$BI$24,COLUMN()-COLUMN($AD$29),FALSE)*eurostat_totals[[#This Row],[2020 1]]</f>
        <v>0</v>
      </c>
      <c r="AY155" s="81">
        <f ca="1">VLOOKUP(eurostat_totals[[#This Row],[energy carrier EUCalc]],$AE$11:$BI$24,COLUMN()-COLUMN($AD$29),FALSE)*eurostat_totals[[#This Row],[2020 1]]</f>
        <v>0</v>
      </c>
      <c r="AZ155" s="81">
        <f ca="1">VLOOKUP(eurostat_totals[[#This Row],[energy carrier EUCalc]],$AE$11:$BI$24,COLUMN()-COLUMN($AD$29),FALSE)*eurostat_totals[[#This Row],[2020 1]]</f>
        <v>0</v>
      </c>
      <c r="BA155" s="81">
        <f ca="1">VLOOKUP(eurostat_totals[[#This Row],[energy carrier EUCalc]],$AE$11:$BI$24,COLUMN()-COLUMN($AD$29),FALSE)*eurostat_totals[[#This Row],[2020 1]]</f>
        <v>0</v>
      </c>
      <c r="BB155" s="81">
        <f ca="1">VLOOKUP(eurostat_totals[[#This Row],[energy carrier EUCalc]],$AE$11:$BI$24,COLUMN()-COLUMN($AD$29),FALSE)*eurostat_totals[[#This Row],[2020 1]]</f>
        <v>0</v>
      </c>
      <c r="BC155" s="81">
        <f>VLOOKUP(eurostat_totals[[#This Row],[energy carrier EUCalc]],$AE$11:$BI$24,COLUMN()-COLUMN($AD$29),FALSE)*eurostat_totals[[#This Row],[2020 1]]</f>
        <v>0</v>
      </c>
      <c r="BD155" s="81">
        <f ca="1">VLOOKUP(eurostat_totals[[#This Row],[energy carrier EUCalc]],$AE$11:$BI$24,COLUMN()-COLUMN($AD$29),FALSE)*eurostat_totals[[#This Row],[2020 1]]</f>
        <v>0</v>
      </c>
      <c r="BE155" s="81">
        <f ca="1">VLOOKUP(eurostat_totals[[#This Row],[energy carrier EUCalc]],$AE$11:$BI$24,COLUMN()-COLUMN($AD$29),FALSE)*eurostat_totals[[#This Row],[2020 1]]</f>
        <v>0</v>
      </c>
      <c r="BF155" s="81">
        <f ca="1">VLOOKUP(eurostat_totals[[#This Row],[energy carrier EUCalc]],$AE$11:$BI$24,COLUMN()-COLUMN($AD$29),FALSE)*eurostat_totals[[#This Row],[2020 1]]</f>
        <v>0</v>
      </c>
      <c r="BG155" s="81">
        <f ca="1">VLOOKUP(eurostat_totals[[#This Row],[energy carrier EUCalc]],$AE$11:$BI$24,COLUMN()-COLUMN($AD$29),FALSE)*eurostat_totals[[#This Row],[2020 1]]</f>
        <v>0</v>
      </c>
      <c r="BH155" s="81">
        <f ca="1">VLOOKUP(eurostat_totals[[#This Row],[energy carrier EUCalc]],$AE$11:$BI$24,COLUMN()-COLUMN($AD$29),FALSE)*eurostat_totals[[#This Row],[2020 1]]</f>
        <v>0</v>
      </c>
      <c r="BI155" s="81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81" t="str">
        <f t="shared" si="121"/>
        <v>heat-geothermalBulgaria</v>
      </c>
      <c r="B156" s="6" t="s">
        <v>40</v>
      </c>
      <c r="C156" t="s">
        <v>19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f t="shared" si="118"/>
        <v>0</v>
      </c>
      <c r="AG156" s="84">
        <f t="shared" si="119"/>
        <v>0</v>
      </c>
      <c r="AH156" s="84">
        <f t="shared" si="120"/>
        <v>0</v>
      </c>
      <c r="AI156" s="84">
        <f ca="1">VLOOKUP(eurostat_totals[[#This Row],[energy carrier EUCalc]],$AE$11:$BI$24,COLUMN()-COLUMN($AD$29),FALSE)*eurostat_totals[[#This Row],[2020 1]]</f>
        <v>0</v>
      </c>
      <c r="AJ156" s="84">
        <f ca="1">VLOOKUP(eurostat_totals[[#This Row],[energy carrier EUCalc]],$AE$11:$BI$24,COLUMN()-COLUMN($AD$29),FALSE)*eurostat_totals[[#This Row],[2020 1]]</f>
        <v>0</v>
      </c>
      <c r="AK156" s="84">
        <f ca="1">VLOOKUP(eurostat_totals[[#This Row],[energy carrier EUCalc]],$AE$11:$BI$24,COLUMN()-COLUMN($AD$29),FALSE)*eurostat_totals[[#This Row],[2020 1]]</f>
        <v>0</v>
      </c>
      <c r="AL156" s="84">
        <f ca="1">VLOOKUP(eurostat_totals[[#This Row],[energy carrier EUCalc]],$AE$11:$BI$24,COLUMN()-COLUMN($AD$29),FALSE)*eurostat_totals[[#This Row],[2020 1]]</f>
        <v>0</v>
      </c>
      <c r="AM156" s="84">
        <f ca="1">VLOOKUP(eurostat_totals[[#This Row],[energy carrier EUCalc]],$AE$11:$BI$24,COLUMN()-COLUMN($AD$29),FALSE)*eurostat_totals[[#This Row],[2020 1]]</f>
        <v>0</v>
      </c>
      <c r="AN156" s="84">
        <f ca="1">VLOOKUP(eurostat_totals[[#This Row],[energy carrier EUCalc]],$AE$11:$BI$24,COLUMN()-COLUMN($AD$29),FALSE)*eurostat_totals[[#This Row],[2020 1]]</f>
        <v>0</v>
      </c>
      <c r="AO156" s="84">
        <f>VLOOKUP(eurostat_totals[[#This Row],[energy carrier EUCalc]],$AE$11:$BI$24,COLUMN()-COLUMN($AD$29),FALSE)*eurostat_totals[[#This Row],[2020 1]]</f>
        <v>0</v>
      </c>
      <c r="AP156" s="84">
        <f ca="1">VLOOKUP(eurostat_totals[[#This Row],[energy carrier EUCalc]],$AE$11:$BI$24,COLUMN()-COLUMN($AD$29),FALSE)*eurostat_totals[[#This Row],[2020 1]]</f>
        <v>0</v>
      </c>
      <c r="AQ156" s="84">
        <f ca="1">VLOOKUP(eurostat_totals[[#This Row],[energy carrier EUCalc]],$AE$11:$BI$24,COLUMN()-COLUMN($AD$29),FALSE)*eurostat_totals[[#This Row],[2020 1]]</f>
        <v>0</v>
      </c>
      <c r="AR156" s="81">
        <f ca="1">VLOOKUP(eurostat_totals[[#This Row],[energy carrier EUCalc]],$AE$11:$BI$24,COLUMN()-COLUMN($AD$29),FALSE)*eurostat_totals[[#This Row],[2020 1]]</f>
        <v>0</v>
      </c>
      <c r="AS156" s="81">
        <f ca="1">VLOOKUP(eurostat_totals[[#This Row],[energy carrier EUCalc]],$AE$11:$BI$24,COLUMN()-COLUMN($AD$29),FALSE)*eurostat_totals[[#This Row],[2020 1]]</f>
        <v>0</v>
      </c>
      <c r="AT156" s="81">
        <f ca="1">VLOOKUP(eurostat_totals[[#This Row],[energy carrier EUCalc]],$AE$11:$BI$24,COLUMN()-COLUMN($AD$29),FALSE)*eurostat_totals[[#This Row],[2020 1]]</f>
        <v>0</v>
      </c>
      <c r="AU156" s="81">
        <f ca="1">VLOOKUP(eurostat_totals[[#This Row],[energy carrier EUCalc]],$AE$11:$BI$24,COLUMN()-COLUMN($AD$29),FALSE)*eurostat_totals[[#This Row],[2020 1]]</f>
        <v>0</v>
      </c>
      <c r="AV156" s="81">
        <f>VLOOKUP(eurostat_totals[[#This Row],[energy carrier EUCalc]],$AE$11:$BI$24,COLUMN()-COLUMN($AD$29),FALSE)*eurostat_totals[[#This Row],[2020 1]]</f>
        <v>0</v>
      </c>
      <c r="AW156" s="81">
        <f ca="1">VLOOKUP(eurostat_totals[[#This Row],[energy carrier EUCalc]],$AE$11:$BI$24,COLUMN()-COLUMN($AD$29),FALSE)*eurostat_totals[[#This Row],[2020 1]]</f>
        <v>0</v>
      </c>
      <c r="AX156" s="81">
        <f ca="1">VLOOKUP(eurostat_totals[[#This Row],[energy carrier EUCalc]],$AE$11:$BI$24,COLUMN()-COLUMN($AD$29),FALSE)*eurostat_totals[[#This Row],[2020 1]]</f>
        <v>0</v>
      </c>
      <c r="AY156" s="81">
        <f ca="1">VLOOKUP(eurostat_totals[[#This Row],[energy carrier EUCalc]],$AE$11:$BI$24,COLUMN()-COLUMN($AD$29),FALSE)*eurostat_totals[[#This Row],[2020 1]]</f>
        <v>0</v>
      </c>
      <c r="AZ156" s="81">
        <f ca="1">VLOOKUP(eurostat_totals[[#This Row],[energy carrier EUCalc]],$AE$11:$BI$24,COLUMN()-COLUMN($AD$29),FALSE)*eurostat_totals[[#This Row],[2020 1]]</f>
        <v>0</v>
      </c>
      <c r="BA156" s="81">
        <f ca="1">VLOOKUP(eurostat_totals[[#This Row],[energy carrier EUCalc]],$AE$11:$BI$24,COLUMN()-COLUMN($AD$29),FALSE)*eurostat_totals[[#This Row],[2020 1]]</f>
        <v>0</v>
      </c>
      <c r="BB156" s="81">
        <f ca="1">VLOOKUP(eurostat_totals[[#This Row],[energy carrier EUCalc]],$AE$11:$BI$24,COLUMN()-COLUMN($AD$29),FALSE)*eurostat_totals[[#This Row],[2020 1]]</f>
        <v>0</v>
      </c>
      <c r="BC156" s="81">
        <f>VLOOKUP(eurostat_totals[[#This Row],[energy carrier EUCalc]],$AE$11:$BI$24,COLUMN()-COLUMN($AD$29),FALSE)*eurostat_totals[[#This Row],[2020 1]]</f>
        <v>0</v>
      </c>
      <c r="BD156" s="81">
        <f ca="1">VLOOKUP(eurostat_totals[[#This Row],[energy carrier EUCalc]],$AE$11:$BI$24,COLUMN()-COLUMN($AD$29),FALSE)*eurostat_totals[[#This Row],[2020 1]]</f>
        <v>0</v>
      </c>
      <c r="BE156" s="81">
        <f ca="1">VLOOKUP(eurostat_totals[[#This Row],[energy carrier EUCalc]],$AE$11:$BI$24,COLUMN()-COLUMN($AD$29),FALSE)*eurostat_totals[[#This Row],[2020 1]]</f>
        <v>0</v>
      </c>
      <c r="BF156" s="81">
        <f ca="1">VLOOKUP(eurostat_totals[[#This Row],[energy carrier EUCalc]],$AE$11:$BI$24,COLUMN()-COLUMN($AD$29),FALSE)*eurostat_totals[[#This Row],[2020 1]]</f>
        <v>0</v>
      </c>
      <c r="BG156" s="81">
        <f ca="1">VLOOKUP(eurostat_totals[[#This Row],[energy carrier EUCalc]],$AE$11:$BI$24,COLUMN()-COLUMN($AD$29),FALSE)*eurostat_totals[[#This Row],[2020 1]]</f>
        <v>0</v>
      </c>
      <c r="BH156" s="81">
        <f ca="1">VLOOKUP(eurostat_totals[[#This Row],[energy carrier EUCalc]],$AE$11:$BI$24,COLUMN()-COLUMN($AD$29),FALSE)*eurostat_totals[[#This Row],[2020 1]]</f>
        <v>0</v>
      </c>
      <c r="BI156" s="81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81" t="str">
        <f t="shared" si="121"/>
        <v>heat-geothermalCroatia</v>
      </c>
      <c r="B157" s="6" t="s">
        <v>40</v>
      </c>
      <c r="C157" t="s">
        <v>22</v>
      </c>
      <c r="D157" s="84">
        <v>0</v>
      </c>
      <c r="E157" s="84">
        <v>0</v>
      </c>
      <c r="F157" s="84">
        <v>0</v>
      </c>
      <c r="G157" s="84">
        <v>0</v>
      </c>
      <c r="H157" s="84">
        <v>0</v>
      </c>
      <c r="I157" s="84">
        <v>0</v>
      </c>
      <c r="J157" s="84">
        <v>0</v>
      </c>
      <c r="K157" s="84">
        <v>0</v>
      </c>
      <c r="L157" s="84">
        <v>0</v>
      </c>
      <c r="M157" s="84">
        <v>0</v>
      </c>
      <c r="N157" s="84">
        <v>0</v>
      </c>
      <c r="O157" s="84">
        <v>0</v>
      </c>
      <c r="P157" s="84">
        <v>0</v>
      </c>
      <c r="Q157" s="84">
        <v>0</v>
      </c>
      <c r="R157" s="84">
        <v>0</v>
      </c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0</v>
      </c>
      <c r="Y157" s="84">
        <v>0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f t="shared" si="118"/>
        <v>0</v>
      </c>
      <c r="AG157" s="84">
        <f t="shared" si="119"/>
        <v>0</v>
      </c>
      <c r="AH157" s="84">
        <f t="shared" si="120"/>
        <v>0</v>
      </c>
      <c r="AI157" s="84">
        <f ca="1">VLOOKUP(eurostat_totals[[#This Row],[energy carrier EUCalc]],$AE$11:$BI$24,COLUMN()-COLUMN($AD$29),FALSE)*eurostat_totals[[#This Row],[2020 1]]</f>
        <v>0</v>
      </c>
      <c r="AJ157" s="84">
        <f ca="1">VLOOKUP(eurostat_totals[[#This Row],[energy carrier EUCalc]],$AE$11:$BI$24,COLUMN()-COLUMN($AD$29),FALSE)*eurostat_totals[[#This Row],[2020 1]]</f>
        <v>0</v>
      </c>
      <c r="AK157" s="84">
        <f ca="1">VLOOKUP(eurostat_totals[[#This Row],[energy carrier EUCalc]],$AE$11:$BI$24,COLUMN()-COLUMN($AD$29),FALSE)*eurostat_totals[[#This Row],[2020 1]]</f>
        <v>0</v>
      </c>
      <c r="AL157" s="84">
        <f ca="1">VLOOKUP(eurostat_totals[[#This Row],[energy carrier EUCalc]],$AE$11:$BI$24,COLUMN()-COLUMN($AD$29),FALSE)*eurostat_totals[[#This Row],[2020 1]]</f>
        <v>0</v>
      </c>
      <c r="AM157" s="84">
        <f ca="1">VLOOKUP(eurostat_totals[[#This Row],[energy carrier EUCalc]],$AE$11:$BI$24,COLUMN()-COLUMN($AD$29),FALSE)*eurostat_totals[[#This Row],[2020 1]]</f>
        <v>0</v>
      </c>
      <c r="AN157" s="84">
        <f ca="1">VLOOKUP(eurostat_totals[[#This Row],[energy carrier EUCalc]],$AE$11:$BI$24,COLUMN()-COLUMN($AD$29),FALSE)*eurostat_totals[[#This Row],[2020 1]]</f>
        <v>0</v>
      </c>
      <c r="AO157" s="84">
        <f>VLOOKUP(eurostat_totals[[#This Row],[energy carrier EUCalc]],$AE$11:$BI$24,COLUMN()-COLUMN($AD$29),FALSE)*eurostat_totals[[#This Row],[2020 1]]</f>
        <v>0</v>
      </c>
      <c r="AP157" s="84">
        <f ca="1">VLOOKUP(eurostat_totals[[#This Row],[energy carrier EUCalc]],$AE$11:$BI$24,COLUMN()-COLUMN($AD$29),FALSE)*eurostat_totals[[#This Row],[2020 1]]</f>
        <v>0</v>
      </c>
      <c r="AQ157" s="84">
        <f ca="1">VLOOKUP(eurostat_totals[[#This Row],[energy carrier EUCalc]],$AE$11:$BI$24,COLUMN()-COLUMN($AD$29),FALSE)*eurostat_totals[[#This Row],[2020 1]]</f>
        <v>0</v>
      </c>
      <c r="AR157" s="81">
        <f ca="1">VLOOKUP(eurostat_totals[[#This Row],[energy carrier EUCalc]],$AE$11:$BI$24,COLUMN()-COLUMN($AD$29),FALSE)*eurostat_totals[[#This Row],[2020 1]]</f>
        <v>0</v>
      </c>
      <c r="AS157" s="81">
        <f ca="1">VLOOKUP(eurostat_totals[[#This Row],[energy carrier EUCalc]],$AE$11:$BI$24,COLUMN()-COLUMN($AD$29),FALSE)*eurostat_totals[[#This Row],[2020 1]]</f>
        <v>0</v>
      </c>
      <c r="AT157" s="81">
        <f ca="1">VLOOKUP(eurostat_totals[[#This Row],[energy carrier EUCalc]],$AE$11:$BI$24,COLUMN()-COLUMN($AD$29),FALSE)*eurostat_totals[[#This Row],[2020 1]]</f>
        <v>0</v>
      </c>
      <c r="AU157" s="81">
        <f ca="1">VLOOKUP(eurostat_totals[[#This Row],[energy carrier EUCalc]],$AE$11:$BI$24,COLUMN()-COLUMN($AD$29),FALSE)*eurostat_totals[[#This Row],[2020 1]]</f>
        <v>0</v>
      </c>
      <c r="AV157" s="81">
        <f>VLOOKUP(eurostat_totals[[#This Row],[energy carrier EUCalc]],$AE$11:$BI$24,COLUMN()-COLUMN($AD$29),FALSE)*eurostat_totals[[#This Row],[2020 1]]</f>
        <v>0</v>
      </c>
      <c r="AW157" s="81">
        <f ca="1">VLOOKUP(eurostat_totals[[#This Row],[energy carrier EUCalc]],$AE$11:$BI$24,COLUMN()-COLUMN($AD$29),FALSE)*eurostat_totals[[#This Row],[2020 1]]</f>
        <v>0</v>
      </c>
      <c r="AX157" s="81">
        <f ca="1">VLOOKUP(eurostat_totals[[#This Row],[energy carrier EUCalc]],$AE$11:$BI$24,COLUMN()-COLUMN($AD$29),FALSE)*eurostat_totals[[#This Row],[2020 1]]</f>
        <v>0</v>
      </c>
      <c r="AY157" s="81">
        <f ca="1">VLOOKUP(eurostat_totals[[#This Row],[energy carrier EUCalc]],$AE$11:$BI$24,COLUMN()-COLUMN($AD$29),FALSE)*eurostat_totals[[#This Row],[2020 1]]</f>
        <v>0</v>
      </c>
      <c r="AZ157" s="81">
        <f ca="1">VLOOKUP(eurostat_totals[[#This Row],[energy carrier EUCalc]],$AE$11:$BI$24,COLUMN()-COLUMN($AD$29),FALSE)*eurostat_totals[[#This Row],[2020 1]]</f>
        <v>0</v>
      </c>
      <c r="BA157" s="81">
        <f ca="1">VLOOKUP(eurostat_totals[[#This Row],[energy carrier EUCalc]],$AE$11:$BI$24,COLUMN()-COLUMN($AD$29),FALSE)*eurostat_totals[[#This Row],[2020 1]]</f>
        <v>0</v>
      </c>
      <c r="BB157" s="81">
        <f ca="1">VLOOKUP(eurostat_totals[[#This Row],[energy carrier EUCalc]],$AE$11:$BI$24,COLUMN()-COLUMN($AD$29),FALSE)*eurostat_totals[[#This Row],[2020 1]]</f>
        <v>0</v>
      </c>
      <c r="BC157" s="81">
        <f>VLOOKUP(eurostat_totals[[#This Row],[energy carrier EUCalc]],$AE$11:$BI$24,COLUMN()-COLUMN($AD$29),FALSE)*eurostat_totals[[#This Row],[2020 1]]</f>
        <v>0</v>
      </c>
      <c r="BD157" s="81">
        <f ca="1">VLOOKUP(eurostat_totals[[#This Row],[energy carrier EUCalc]],$AE$11:$BI$24,COLUMN()-COLUMN($AD$29),FALSE)*eurostat_totals[[#This Row],[2020 1]]</f>
        <v>0</v>
      </c>
      <c r="BE157" s="81">
        <f ca="1">VLOOKUP(eurostat_totals[[#This Row],[energy carrier EUCalc]],$AE$11:$BI$24,COLUMN()-COLUMN($AD$29),FALSE)*eurostat_totals[[#This Row],[2020 1]]</f>
        <v>0</v>
      </c>
      <c r="BF157" s="81">
        <f ca="1">VLOOKUP(eurostat_totals[[#This Row],[energy carrier EUCalc]],$AE$11:$BI$24,COLUMN()-COLUMN($AD$29),FALSE)*eurostat_totals[[#This Row],[2020 1]]</f>
        <v>0</v>
      </c>
      <c r="BG157" s="81">
        <f ca="1">VLOOKUP(eurostat_totals[[#This Row],[energy carrier EUCalc]],$AE$11:$BI$24,COLUMN()-COLUMN($AD$29),FALSE)*eurostat_totals[[#This Row],[2020 1]]</f>
        <v>0</v>
      </c>
      <c r="BH157" s="81">
        <f ca="1">VLOOKUP(eurostat_totals[[#This Row],[energy carrier EUCalc]],$AE$11:$BI$24,COLUMN()-COLUMN($AD$29),FALSE)*eurostat_totals[[#This Row],[2020 1]]</f>
        <v>0</v>
      </c>
      <c r="BI157" s="81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81" t="str">
        <f t="shared" si="121"/>
        <v>heat-geothermalCyprus</v>
      </c>
      <c r="B158" s="6" t="s">
        <v>40</v>
      </c>
      <c r="C158" t="s">
        <v>28</v>
      </c>
      <c r="D158" s="84">
        <v>0</v>
      </c>
      <c r="E158" s="84">
        <v>0</v>
      </c>
      <c r="F158" s="84">
        <v>0</v>
      </c>
      <c r="G158" s="84">
        <v>0</v>
      </c>
      <c r="H158" s="84">
        <v>0</v>
      </c>
      <c r="I158" s="84">
        <v>0</v>
      </c>
      <c r="J158" s="84">
        <v>0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4">
        <v>0</v>
      </c>
      <c r="Q158" s="84">
        <v>0</v>
      </c>
      <c r="R158" s="84">
        <v>0</v>
      </c>
      <c r="S158" s="84">
        <v>0</v>
      </c>
      <c r="T158" s="84">
        <v>0</v>
      </c>
      <c r="U158" s="84">
        <v>2.5004500000000003</v>
      </c>
      <c r="V158" s="84">
        <v>3.0586900000000004</v>
      </c>
      <c r="W158" s="84">
        <v>4.1635400000000002</v>
      </c>
      <c r="X158" s="84">
        <v>8.8853200000000001</v>
      </c>
      <c r="Y158" s="84">
        <v>12.223129999999999</v>
      </c>
      <c r="Z158" s="84">
        <v>17.224030000000003</v>
      </c>
      <c r="AA158" s="84">
        <v>17.224030000000003</v>
      </c>
      <c r="AB158" s="84">
        <v>18.049760000000003</v>
      </c>
      <c r="AC158" s="84">
        <v>18.049760000000003</v>
      </c>
      <c r="AD158" s="84">
        <v>18.049760000000003</v>
      </c>
      <c r="AE158" s="84">
        <v>18.026500000000002</v>
      </c>
      <c r="AF158" s="84">
        <f t="shared" ref="AF158:AF221" si="122">AE158+(AE158-Z158)/5</f>
        <v>18.186994000000002</v>
      </c>
      <c r="AG158" s="84">
        <f t="shared" ref="AG158:AG221" si="123">AF158+(AF158-AA158)/5</f>
        <v>18.379586800000002</v>
      </c>
      <c r="AH158" s="84">
        <f t="shared" ref="AH158:AH221" si="124">AG158+(AG158-AB158)/5</f>
        <v>18.445552160000002</v>
      </c>
      <c r="AI158" s="84">
        <f ca="1">VLOOKUP(eurostat_totals[[#This Row],[energy carrier EUCalc]],$AE$11:$BI$24,COLUMN()-COLUMN($AD$29),FALSE)*eurostat_totals[[#This Row],[2020 1]]</f>
        <v>18.445552160000002</v>
      </c>
      <c r="AJ158" s="84">
        <f ca="1">VLOOKUP(eurostat_totals[[#This Row],[energy carrier EUCalc]],$AE$11:$BI$24,COLUMN()-COLUMN($AD$29),FALSE)*eurostat_totals[[#This Row],[2020 1]]</f>
        <v>18.445552160000002</v>
      </c>
      <c r="AK158" s="84">
        <f ca="1">VLOOKUP(eurostat_totals[[#This Row],[energy carrier EUCalc]],$AE$11:$BI$24,COLUMN()-COLUMN($AD$29),FALSE)*eurostat_totals[[#This Row],[2020 1]]</f>
        <v>18.445552160000002</v>
      </c>
      <c r="AL158" s="84">
        <f ca="1">VLOOKUP(eurostat_totals[[#This Row],[energy carrier EUCalc]],$AE$11:$BI$24,COLUMN()-COLUMN($AD$29),FALSE)*eurostat_totals[[#This Row],[2020 1]]</f>
        <v>18.445552160000002</v>
      </c>
      <c r="AM158" s="84">
        <f ca="1">VLOOKUP(eurostat_totals[[#This Row],[energy carrier EUCalc]],$AE$11:$BI$24,COLUMN()-COLUMN($AD$29),FALSE)*eurostat_totals[[#This Row],[2020 1]]</f>
        <v>18.445552160000002</v>
      </c>
      <c r="AN158" s="84">
        <f ca="1">VLOOKUP(eurostat_totals[[#This Row],[energy carrier EUCalc]],$AE$11:$BI$24,COLUMN()-COLUMN($AD$29),FALSE)*eurostat_totals[[#This Row],[2020 1]]</f>
        <v>18.445552160000002</v>
      </c>
      <c r="AO158" s="84">
        <f>VLOOKUP(eurostat_totals[[#This Row],[energy carrier EUCalc]],$AE$11:$BI$24,COLUMN()-COLUMN($AD$29),FALSE)*eurostat_totals[[#This Row],[2020 1]]</f>
        <v>18.445552160000002</v>
      </c>
      <c r="AP158" s="84">
        <f ca="1">VLOOKUP(eurostat_totals[[#This Row],[energy carrier EUCalc]],$AE$11:$BI$24,COLUMN()-COLUMN($AD$29),FALSE)*eurostat_totals[[#This Row],[2020 1]]</f>
        <v>18.445552160000002</v>
      </c>
      <c r="AQ158" s="84">
        <f ca="1">VLOOKUP(eurostat_totals[[#This Row],[energy carrier EUCalc]],$AE$11:$BI$24,COLUMN()-COLUMN($AD$29),FALSE)*eurostat_totals[[#This Row],[2020 1]]</f>
        <v>18.445552160000002</v>
      </c>
      <c r="AR158" s="81">
        <f ca="1">VLOOKUP(eurostat_totals[[#This Row],[energy carrier EUCalc]],$AE$11:$BI$24,COLUMN()-COLUMN($AD$29),FALSE)*eurostat_totals[[#This Row],[2020 1]]</f>
        <v>18.445552160000002</v>
      </c>
      <c r="AS158" s="81">
        <f ca="1">VLOOKUP(eurostat_totals[[#This Row],[energy carrier EUCalc]],$AE$11:$BI$24,COLUMN()-COLUMN($AD$29),FALSE)*eurostat_totals[[#This Row],[2020 1]]</f>
        <v>18.445552160000002</v>
      </c>
      <c r="AT158" s="81">
        <f ca="1">VLOOKUP(eurostat_totals[[#This Row],[energy carrier EUCalc]],$AE$11:$BI$24,COLUMN()-COLUMN($AD$29),FALSE)*eurostat_totals[[#This Row],[2020 1]]</f>
        <v>18.445552160000002</v>
      </c>
      <c r="AU158" s="81">
        <f ca="1">VLOOKUP(eurostat_totals[[#This Row],[energy carrier EUCalc]],$AE$11:$BI$24,COLUMN()-COLUMN($AD$29),FALSE)*eurostat_totals[[#This Row],[2020 1]]</f>
        <v>18.445552160000002</v>
      </c>
      <c r="AV158" s="81">
        <f>VLOOKUP(eurostat_totals[[#This Row],[energy carrier EUCalc]],$AE$11:$BI$24,COLUMN()-COLUMN($AD$29),FALSE)*eurostat_totals[[#This Row],[2020 1]]</f>
        <v>18.445552160000002</v>
      </c>
      <c r="AW158" s="81">
        <f ca="1">VLOOKUP(eurostat_totals[[#This Row],[energy carrier EUCalc]],$AE$11:$BI$24,COLUMN()-COLUMN($AD$29),FALSE)*eurostat_totals[[#This Row],[2020 1]]</f>
        <v>18.445552160000002</v>
      </c>
      <c r="AX158" s="81">
        <f ca="1">VLOOKUP(eurostat_totals[[#This Row],[energy carrier EUCalc]],$AE$11:$BI$24,COLUMN()-COLUMN($AD$29),FALSE)*eurostat_totals[[#This Row],[2020 1]]</f>
        <v>18.445552160000002</v>
      </c>
      <c r="AY158" s="81">
        <f ca="1">VLOOKUP(eurostat_totals[[#This Row],[energy carrier EUCalc]],$AE$11:$BI$24,COLUMN()-COLUMN($AD$29),FALSE)*eurostat_totals[[#This Row],[2020 1]]</f>
        <v>18.445552160000002</v>
      </c>
      <c r="AZ158" s="81">
        <f ca="1">VLOOKUP(eurostat_totals[[#This Row],[energy carrier EUCalc]],$AE$11:$BI$24,COLUMN()-COLUMN($AD$29),FALSE)*eurostat_totals[[#This Row],[2020 1]]</f>
        <v>18.445552160000002</v>
      </c>
      <c r="BA158" s="81">
        <f ca="1">VLOOKUP(eurostat_totals[[#This Row],[energy carrier EUCalc]],$AE$11:$BI$24,COLUMN()-COLUMN($AD$29),FALSE)*eurostat_totals[[#This Row],[2020 1]]</f>
        <v>18.445552160000002</v>
      </c>
      <c r="BB158" s="81">
        <f ca="1">VLOOKUP(eurostat_totals[[#This Row],[energy carrier EUCalc]],$AE$11:$BI$24,COLUMN()-COLUMN($AD$29),FALSE)*eurostat_totals[[#This Row],[2020 1]]</f>
        <v>18.445552160000002</v>
      </c>
      <c r="BC158" s="81">
        <f>VLOOKUP(eurostat_totals[[#This Row],[energy carrier EUCalc]],$AE$11:$BI$24,COLUMN()-COLUMN($AD$29),FALSE)*eurostat_totals[[#This Row],[2020 1]]</f>
        <v>18.445552160000002</v>
      </c>
      <c r="BD158" s="81">
        <f ca="1">VLOOKUP(eurostat_totals[[#This Row],[energy carrier EUCalc]],$AE$11:$BI$24,COLUMN()-COLUMN($AD$29),FALSE)*eurostat_totals[[#This Row],[2020 1]]</f>
        <v>18.445552160000002</v>
      </c>
      <c r="BE158" s="81">
        <f ca="1">VLOOKUP(eurostat_totals[[#This Row],[energy carrier EUCalc]],$AE$11:$BI$24,COLUMN()-COLUMN($AD$29),FALSE)*eurostat_totals[[#This Row],[2020 1]]</f>
        <v>18.445552160000002</v>
      </c>
      <c r="BF158" s="81">
        <f ca="1">VLOOKUP(eurostat_totals[[#This Row],[energy carrier EUCalc]],$AE$11:$BI$24,COLUMN()-COLUMN($AD$29),FALSE)*eurostat_totals[[#This Row],[2020 1]]</f>
        <v>18.445552160000002</v>
      </c>
      <c r="BG158" s="81">
        <f ca="1">VLOOKUP(eurostat_totals[[#This Row],[energy carrier EUCalc]],$AE$11:$BI$24,COLUMN()-COLUMN($AD$29),FALSE)*eurostat_totals[[#This Row],[2020 1]]</f>
        <v>18.445552160000002</v>
      </c>
      <c r="BH158" s="81">
        <f ca="1">VLOOKUP(eurostat_totals[[#This Row],[energy carrier EUCalc]],$AE$11:$BI$24,COLUMN()-COLUMN($AD$29),FALSE)*eurostat_totals[[#This Row],[2020 1]]</f>
        <v>18.445552160000002</v>
      </c>
      <c r="BI158" s="81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81" t="str">
        <f t="shared" ref="A159:A222" si="125">B159&amp;C159</f>
        <v>heat-geothermalCzech Republic</v>
      </c>
      <c r="B159" s="6" t="s">
        <v>40</v>
      </c>
      <c r="C159" t="s">
        <v>13</v>
      </c>
      <c r="D159" s="84">
        <v>0</v>
      </c>
      <c r="E159" s="84">
        <v>0</v>
      </c>
      <c r="F159" s="84">
        <v>0</v>
      </c>
      <c r="G159" s="84">
        <v>0</v>
      </c>
      <c r="H159" s="84">
        <v>0</v>
      </c>
      <c r="I159" s="84">
        <v>0</v>
      </c>
      <c r="J159" s="84">
        <v>0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4">
        <v>0</v>
      </c>
      <c r="Q159" s="84">
        <v>0</v>
      </c>
      <c r="R159" s="84">
        <v>0</v>
      </c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  <c r="Z159" s="84">
        <v>0</v>
      </c>
      <c r="AA159" s="84">
        <v>0</v>
      </c>
      <c r="AB159" s="84">
        <v>0</v>
      </c>
      <c r="AC159" s="84">
        <v>0</v>
      </c>
      <c r="AD159" s="84">
        <v>0</v>
      </c>
      <c r="AE159" s="84">
        <v>0</v>
      </c>
      <c r="AF159" s="84">
        <f t="shared" si="122"/>
        <v>0</v>
      </c>
      <c r="AG159" s="84">
        <f t="shared" si="123"/>
        <v>0</v>
      </c>
      <c r="AH159" s="84">
        <f t="shared" si="124"/>
        <v>0</v>
      </c>
      <c r="AI159" s="84">
        <f ca="1">VLOOKUP(eurostat_totals[[#This Row],[energy carrier EUCalc]],$AE$11:$BI$24,COLUMN()-COLUMN($AD$29),FALSE)*eurostat_totals[[#This Row],[2020 1]]</f>
        <v>0</v>
      </c>
      <c r="AJ159" s="84">
        <f ca="1">VLOOKUP(eurostat_totals[[#This Row],[energy carrier EUCalc]],$AE$11:$BI$24,COLUMN()-COLUMN($AD$29),FALSE)*eurostat_totals[[#This Row],[2020 1]]</f>
        <v>0</v>
      </c>
      <c r="AK159" s="84">
        <f ca="1">VLOOKUP(eurostat_totals[[#This Row],[energy carrier EUCalc]],$AE$11:$BI$24,COLUMN()-COLUMN($AD$29),FALSE)*eurostat_totals[[#This Row],[2020 1]]</f>
        <v>0</v>
      </c>
      <c r="AL159" s="84">
        <f ca="1">VLOOKUP(eurostat_totals[[#This Row],[energy carrier EUCalc]],$AE$11:$BI$24,COLUMN()-COLUMN($AD$29),FALSE)*eurostat_totals[[#This Row],[2020 1]]</f>
        <v>0</v>
      </c>
      <c r="AM159" s="84">
        <f ca="1">VLOOKUP(eurostat_totals[[#This Row],[energy carrier EUCalc]],$AE$11:$BI$24,COLUMN()-COLUMN($AD$29),FALSE)*eurostat_totals[[#This Row],[2020 1]]</f>
        <v>0</v>
      </c>
      <c r="AN159" s="84">
        <f ca="1">VLOOKUP(eurostat_totals[[#This Row],[energy carrier EUCalc]],$AE$11:$BI$24,COLUMN()-COLUMN($AD$29),FALSE)*eurostat_totals[[#This Row],[2020 1]]</f>
        <v>0</v>
      </c>
      <c r="AO159" s="84">
        <f>VLOOKUP(eurostat_totals[[#This Row],[energy carrier EUCalc]],$AE$11:$BI$24,COLUMN()-COLUMN($AD$29),FALSE)*eurostat_totals[[#This Row],[2020 1]]</f>
        <v>0</v>
      </c>
      <c r="AP159" s="84">
        <f ca="1">VLOOKUP(eurostat_totals[[#This Row],[energy carrier EUCalc]],$AE$11:$BI$24,COLUMN()-COLUMN($AD$29),FALSE)*eurostat_totals[[#This Row],[2020 1]]</f>
        <v>0</v>
      </c>
      <c r="AQ159" s="84">
        <f ca="1">VLOOKUP(eurostat_totals[[#This Row],[energy carrier EUCalc]],$AE$11:$BI$24,COLUMN()-COLUMN($AD$29),FALSE)*eurostat_totals[[#This Row],[2020 1]]</f>
        <v>0</v>
      </c>
      <c r="AR159" s="81">
        <f ca="1">VLOOKUP(eurostat_totals[[#This Row],[energy carrier EUCalc]],$AE$11:$BI$24,COLUMN()-COLUMN($AD$29),FALSE)*eurostat_totals[[#This Row],[2020 1]]</f>
        <v>0</v>
      </c>
      <c r="AS159" s="81">
        <f ca="1">VLOOKUP(eurostat_totals[[#This Row],[energy carrier EUCalc]],$AE$11:$BI$24,COLUMN()-COLUMN($AD$29),FALSE)*eurostat_totals[[#This Row],[2020 1]]</f>
        <v>0</v>
      </c>
      <c r="AT159" s="81">
        <f ca="1">VLOOKUP(eurostat_totals[[#This Row],[energy carrier EUCalc]],$AE$11:$BI$24,COLUMN()-COLUMN($AD$29),FALSE)*eurostat_totals[[#This Row],[2020 1]]</f>
        <v>0</v>
      </c>
      <c r="AU159" s="81">
        <f ca="1">VLOOKUP(eurostat_totals[[#This Row],[energy carrier EUCalc]],$AE$11:$BI$24,COLUMN()-COLUMN($AD$29),FALSE)*eurostat_totals[[#This Row],[2020 1]]</f>
        <v>0</v>
      </c>
      <c r="AV159" s="81">
        <f>VLOOKUP(eurostat_totals[[#This Row],[energy carrier EUCalc]],$AE$11:$BI$24,COLUMN()-COLUMN($AD$29),FALSE)*eurostat_totals[[#This Row],[2020 1]]</f>
        <v>0</v>
      </c>
      <c r="AW159" s="81">
        <f ca="1">VLOOKUP(eurostat_totals[[#This Row],[energy carrier EUCalc]],$AE$11:$BI$24,COLUMN()-COLUMN($AD$29),FALSE)*eurostat_totals[[#This Row],[2020 1]]</f>
        <v>0</v>
      </c>
      <c r="AX159" s="81">
        <f ca="1">VLOOKUP(eurostat_totals[[#This Row],[energy carrier EUCalc]],$AE$11:$BI$24,COLUMN()-COLUMN($AD$29),FALSE)*eurostat_totals[[#This Row],[2020 1]]</f>
        <v>0</v>
      </c>
      <c r="AY159" s="81">
        <f ca="1">VLOOKUP(eurostat_totals[[#This Row],[energy carrier EUCalc]],$AE$11:$BI$24,COLUMN()-COLUMN($AD$29),FALSE)*eurostat_totals[[#This Row],[2020 1]]</f>
        <v>0</v>
      </c>
      <c r="AZ159" s="81">
        <f ca="1">VLOOKUP(eurostat_totals[[#This Row],[energy carrier EUCalc]],$AE$11:$BI$24,COLUMN()-COLUMN($AD$29),FALSE)*eurostat_totals[[#This Row],[2020 1]]</f>
        <v>0</v>
      </c>
      <c r="BA159" s="81">
        <f ca="1">VLOOKUP(eurostat_totals[[#This Row],[energy carrier EUCalc]],$AE$11:$BI$24,COLUMN()-COLUMN($AD$29),FALSE)*eurostat_totals[[#This Row],[2020 1]]</f>
        <v>0</v>
      </c>
      <c r="BB159" s="81">
        <f ca="1">VLOOKUP(eurostat_totals[[#This Row],[energy carrier EUCalc]],$AE$11:$BI$24,COLUMN()-COLUMN($AD$29),FALSE)*eurostat_totals[[#This Row],[2020 1]]</f>
        <v>0</v>
      </c>
      <c r="BC159" s="81">
        <f>VLOOKUP(eurostat_totals[[#This Row],[energy carrier EUCalc]],$AE$11:$BI$24,COLUMN()-COLUMN($AD$29),FALSE)*eurostat_totals[[#This Row],[2020 1]]</f>
        <v>0</v>
      </c>
      <c r="BD159" s="81">
        <f ca="1">VLOOKUP(eurostat_totals[[#This Row],[energy carrier EUCalc]],$AE$11:$BI$24,COLUMN()-COLUMN($AD$29),FALSE)*eurostat_totals[[#This Row],[2020 1]]</f>
        <v>0</v>
      </c>
      <c r="BE159" s="81">
        <f ca="1">VLOOKUP(eurostat_totals[[#This Row],[energy carrier EUCalc]],$AE$11:$BI$24,COLUMN()-COLUMN($AD$29),FALSE)*eurostat_totals[[#This Row],[2020 1]]</f>
        <v>0</v>
      </c>
      <c r="BF159" s="81">
        <f ca="1">VLOOKUP(eurostat_totals[[#This Row],[energy carrier EUCalc]],$AE$11:$BI$24,COLUMN()-COLUMN($AD$29),FALSE)*eurostat_totals[[#This Row],[2020 1]]</f>
        <v>0</v>
      </c>
      <c r="BG159" s="81">
        <f ca="1">VLOOKUP(eurostat_totals[[#This Row],[energy carrier EUCalc]],$AE$11:$BI$24,COLUMN()-COLUMN($AD$29),FALSE)*eurostat_totals[[#This Row],[2020 1]]</f>
        <v>0</v>
      </c>
      <c r="BH159" s="81">
        <f ca="1">VLOOKUP(eurostat_totals[[#This Row],[energy carrier EUCalc]],$AE$11:$BI$24,COLUMN()-COLUMN($AD$29),FALSE)*eurostat_totals[[#This Row],[2020 1]]</f>
        <v>0</v>
      </c>
      <c r="BI159" s="81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81" t="str">
        <f t="shared" si="125"/>
        <v>heat-geothermalDenmark</v>
      </c>
      <c r="B160" s="6" t="s">
        <v>40</v>
      </c>
      <c r="C160" t="s">
        <v>17</v>
      </c>
      <c r="D160" s="84">
        <v>0</v>
      </c>
      <c r="E160" s="84">
        <v>0</v>
      </c>
      <c r="F160" s="84">
        <v>0</v>
      </c>
      <c r="G160" s="84">
        <v>0</v>
      </c>
      <c r="H160" s="84">
        <v>0</v>
      </c>
      <c r="I160" s="84">
        <v>0</v>
      </c>
      <c r="J160" s="84">
        <v>0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f t="shared" si="122"/>
        <v>0</v>
      </c>
      <c r="AG160" s="84">
        <f t="shared" si="123"/>
        <v>0</v>
      </c>
      <c r="AH160" s="84">
        <f t="shared" si="124"/>
        <v>0</v>
      </c>
      <c r="AI160" s="84">
        <f ca="1">VLOOKUP(eurostat_totals[[#This Row],[energy carrier EUCalc]],$AE$11:$BI$24,COLUMN()-COLUMN($AD$29),FALSE)*eurostat_totals[[#This Row],[2020 1]]</f>
        <v>0</v>
      </c>
      <c r="AJ160" s="84">
        <f ca="1">VLOOKUP(eurostat_totals[[#This Row],[energy carrier EUCalc]],$AE$11:$BI$24,COLUMN()-COLUMN($AD$29),FALSE)*eurostat_totals[[#This Row],[2020 1]]</f>
        <v>0</v>
      </c>
      <c r="AK160" s="84">
        <f ca="1">VLOOKUP(eurostat_totals[[#This Row],[energy carrier EUCalc]],$AE$11:$BI$24,COLUMN()-COLUMN($AD$29),FALSE)*eurostat_totals[[#This Row],[2020 1]]</f>
        <v>0</v>
      </c>
      <c r="AL160" s="84">
        <f ca="1">VLOOKUP(eurostat_totals[[#This Row],[energy carrier EUCalc]],$AE$11:$BI$24,COLUMN()-COLUMN($AD$29),FALSE)*eurostat_totals[[#This Row],[2020 1]]</f>
        <v>0</v>
      </c>
      <c r="AM160" s="84">
        <f ca="1">VLOOKUP(eurostat_totals[[#This Row],[energy carrier EUCalc]],$AE$11:$BI$24,COLUMN()-COLUMN($AD$29),FALSE)*eurostat_totals[[#This Row],[2020 1]]</f>
        <v>0</v>
      </c>
      <c r="AN160" s="84">
        <f ca="1">VLOOKUP(eurostat_totals[[#This Row],[energy carrier EUCalc]],$AE$11:$BI$24,COLUMN()-COLUMN($AD$29),FALSE)*eurostat_totals[[#This Row],[2020 1]]</f>
        <v>0</v>
      </c>
      <c r="AO160" s="84">
        <f>VLOOKUP(eurostat_totals[[#This Row],[energy carrier EUCalc]],$AE$11:$BI$24,COLUMN()-COLUMN($AD$29),FALSE)*eurostat_totals[[#This Row],[2020 1]]</f>
        <v>0</v>
      </c>
      <c r="AP160" s="84">
        <f ca="1">VLOOKUP(eurostat_totals[[#This Row],[energy carrier EUCalc]],$AE$11:$BI$24,COLUMN()-COLUMN($AD$29),FALSE)*eurostat_totals[[#This Row],[2020 1]]</f>
        <v>0</v>
      </c>
      <c r="AQ160" s="84">
        <f ca="1">VLOOKUP(eurostat_totals[[#This Row],[energy carrier EUCalc]],$AE$11:$BI$24,COLUMN()-COLUMN($AD$29),FALSE)*eurostat_totals[[#This Row],[2020 1]]</f>
        <v>0</v>
      </c>
      <c r="AR160" s="81">
        <f ca="1">VLOOKUP(eurostat_totals[[#This Row],[energy carrier EUCalc]],$AE$11:$BI$24,COLUMN()-COLUMN($AD$29),FALSE)*eurostat_totals[[#This Row],[2020 1]]</f>
        <v>0</v>
      </c>
      <c r="AS160" s="81">
        <f ca="1">VLOOKUP(eurostat_totals[[#This Row],[energy carrier EUCalc]],$AE$11:$BI$24,COLUMN()-COLUMN($AD$29),FALSE)*eurostat_totals[[#This Row],[2020 1]]</f>
        <v>0</v>
      </c>
      <c r="AT160" s="81">
        <f ca="1">VLOOKUP(eurostat_totals[[#This Row],[energy carrier EUCalc]],$AE$11:$BI$24,COLUMN()-COLUMN($AD$29),FALSE)*eurostat_totals[[#This Row],[2020 1]]</f>
        <v>0</v>
      </c>
      <c r="AU160" s="81">
        <f ca="1">VLOOKUP(eurostat_totals[[#This Row],[energy carrier EUCalc]],$AE$11:$BI$24,COLUMN()-COLUMN($AD$29),FALSE)*eurostat_totals[[#This Row],[2020 1]]</f>
        <v>0</v>
      </c>
      <c r="AV160" s="81">
        <f>VLOOKUP(eurostat_totals[[#This Row],[energy carrier EUCalc]],$AE$11:$BI$24,COLUMN()-COLUMN($AD$29),FALSE)*eurostat_totals[[#This Row],[2020 1]]</f>
        <v>0</v>
      </c>
      <c r="AW160" s="81">
        <f ca="1">VLOOKUP(eurostat_totals[[#This Row],[energy carrier EUCalc]],$AE$11:$BI$24,COLUMN()-COLUMN($AD$29),FALSE)*eurostat_totals[[#This Row],[2020 1]]</f>
        <v>0</v>
      </c>
      <c r="AX160" s="81">
        <f ca="1">VLOOKUP(eurostat_totals[[#This Row],[energy carrier EUCalc]],$AE$11:$BI$24,COLUMN()-COLUMN($AD$29),FALSE)*eurostat_totals[[#This Row],[2020 1]]</f>
        <v>0</v>
      </c>
      <c r="AY160" s="81">
        <f ca="1">VLOOKUP(eurostat_totals[[#This Row],[energy carrier EUCalc]],$AE$11:$BI$24,COLUMN()-COLUMN($AD$29),FALSE)*eurostat_totals[[#This Row],[2020 1]]</f>
        <v>0</v>
      </c>
      <c r="AZ160" s="81">
        <f ca="1">VLOOKUP(eurostat_totals[[#This Row],[energy carrier EUCalc]],$AE$11:$BI$24,COLUMN()-COLUMN($AD$29),FALSE)*eurostat_totals[[#This Row],[2020 1]]</f>
        <v>0</v>
      </c>
      <c r="BA160" s="81">
        <f ca="1">VLOOKUP(eurostat_totals[[#This Row],[energy carrier EUCalc]],$AE$11:$BI$24,COLUMN()-COLUMN($AD$29),FALSE)*eurostat_totals[[#This Row],[2020 1]]</f>
        <v>0</v>
      </c>
      <c r="BB160" s="81">
        <f ca="1">VLOOKUP(eurostat_totals[[#This Row],[energy carrier EUCalc]],$AE$11:$BI$24,COLUMN()-COLUMN($AD$29),FALSE)*eurostat_totals[[#This Row],[2020 1]]</f>
        <v>0</v>
      </c>
      <c r="BC160" s="81">
        <f>VLOOKUP(eurostat_totals[[#This Row],[energy carrier EUCalc]],$AE$11:$BI$24,COLUMN()-COLUMN($AD$29),FALSE)*eurostat_totals[[#This Row],[2020 1]]</f>
        <v>0</v>
      </c>
      <c r="BD160" s="81">
        <f ca="1">VLOOKUP(eurostat_totals[[#This Row],[energy carrier EUCalc]],$AE$11:$BI$24,COLUMN()-COLUMN($AD$29),FALSE)*eurostat_totals[[#This Row],[2020 1]]</f>
        <v>0</v>
      </c>
      <c r="BE160" s="81">
        <f ca="1">VLOOKUP(eurostat_totals[[#This Row],[energy carrier EUCalc]],$AE$11:$BI$24,COLUMN()-COLUMN($AD$29),FALSE)*eurostat_totals[[#This Row],[2020 1]]</f>
        <v>0</v>
      </c>
      <c r="BF160" s="81">
        <f ca="1">VLOOKUP(eurostat_totals[[#This Row],[energy carrier EUCalc]],$AE$11:$BI$24,COLUMN()-COLUMN($AD$29),FALSE)*eurostat_totals[[#This Row],[2020 1]]</f>
        <v>0</v>
      </c>
      <c r="BG160" s="81">
        <f ca="1">VLOOKUP(eurostat_totals[[#This Row],[energy carrier EUCalc]],$AE$11:$BI$24,COLUMN()-COLUMN($AD$29),FALSE)*eurostat_totals[[#This Row],[2020 1]]</f>
        <v>0</v>
      </c>
      <c r="BH160" s="81">
        <f ca="1">VLOOKUP(eurostat_totals[[#This Row],[energy carrier EUCalc]],$AE$11:$BI$24,COLUMN()-COLUMN($AD$29),FALSE)*eurostat_totals[[#This Row],[2020 1]]</f>
        <v>0</v>
      </c>
      <c r="BI160" s="81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81" t="str">
        <f t="shared" si="125"/>
        <v>heat-geothermalEstonia</v>
      </c>
      <c r="B161" s="6" t="s">
        <v>40</v>
      </c>
      <c r="C161" t="s">
        <v>25</v>
      </c>
      <c r="D161" s="84">
        <v>0</v>
      </c>
      <c r="E161" s="84">
        <v>0</v>
      </c>
      <c r="F161" s="84">
        <v>0</v>
      </c>
      <c r="G161" s="84">
        <v>0</v>
      </c>
      <c r="H161" s="84">
        <v>0</v>
      </c>
      <c r="I161" s="84">
        <v>0</v>
      </c>
      <c r="J161" s="84">
        <v>0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0</v>
      </c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f t="shared" si="122"/>
        <v>0</v>
      </c>
      <c r="AG161" s="84">
        <f t="shared" si="123"/>
        <v>0</v>
      </c>
      <c r="AH161" s="84">
        <f t="shared" si="124"/>
        <v>0</v>
      </c>
      <c r="AI161" s="84">
        <f ca="1">VLOOKUP(eurostat_totals[[#This Row],[energy carrier EUCalc]],$AE$11:$BI$24,COLUMN()-COLUMN($AD$29),FALSE)*eurostat_totals[[#This Row],[2020 1]]</f>
        <v>0</v>
      </c>
      <c r="AJ161" s="84">
        <f ca="1">VLOOKUP(eurostat_totals[[#This Row],[energy carrier EUCalc]],$AE$11:$BI$24,COLUMN()-COLUMN($AD$29),FALSE)*eurostat_totals[[#This Row],[2020 1]]</f>
        <v>0</v>
      </c>
      <c r="AK161" s="84">
        <f ca="1">VLOOKUP(eurostat_totals[[#This Row],[energy carrier EUCalc]],$AE$11:$BI$24,COLUMN()-COLUMN($AD$29),FALSE)*eurostat_totals[[#This Row],[2020 1]]</f>
        <v>0</v>
      </c>
      <c r="AL161" s="84">
        <f ca="1">VLOOKUP(eurostat_totals[[#This Row],[energy carrier EUCalc]],$AE$11:$BI$24,COLUMN()-COLUMN($AD$29),FALSE)*eurostat_totals[[#This Row],[2020 1]]</f>
        <v>0</v>
      </c>
      <c r="AM161" s="84">
        <f ca="1">VLOOKUP(eurostat_totals[[#This Row],[energy carrier EUCalc]],$AE$11:$BI$24,COLUMN()-COLUMN($AD$29),FALSE)*eurostat_totals[[#This Row],[2020 1]]</f>
        <v>0</v>
      </c>
      <c r="AN161" s="84">
        <f ca="1">VLOOKUP(eurostat_totals[[#This Row],[energy carrier EUCalc]],$AE$11:$BI$24,COLUMN()-COLUMN($AD$29),FALSE)*eurostat_totals[[#This Row],[2020 1]]</f>
        <v>0</v>
      </c>
      <c r="AO161" s="84">
        <f>VLOOKUP(eurostat_totals[[#This Row],[energy carrier EUCalc]],$AE$11:$BI$24,COLUMN()-COLUMN($AD$29),FALSE)*eurostat_totals[[#This Row],[2020 1]]</f>
        <v>0</v>
      </c>
      <c r="AP161" s="84">
        <f ca="1">VLOOKUP(eurostat_totals[[#This Row],[energy carrier EUCalc]],$AE$11:$BI$24,COLUMN()-COLUMN($AD$29),FALSE)*eurostat_totals[[#This Row],[2020 1]]</f>
        <v>0</v>
      </c>
      <c r="AQ161" s="84">
        <f ca="1">VLOOKUP(eurostat_totals[[#This Row],[energy carrier EUCalc]],$AE$11:$BI$24,COLUMN()-COLUMN($AD$29),FALSE)*eurostat_totals[[#This Row],[2020 1]]</f>
        <v>0</v>
      </c>
      <c r="AR161" s="81">
        <f ca="1">VLOOKUP(eurostat_totals[[#This Row],[energy carrier EUCalc]],$AE$11:$BI$24,COLUMN()-COLUMN($AD$29),FALSE)*eurostat_totals[[#This Row],[2020 1]]</f>
        <v>0</v>
      </c>
      <c r="AS161" s="81">
        <f ca="1">VLOOKUP(eurostat_totals[[#This Row],[energy carrier EUCalc]],$AE$11:$BI$24,COLUMN()-COLUMN($AD$29),FALSE)*eurostat_totals[[#This Row],[2020 1]]</f>
        <v>0</v>
      </c>
      <c r="AT161" s="81">
        <f ca="1">VLOOKUP(eurostat_totals[[#This Row],[energy carrier EUCalc]],$AE$11:$BI$24,COLUMN()-COLUMN($AD$29),FALSE)*eurostat_totals[[#This Row],[2020 1]]</f>
        <v>0</v>
      </c>
      <c r="AU161" s="81">
        <f ca="1">VLOOKUP(eurostat_totals[[#This Row],[energy carrier EUCalc]],$AE$11:$BI$24,COLUMN()-COLUMN($AD$29),FALSE)*eurostat_totals[[#This Row],[2020 1]]</f>
        <v>0</v>
      </c>
      <c r="AV161" s="81">
        <f>VLOOKUP(eurostat_totals[[#This Row],[energy carrier EUCalc]],$AE$11:$BI$24,COLUMN()-COLUMN($AD$29),FALSE)*eurostat_totals[[#This Row],[2020 1]]</f>
        <v>0</v>
      </c>
      <c r="AW161" s="81">
        <f ca="1">VLOOKUP(eurostat_totals[[#This Row],[energy carrier EUCalc]],$AE$11:$BI$24,COLUMN()-COLUMN($AD$29),FALSE)*eurostat_totals[[#This Row],[2020 1]]</f>
        <v>0</v>
      </c>
      <c r="AX161" s="81">
        <f ca="1">VLOOKUP(eurostat_totals[[#This Row],[energy carrier EUCalc]],$AE$11:$BI$24,COLUMN()-COLUMN($AD$29),FALSE)*eurostat_totals[[#This Row],[2020 1]]</f>
        <v>0</v>
      </c>
      <c r="AY161" s="81">
        <f ca="1">VLOOKUP(eurostat_totals[[#This Row],[energy carrier EUCalc]],$AE$11:$BI$24,COLUMN()-COLUMN($AD$29),FALSE)*eurostat_totals[[#This Row],[2020 1]]</f>
        <v>0</v>
      </c>
      <c r="AZ161" s="81">
        <f ca="1">VLOOKUP(eurostat_totals[[#This Row],[energy carrier EUCalc]],$AE$11:$BI$24,COLUMN()-COLUMN($AD$29),FALSE)*eurostat_totals[[#This Row],[2020 1]]</f>
        <v>0</v>
      </c>
      <c r="BA161" s="81">
        <f ca="1">VLOOKUP(eurostat_totals[[#This Row],[energy carrier EUCalc]],$AE$11:$BI$24,COLUMN()-COLUMN($AD$29),FALSE)*eurostat_totals[[#This Row],[2020 1]]</f>
        <v>0</v>
      </c>
      <c r="BB161" s="81">
        <f ca="1">VLOOKUP(eurostat_totals[[#This Row],[energy carrier EUCalc]],$AE$11:$BI$24,COLUMN()-COLUMN($AD$29),FALSE)*eurostat_totals[[#This Row],[2020 1]]</f>
        <v>0</v>
      </c>
      <c r="BC161" s="81">
        <f>VLOOKUP(eurostat_totals[[#This Row],[energy carrier EUCalc]],$AE$11:$BI$24,COLUMN()-COLUMN($AD$29),FALSE)*eurostat_totals[[#This Row],[2020 1]]</f>
        <v>0</v>
      </c>
      <c r="BD161" s="81">
        <f ca="1">VLOOKUP(eurostat_totals[[#This Row],[energy carrier EUCalc]],$AE$11:$BI$24,COLUMN()-COLUMN($AD$29),FALSE)*eurostat_totals[[#This Row],[2020 1]]</f>
        <v>0</v>
      </c>
      <c r="BE161" s="81">
        <f ca="1">VLOOKUP(eurostat_totals[[#This Row],[energy carrier EUCalc]],$AE$11:$BI$24,COLUMN()-COLUMN($AD$29),FALSE)*eurostat_totals[[#This Row],[2020 1]]</f>
        <v>0</v>
      </c>
      <c r="BF161" s="81">
        <f ca="1">VLOOKUP(eurostat_totals[[#This Row],[energy carrier EUCalc]],$AE$11:$BI$24,COLUMN()-COLUMN($AD$29),FALSE)*eurostat_totals[[#This Row],[2020 1]]</f>
        <v>0</v>
      </c>
      <c r="BG161" s="81">
        <f ca="1">VLOOKUP(eurostat_totals[[#This Row],[energy carrier EUCalc]],$AE$11:$BI$24,COLUMN()-COLUMN($AD$29),FALSE)*eurostat_totals[[#This Row],[2020 1]]</f>
        <v>0</v>
      </c>
      <c r="BH161" s="81">
        <f ca="1">VLOOKUP(eurostat_totals[[#This Row],[energy carrier EUCalc]],$AE$11:$BI$24,COLUMN()-COLUMN($AD$29),FALSE)*eurostat_totals[[#This Row],[2020 1]]</f>
        <v>0</v>
      </c>
      <c r="BI161" s="81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81" t="str">
        <f t="shared" si="125"/>
        <v>heat-geothermalFinland</v>
      </c>
      <c r="B162" s="6" t="s">
        <v>40</v>
      </c>
      <c r="C162" t="s">
        <v>11</v>
      </c>
      <c r="D162" s="84">
        <v>0</v>
      </c>
      <c r="E162" s="84">
        <v>0</v>
      </c>
      <c r="F162" s="84">
        <v>0</v>
      </c>
      <c r="G162" s="84">
        <v>0</v>
      </c>
      <c r="H162" s="84">
        <v>0</v>
      </c>
      <c r="I162" s="84">
        <v>0</v>
      </c>
      <c r="J162" s="84">
        <v>0</v>
      </c>
      <c r="K162" s="84">
        <v>0</v>
      </c>
      <c r="L162" s="84">
        <v>0</v>
      </c>
      <c r="M162" s="84">
        <v>0</v>
      </c>
      <c r="N162" s="84">
        <v>0</v>
      </c>
      <c r="O162" s="84">
        <v>0</v>
      </c>
      <c r="P162" s="84">
        <v>0</v>
      </c>
      <c r="Q162" s="84">
        <v>0</v>
      </c>
      <c r="R162" s="84">
        <v>0</v>
      </c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0</v>
      </c>
      <c r="Y162" s="84">
        <v>0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f t="shared" si="122"/>
        <v>0</v>
      </c>
      <c r="AG162" s="84">
        <f t="shared" si="123"/>
        <v>0</v>
      </c>
      <c r="AH162" s="84">
        <f t="shared" si="124"/>
        <v>0</v>
      </c>
      <c r="AI162" s="84">
        <f ca="1">VLOOKUP(eurostat_totals[[#This Row],[energy carrier EUCalc]],$AE$11:$BI$24,COLUMN()-COLUMN($AD$29),FALSE)*eurostat_totals[[#This Row],[2020 1]]</f>
        <v>0</v>
      </c>
      <c r="AJ162" s="84">
        <f ca="1">VLOOKUP(eurostat_totals[[#This Row],[energy carrier EUCalc]],$AE$11:$BI$24,COLUMN()-COLUMN($AD$29),FALSE)*eurostat_totals[[#This Row],[2020 1]]</f>
        <v>0</v>
      </c>
      <c r="AK162" s="84">
        <f ca="1">VLOOKUP(eurostat_totals[[#This Row],[energy carrier EUCalc]],$AE$11:$BI$24,COLUMN()-COLUMN($AD$29),FALSE)*eurostat_totals[[#This Row],[2020 1]]</f>
        <v>0</v>
      </c>
      <c r="AL162" s="84">
        <f ca="1">VLOOKUP(eurostat_totals[[#This Row],[energy carrier EUCalc]],$AE$11:$BI$24,COLUMN()-COLUMN($AD$29),FALSE)*eurostat_totals[[#This Row],[2020 1]]</f>
        <v>0</v>
      </c>
      <c r="AM162" s="84">
        <f ca="1">VLOOKUP(eurostat_totals[[#This Row],[energy carrier EUCalc]],$AE$11:$BI$24,COLUMN()-COLUMN($AD$29),FALSE)*eurostat_totals[[#This Row],[2020 1]]</f>
        <v>0</v>
      </c>
      <c r="AN162" s="84">
        <f ca="1">VLOOKUP(eurostat_totals[[#This Row],[energy carrier EUCalc]],$AE$11:$BI$24,COLUMN()-COLUMN($AD$29),FALSE)*eurostat_totals[[#This Row],[2020 1]]</f>
        <v>0</v>
      </c>
      <c r="AO162" s="84">
        <f>VLOOKUP(eurostat_totals[[#This Row],[energy carrier EUCalc]],$AE$11:$BI$24,COLUMN()-COLUMN($AD$29),FALSE)*eurostat_totals[[#This Row],[2020 1]]</f>
        <v>0</v>
      </c>
      <c r="AP162" s="84">
        <f ca="1">VLOOKUP(eurostat_totals[[#This Row],[energy carrier EUCalc]],$AE$11:$BI$24,COLUMN()-COLUMN($AD$29),FALSE)*eurostat_totals[[#This Row],[2020 1]]</f>
        <v>0</v>
      </c>
      <c r="AQ162" s="84">
        <f ca="1">VLOOKUP(eurostat_totals[[#This Row],[energy carrier EUCalc]],$AE$11:$BI$24,COLUMN()-COLUMN($AD$29),FALSE)*eurostat_totals[[#This Row],[2020 1]]</f>
        <v>0</v>
      </c>
      <c r="AR162" s="81">
        <f ca="1">VLOOKUP(eurostat_totals[[#This Row],[energy carrier EUCalc]],$AE$11:$BI$24,COLUMN()-COLUMN($AD$29),FALSE)*eurostat_totals[[#This Row],[2020 1]]</f>
        <v>0</v>
      </c>
      <c r="AS162" s="81">
        <f ca="1">VLOOKUP(eurostat_totals[[#This Row],[energy carrier EUCalc]],$AE$11:$BI$24,COLUMN()-COLUMN($AD$29),FALSE)*eurostat_totals[[#This Row],[2020 1]]</f>
        <v>0</v>
      </c>
      <c r="AT162" s="81">
        <f ca="1">VLOOKUP(eurostat_totals[[#This Row],[energy carrier EUCalc]],$AE$11:$BI$24,COLUMN()-COLUMN($AD$29),FALSE)*eurostat_totals[[#This Row],[2020 1]]</f>
        <v>0</v>
      </c>
      <c r="AU162" s="81">
        <f ca="1">VLOOKUP(eurostat_totals[[#This Row],[energy carrier EUCalc]],$AE$11:$BI$24,COLUMN()-COLUMN($AD$29),FALSE)*eurostat_totals[[#This Row],[2020 1]]</f>
        <v>0</v>
      </c>
      <c r="AV162" s="81">
        <f>VLOOKUP(eurostat_totals[[#This Row],[energy carrier EUCalc]],$AE$11:$BI$24,COLUMN()-COLUMN($AD$29),FALSE)*eurostat_totals[[#This Row],[2020 1]]</f>
        <v>0</v>
      </c>
      <c r="AW162" s="81">
        <f ca="1">VLOOKUP(eurostat_totals[[#This Row],[energy carrier EUCalc]],$AE$11:$BI$24,COLUMN()-COLUMN($AD$29),FALSE)*eurostat_totals[[#This Row],[2020 1]]</f>
        <v>0</v>
      </c>
      <c r="AX162" s="81">
        <f ca="1">VLOOKUP(eurostat_totals[[#This Row],[energy carrier EUCalc]],$AE$11:$BI$24,COLUMN()-COLUMN($AD$29),FALSE)*eurostat_totals[[#This Row],[2020 1]]</f>
        <v>0</v>
      </c>
      <c r="AY162" s="81">
        <f ca="1">VLOOKUP(eurostat_totals[[#This Row],[energy carrier EUCalc]],$AE$11:$BI$24,COLUMN()-COLUMN($AD$29),FALSE)*eurostat_totals[[#This Row],[2020 1]]</f>
        <v>0</v>
      </c>
      <c r="AZ162" s="81">
        <f ca="1">VLOOKUP(eurostat_totals[[#This Row],[energy carrier EUCalc]],$AE$11:$BI$24,COLUMN()-COLUMN($AD$29),FALSE)*eurostat_totals[[#This Row],[2020 1]]</f>
        <v>0</v>
      </c>
      <c r="BA162" s="81">
        <f ca="1">VLOOKUP(eurostat_totals[[#This Row],[energy carrier EUCalc]],$AE$11:$BI$24,COLUMN()-COLUMN($AD$29),FALSE)*eurostat_totals[[#This Row],[2020 1]]</f>
        <v>0</v>
      </c>
      <c r="BB162" s="81">
        <f ca="1">VLOOKUP(eurostat_totals[[#This Row],[energy carrier EUCalc]],$AE$11:$BI$24,COLUMN()-COLUMN($AD$29),FALSE)*eurostat_totals[[#This Row],[2020 1]]</f>
        <v>0</v>
      </c>
      <c r="BC162" s="81">
        <f>VLOOKUP(eurostat_totals[[#This Row],[energy carrier EUCalc]],$AE$11:$BI$24,COLUMN()-COLUMN($AD$29),FALSE)*eurostat_totals[[#This Row],[2020 1]]</f>
        <v>0</v>
      </c>
      <c r="BD162" s="81">
        <f ca="1">VLOOKUP(eurostat_totals[[#This Row],[energy carrier EUCalc]],$AE$11:$BI$24,COLUMN()-COLUMN($AD$29),FALSE)*eurostat_totals[[#This Row],[2020 1]]</f>
        <v>0</v>
      </c>
      <c r="BE162" s="81">
        <f ca="1">VLOOKUP(eurostat_totals[[#This Row],[energy carrier EUCalc]],$AE$11:$BI$24,COLUMN()-COLUMN($AD$29),FALSE)*eurostat_totals[[#This Row],[2020 1]]</f>
        <v>0</v>
      </c>
      <c r="BF162" s="81">
        <f ca="1">VLOOKUP(eurostat_totals[[#This Row],[energy carrier EUCalc]],$AE$11:$BI$24,COLUMN()-COLUMN($AD$29),FALSE)*eurostat_totals[[#This Row],[2020 1]]</f>
        <v>0</v>
      </c>
      <c r="BG162" s="81">
        <f ca="1">VLOOKUP(eurostat_totals[[#This Row],[energy carrier EUCalc]],$AE$11:$BI$24,COLUMN()-COLUMN($AD$29),FALSE)*eurostat_totals[[#This Row],[2020 1]]</f>
        <v>0</v>
      </c>
      <c r="BH162" s="81">
        <f ca="1">VLOOKUP(eurostat_totals[[#This Row],[energy carrier EUCalc]],$AE$11:$BI$24,COLUMN()-COLUMN($AD$29),FALSE)*eurostat_totals[[#This Row],[2020 1]]</f>
        <v>0</v>
      </c>
      <c r="BI162" s="81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81" t="str">
        <f t="shared" si="125"/>
        <v>heat-geothermalFrance</v>
      </c>
      <c r="B163" s="6" t="s">
        <v>40</v>
      </c>
      <c r="C163" t="s">
        <v>3</v>
      </c>
      <c r="D163" s="84">
        <v>1233.0591200000001</v>
      </c>
      <c r="E163" s="84">
        <v>1233.0591200000001</v>
      </c>
      <c r="F163" s="84">
        <v>1399.71702</v>
      </c>
      <c r="G163" s="84">
        <v>1360.2796900000001</v>
      </c>
      <c r="H163" s="84">
        <v>1400.2752600000001</v>
      </c>
      <c r="I163" s="84">
        <v>1472.7766799999999</v>
      </c>
      <c r="J163" s="84">
        <v>1440.2824600000001</v>
      </c>
      <c r="K163" s="84">
        <v>1418.05753</v>
      </c>
      <c r="L163" s="84">
        <v>1406.6717600000002</v>
      </c>
      <c r="M163" s="84">
        <v>1384.4468300000001</v>
      </c>
      <c r="N163" s="84">
        <v>1406.6717600000002</v>
      </c>
      <c r="O163" s="84">
        <v>1384.1677099999999</v>
      </c>
      <c r="P163" s="84">
        <v>899.72005999999999</v>
      </c>
      <c r="Q163" s="84">
        <v>906.66317000000015</v>
      </c>
      <c r="R163" s="84">
        <v>913.8854</v>
      </c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f t="shared" si="122"/>
        <v>0</v>
      </c>
      <c r="AG163" s="84">
        <f t="shared" si="123"/>
        <v>0</v>
      </c>
      <c r="AH163" s="84">
        <f t="shared" si="124"/>
        <v>0</v>
      </c>
      <c r="AI163" s="84">
        <f ca="1">VLOOKUP(eurostat_totals[[#This Row],[energy carrier EUCalc]],$AE$11:$BI$24,COLUMN()-COLUMN($AD$29),FALSE)*eurostat_totals[[#This Row],[2020 1]]</f>
        <v>0</v>
      </c>
      <c r="AJ163" s="84">
        <f ca="1">VLOOKUP(eurostat_totals[[#This Row],[energy carrier EUCalc]],$AE$11:$BI$24,COLUMN()-COLUMN($AD$29),FALSE)*eurostat_totals[[#This Row],[2020 1]]</f>
        <v>0</v>
      </c>
      <c r="AK163" s="84">
        <f ca="1">VLOOKUP(eurostat_totals[[#This Row],[energy carrier EUCalc]],$AE$11:$BI$24,COLUMN()-COLUMN($AD$29),FALSE)*eurostat_totals[[#This Row],[2020 1]]</f>
        <v>0</v>
      </c>
      <c r="AL163" s="84">
        <f ca="1">VLOOKUP(eurostat_totals[[#This Row],[energy carrier EUCalc]],$AE$11:$BI$24,COLUMN()-COLUMN($AD$29),FALSE)*eurostat_totals[[#This Row],[2020 1]]</f>
        <v>0</v>
      </c>
      <c r="AM163" s="84">
        <f ca="1">VLOOKUP(eurostat_totals[[#This Row],[energy carrier EUCalc]],$AE$11:$BI$24,COLUMN()-COLUMN($AD$29),FALSE)*eurostat_totals[[#This Row],[2020 1]]</f>
        <v>0</v>
      </c>
      <c r="AN163" s="84">
        <f ca="1">VLOOKUP(eurostat_totals[[#This Row],[energy carrier EUCalc]],$AE$11:$BI$24,COLUMN()-COLUMN($AD$29),FALSE)*eurostat_totals[[#This Row],[2020 1]]</f>
        <v>0</v>
      </c>
      <c r="AO163" s="84">
        <f>VLOOKUP(eurostat_totals[[#This Row],[energy carrier EUCalc]],$AE$11:$BI$24,COLUMN()-COLUMN($AD$29),FALSE)*eurostat_totals[[#This Row],[2020 1]]</f>
        <v>0</v>
      </c>
      <c r="AP163" s="84">
        <f ca="1">VLOOKUP(eurostat_totals[[#This Row],[energy carrier EUCalc]],$AE$11:$BI$24,COLUMN()-COLUMN($AD$29),FALSE)*eurostat_totals[[#This Row],[2020 1]]</f>
        <v>0</v>
      </c>
      <c r="AQ163" s="84">
        <f ca="1">VLOOKUP(eurostat_totals[[#This Row],[energy carrier EUCalc]],$AE$11:$BI$24,COLUMN()-COLUMN($AD$29),FALSE)*eurostat_totals[[#This Row],[2020 1]]</f>
        <v>0</v>
      </c>
      <c r="AR163" s="81">
        <f ca="1">VLOOKUP(eurostat_totals[[#This Row],[energy carrier EUCalc]],$AE$11:$BI$24,COLUMN()-COLUMN($AD$29),FALSE)*eurostat_totals[[#This Row],[2020 1]]</f>
        <v>0</v>
      </c>
      <c r="AS163" s="81">
        <f ca="1">VLOOKUP(eurostat_totals[[#This Row],[energy carrier EUCalc]],$AE$11:$BI$24,COLUMN()-COLUMN($AD$29),FALSE)*eurostat_totals[[#This Row],[2020 1]]</f>
        <v>0</v>
      </c>
      <c r="AT163" s="81">
        <f ca="1">VLOOKUP(eurostat_totals[[#This Row],[energy carrier EUCalc]],$AE$11:$BI$24,COLUMN()-COLUMN($AD$29),FALSE)*eurostat_totals[[#This Row],[2020 1]]</f>
        <v>0</v>
      </c>
      <c r="AU163" s="81">
        <f ca="1">VLOOKUP(eurostat_totals[[#This Row],[energy carrier EUCalc]],$AE$11:$BI$24,COLUMN()-COLUMN($AD$29),FALSE)*eurostat_totals[[#This Row],[2020 1]]</f>
        <v>0</v>
      </c>
      <c r="AV163" s="81">
        <f>VLOOKUP(eurostat_totals[[#This Row],[energy carrier EUCalc]],$AE$11:$BI$24,COLUMN()-COLUMN($AD$29),FALSE)*eurostat_totals[[#This Row],[2020 1]]</f>
        <v>0</v>
      </c>
      <c r="AW163" s="81">
        <f ca="1">VLOOKUP(eurostat_totals[[#This Row],[energy carrier EUCalc]],$AE$11:$BI$24,COLUMN()-COLUMN($AD$29),FALSE)*eurostat_totals[[#This Row],[2020 1]]</f>
        <v>0</v>
      </c>
      <c r="AX163" s="81">
        <f ca="1">VLOOKUP(eurostat_totals[[#This Row],[energy carrier EUCalc]],$AE$11:$BI$24,COLUMN()-COLUMN($AD$29),FALSE)*eurostat_totals[[#This Row],[2020 1]]</f>
        <v>0</v>
      </c>
      <c r="AY163" s="81">
        <f ca="1">VLOOKUP(eurostat_totals[[#This Row],[energy carrier EUCalc]],$AE$11:$BI$24,COLUMN()-COLUMN($AD$29),FALSE)*eurostat_totals[[#This Row],[2020 1]]</f>
        <v>0</v>
      </c>
      <c r="AZ163" s="81">
        <f ca="1">VLOOKUP(eurostat_totals[[#This Row],[energy carrier EUCalc]],$AE$11:$BI$24,COLUMN()-COLUMN($AD$29),FALSE)*eurostat_totals[[#This Row],[2020 1]]</f>
        <v>0</v>
      </c>
      <c r="BA163" s="81">
        <f ca="1">VLOOKUP(eurostat_totals[[#This Row],[energy carrier EUCalc]],$AE$11:$BI$24,COLUMN()-COLUMN($AD$29),FALSE)*eurostat_totals[[#This Row],[2020 1]]</f>
        <v>0</v>
      </c>
      <c r="BB163" s="81">
        <f ca="1">VLOOKUP(eurostat_totals[[#This Row],[energy carrier EUCalc]],$AE$11:$BI$24,COLUMN()-COLUMN($AD$29),FALSE)*eurostat_totals[[#This Row],[2020 1]]</f>
        <v>0</v>
      </c>
      <c r="BC163" s="81">
        <f>VLOOKUP(eurostat_totals[[#This Row],[energy carrier EUCalc]],$AE$11:$BI$24,COLUMN()-COLUMN($AD$29),FALSE)*eurostat_totals[[#This Row],[2020 1]]</f>
        <v>0</v>
      </c>
      <c r="BD163" s="81">
        <f ca="1">VLOOKUP(eurostat_totals[[#This Row],[energy carrier EUCalc]],$AE$11:$BI$24,COLUMN()-COLUMN($AD$29),FALSE)*eurostat_totals[[#This Row],[2020 1]]</f>
        <v>0</v>
      </c>
      <c r="BE163" s="81">
        <f ca="1">VLOOKUP(eurostat_totals[[#This Row],[energy carrier EUCalc]],$AE$11:$BI$24,COLUMN()-COLUMN($AD$29),FALSE)*eurostat_totals[[#This Row],[2020 1]]</f>
        <v>0</v>
      </c>
      <c r="BF163" s="81">
        <f ca="1">VLOOKUP(eurostat_totals[[#This Row],[energy carrier EUCalc]],$AE$11:$BI$24,COLUMN()-COLUMN($AD$29),FALSE)*eurostat_totals[[#This Row],[2020 1]]</f>
        <v>0</v>
      </c>
      <c r="BG163" s="81">
        <f ca="1">VLOOKUP(eurostat_totals[[#This Row],[energy carrier EUCalc]],$AE$11:$BI$24,COLUMN()-COLUMN($AD$29),FALSE)*eurostat_totals[[#This Row],[2020 1]]</f>
        <v>0</v>
      </c>
      <c r="BH163" s="81">
        <f ca="1">VLOOKUP(eurostat_totals[[#This Row],[energy carrier EUCalc]],$AE$11:$BI$24,COLUMN()-COLUMN($AD$29),FALSE)*eurostat_totals[[#This Row],[2020 1]]</f>
        <v>0</v>
      </c>
      <c r="BI163" s="81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81" t="str">
        <f t="shared" si="125"/>
        <v>heat-geothermalGermany</v>
      </c>
      <c r="B164" s="6" t="s">
        <v>40</v>
      </c>
      <c r="C164" t="s">
        <v>2</v>
      </c>
      <c r="D164" s="84">
        <v>0</v>
      </c>
      <c r="E164" s="84">
        <v>0</v>
      </c>
      <c r="F164" s="84">
        <v>0</v>
      </c>
      <c r="G164" s="84">
        <v>0</v>
      </c>
      <c r="H164" s="84">
        <v>0</v>
      </c>
      <c r="I164" s="84">
        <v>0</v>
      </c>
      <c r="J164" s="84">
        <v>0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18.049760000000003</v>
      </c>
      <c r="R164" s="84">
        <v>43.891620000000003</v>
      </c>
      <c r="S164" s="84">
        <v>81.944980000000015</v>
      </c>
      <c r="T164" s="84">
        <v>49.997370000000011</v>
      </c>
      <c r="U164" s="84">
        <v>46.938679999999998</v>
      </c>
      <c r="V164" s="84">
        <v>66.942280000000011</v>
      </c>
      <c r="W164" s="84">
        <v>95.005470000000017</v>
      </c>
      <c r="X164" s="84">
        <v>164.99481</v>
      </c>
      <c r="Y164" s="84">
        <v>184.99841000000001</v>
      </c>
      <c r="Z164" s="84">
        <v>244.99758</v>
      </c>
      <c r="AA164" s="84">
        <v>252.77805000000001</v>
      </c>
      <c r="AB164" s="84">
        <v>236.39138000000003</v>
      </c>
      <c r="AC164" s="84">
        <v>267.22251</v>
      </c>
      <c r="AD164" s="84">
        <v>364.17018999999999</v>
      </c>
      <c r="AE164" s="84">
        <v>323.33726000000001</v>
      </c>
      <c r="AF164" s="84">
        <f t="shared" si="122"/>
        <v>339.00519600000001</v>
      </c>
      <c r="AG164" s="84">
        <f t="shared" si="123"/>
        <v>356.2506252</v>
      </c>
      <c r="AH164" s="84">
        <f t="shared" si="124"/>
        <v>380.22247424</v>
      </c>
      <c r="AI164" s="84">
        <f ca="1">VLOOKUP(eurostat_totals[[#This Row],[energy carrier EUCalc]],$AE$11:$BI$24,COLUMN()-COLUMN($AD$29),FALSE)*eurostat_totals[[#This Row],[2020 1]]</f>
        <v>380.22247424</v>
      </c>
      <c r="AJ164" s="84">
        <f ca="1">VLOOKUP(eurostat_totals[[#This Row],[energy carrier EUCalc]],$AE$11:$BI$24,COLUMN()-COLUMN($AD$29),FALSE)*eurostat_totals[[#This Row],[2020 1]]</f>
        <v>380.22247424</v>
      </c>
      <c r="AK164" s="84">
        <f ca="1">VLOOKUP(eurostat_totals[[#This Row],[energy carrier EUCalc]],$AE$11:$BI$24,COLUMN()-COLUMN($AD$29),FALSE)*eurostat_totals[[#This Row],[2020 1]]</f>
        <v>380.22247424</v>
      </c>
      <c r="AL164" s="84">
        <f ca="1">VLOOKUP(eurostat_totals[[#This Row],[energy carrier EUCalc]],$AE$11:$BI$24,COLUMN()-COLUMN($AD$29),FALSE)*eurostat_totals[[#This Row],[2020 1]]</f>
        <v>380.22247424</v>
      </c>
      <c r="AM164" s="84">
        <f ca="1">VLOOKUP(eurostat_totals[[#This Row],[energy carrier EUCalc]],$AE$11:$BI$24,COLUMN()-COLUMN($AD$29),FALSE)*eurostat_totals[[#This Row],[2020 1]]</f>
        <v>380.22247424</v>
      </c>
      <c r="AN164" s="84">
        <f ca="1">VLOOKUP(eurostat_totals[[#This Row],[energy carrier EUCalc]],$AE$11:$BI$24,COLUMN()-COLUMN($AD$29),FALSE)*eurostat_totals[[#This Row],[2020 1]]</f>
        <v>380.22247424</v>
      </c>
      <c r="AO164" s="84">
        <f>VLOOKUP(eurostat_totals[[#This Row],[energy carrier EUCalc]],$AE$11:$BI$24,COLUMN()-COLUMN($AD$29),FALSE)*eurostat_totals[[#This Row],[2020 1]]</f>
        <v>380.22247424</v>
      </c>
      <c r="AP164" s="84">
        <f ca="1">VLOOKUP(eurostat_totals[[#This Row],[energy carrier EUCalc]],$AE$11:$BI$24,COLUMN()-COLUMN($AD$29),FALSE)*eurostat_totals[[#This Row],[2020 1]]</f>
        <v>380.22247424</v>
      </c>
      <c r="AQ164" s="84">
        <f ca="1">VLOOKUP(eurostat_totals[[#This Row],[energy carrier EUCalc]],$AE$11:$BI$24,COLUMN()-COLUMN($AD$29),FALSE)*eurostat_totals[[#This Row],[2020 1]]</f>
        <v>380.22247424</v>
      </c>
      <c r="AR164" s="81">
        <f ca="1">VLOOKUP(eurostat_totals[[#This Row],[energy carrier EUCalc]],$AE$11:$BI$24,COLUMN()-COLUMN($AD$29),FALSE)*eurostat_totals[[#This Row],[2020 1]]</f>
        <v>380.22247424</v>
      </c>
      <c r="AS164" s="81">
        <f ca="1">VLOOKUP(eurostat_totals[[#This Row],[energy carrier EUCalc]],$AE$11:$BI$24,COLUMN()-COLUMN($AD$29),FALSE)*eurostat_totals[[#This Row],[2020 1]]</f>
        <v>380.22247424</v>
      </c>
      <c r="AT164" s="81">
        <f ca="1">VLOOKUP(eurostat_totals[[#This Row],[energy carrier EUCalc]],$AE$11:$BI$24,COLUMN()-COLUMN($AD$29),FALSE)*eurostat_totals[[#This Row],[2020 1]]</f>
        <v>380.22247424</v>
      </c>
      <c r="AU164" s="81">
        <f ca="1">VLOOKUP(eurostat_totals[[#This Row],[energy carrier EUCalc]],$AE$11:$BI$24,COLUMN()-COLUMN($AD$29),FALSE)*eurostat_totals[[#This Row],[2020 1]]</f>
        <v>380.22247424</v>
      </c>
      <c r="AV164" s="81">
        <f>VLOOKUP(eurostat_totals[[#This Row],[energy carrier EUCalc]],$AE$11:$BI$24,COLUMN()-COLUMN($AD$29),FALSE)*eurostat_totals[[#This Row],[2020 1]]</f>
        <v>380.22247424</v>
      </c>
      <c r="AW164" s="81">
        <f ca="1">VLOOKUP(eurostat_totals[[#This Row],[energy carrier EUCalc]],$AE$11:$BI$24,COLUMN()-COLUMN($AD$29),FALSE)*eurostat_totals[[#This Row],[2020 1]]</f>
        <v>380.22247424</v>
      </c>
      <c r="AX164" s="81">
        <f ca="1">VLOOKUP(eurostat_totals[[#This Row],[energy carrier EUCalc]],$AE$11:$BI$24,COLUMN()-COLUMN($AD$29),FALSE)*eurostat_totals[[#This Row],[2020 1]]</f>
        <v>380.22247424</v>
      </c>
      <c r="AY164" s="81">
        <f ca="1">VLOOKUP(eurostat_totals[[#This Row],[energy carrier EUCalc]],$AE$11:$BI$24,COLUMN()-COLUMN($AD$29),FALSE)*eurostat_totals[[#This Row],[2020 1]]</f>
        <v>380.22247424</v>
      </c>
      <c r="AZ164" s="81">
        <f ca="1">VLOOKUP(eurostat_totals[[#This Row],[energy carrier EUCalc]],$AE$11:$BI$24,COLUMN()-COLUMN($AD$29),FALSE)*eurostat_totals[[#This Row],[2020 1]]</f>
        <v>380.22247424</v>
      </c>
      <c r="BA164" s="81">
        <f ca="1">VLOOKUP(eurostat_totals[[#This Row],[energy carrier EUCalc]],$AE$11:$BI$24,COLUMN()-COLUMN($AD$29),FALSE)*eurostat_totals[[#This Row],[2020 1]]</f>
        <v>380.22247424</v>
      </c>
      <c r="BB164" s="81">
        <f ca="1">VLOOKUP(eurostat_totals[[#This Row],[energy carrier EUCalc]],$AE$11:$BI$24,COLUMN()-COLUMN($AD$29),FALSE)*eurostat_totals[[#This Row],[2020 1]]</f>
        <v>380.22247424</v>
      </c>
      <c r="BC164" s="81">
        <f>VLOOKUP(eurostat_totals[[#This Row],[energy carrier EUCalc]],$AE$11:$BI$24,COLUMN()-COLUMN($AD$29),FALSE)*eurostat_totals[[#This Row],[2020 1]]</f>
        <v>380.22247424</v>
      </c>
      <c r="BD164" s="81">
        <f ca="1">VLOOKUP(eurostat_totals[[#This Row],[energy carrier EUCalc]],$AE$11:$BI$24,COLUMN()-COLUMN($AD$29),FALSE)*eurostat_totals[[#This Row],[2020 1]]</f>
        <v>380.22247424</v>
      </c>
      <c r="BE164" s="81">
        <f ca="1">VLOOKUP(eurostat_totals[[#This Row],[energy carrier EUCalc]],$AE$11:$BI$24,COLUMN()-COLUMN($AD$29),FALSE)*eurostat_totals[[#This Row],[2020 1]]</f>
        <v>380.22247424</v>
      </c>
      <c r="BF164" s="81">
        <f ca="1">VLOOKUP(eurostat_totals[[#This Row],[energy carrier EUCalc]],$AE$11:$BI$24,COLUMN()-COLUMN($AD$29),FALSE)*eurostat_totals[[#This Row],[2020 1]]</f>
        <v>380.22247424</v>
      </c>
      <c r="BG164" s="81">
        <f ca="1">VLOOKUP(eurostat_totals[[#This Row],[energy carrier EUCalc]],$AE$11:$BI$24,COLUMN()-COLUMN($AD$29),FALSE)*eurostat_totals[[#This Row],[2020 1]]</f>
        <v>380.22247424</v>
      </c>
      <c r="BH164" s="81">
        <f ca="1">VLOOKUP(eurostat_totals[[#This Row],[energy carrier EUCalc]],$AE$11:$BI$24,COLUMN()-COLUMN($AD$29),FALSE)*eurostat_totals[[#This Row],[2020 1]]</f>
        <v>380.22247424</v>
      </c>
      <c r="BI164" s="81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81" t="str">
        <f t="shared" si="125"/>
        <v>heat-geothermalGreece</v>
      </c>
      <c r="B165" s="6" t="s">
        <v>40</v>
      </c>
      <c r="C165" t="s">
        <v>16</v>
      </c>
      <c r="D165" s="84">
        <v>0</v>
      </c>
      <c r="E165" s="84">
        <v>0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1.9422100000000002</v>
      </c>
      <c r="S165" s="84">
        <v>2.22133</v>
      </c>
      <c r="T165" s="84">
        <v>2.22133</v>
      </c>
      <c r="U165" s="84">
        <v>2.22133</v>
      </c>
      <c r="V165" s="84">
        <v>2.22133</v>
      </c>
      <c r="W165" s="84">
        <v>2.22133</v>
      </c>
      <c r="X165" s="84">
        <v>2.22133</v>
      </c>
      <c r="Y165" s="84">
        <v>2.22133</v>
      </c>
      <c r="Z165" s="84">
        <v>2.22133</v>
      </c>
      <c r="AA165" s="84">
        <v>1.66309</v>
      </c>
      <c r="AB165" s="84">
        <v>1.3839699999999999</v>
      </c>
      <c r="AC165" s="84">
        <v>1.3839699999999999</v>
      </c>
      <c r="AD165" s="84">
        <v>0</v>
      </c>
      <c r="AE165" s="84">
        <v>0</v>
      </c>
      <c r="AF165" s="84">
        <f t="shared" si="122"/>
        <v>-0.44426599999999999</v>
      </c>
      <c r="AG165" s="84">
        <f t="shared" si="123"/>
        <v>-0.86573719999999987</v>
      </c>
      <c r="AH165" s="84">
        <f t="shared" si="124"/>
        <v>-1.3156786399999998</v>
      </c>
      <c r="AI165" s="84">
        <f ca="1">VLOOKUP(eurostat_totals[[#This Row],[energy carrier EUCalc]],$AE$11:$BI$24,COLUMN()-COLUMN($AD$29),FALSE)*eurostat_totals[[#This Row],[2020 1]]</f>
        <v>-1.3156786399999998</v>
      </c>
      <c r="AJ165" s="84">
        <f ca="1">VLOOKUP(eurostat_totals[[#This Row],[energy carrier EUCalc]],$AE$11:$BI$24,COLUMN()-COLUMN($AD$29),FALSE)*eurostat_totals[[#This Row],[2020 1]]</f>
        <v>-1.3156786399999998</v>
      </c>
      <c r="AK165" s="84">
        <f ca="1">VLOOKUP(eurostat_totals[[#This Row],[energy carrier EUCalc]],$AE$11:$BI$24,COLUMN()-COLUMN($AD$29),FALSE)*eurostat_totals[[#This Row],[2020 1]]</f>
        <v>-1.3156786399999998</v>
      </c>
      <c r="AL165" s="84">
        <f ca="1">VLOOKUP(eurostat_totals[[#This Row],[energy carrier EUCalc]],$AE$11:$BI$24,COLUMN()-COLUMN($AD$29),FALSE)*eurostat_totals[[#This Row],[2020 1]]</f>
        <v>-1.3156786399999998</v>
      </c>
      <c r="AM165" s="84">
        <f ca="1">VLOOKUP(eurostat_totals[[#This Row],[energy carrier EUCalc]],$AE$11:$BI$24,COLUMN()-COLUMN($AD$29),FALSE)*eurostat_totals[[#This Row],[2020 1]]</f>
        <v>-1.3156786399999998</v>
      </c>
      <c r="AN165" s="84">
        <f ca="1">VLOOKUP(eurostat_totals[[#This Row],[energy carrier EUCalc]],$AE$11:$BI$24,COLUMN()-COLUMN($AD$29),FALSE)*eurostat_totals[[#This Row],[2020 1]]</f>
        <v>-1.3156786399999998</v>
      </c>
      <c r="AO165" s="84">
        <f>VLOOKUP(eurostat_totals[[#This Row],[energy carrier EUCalc]],$AE$11:$BI$24,COLUMN()-COLUMN($AD$29),FALSE)*eurostat_totals[[#This Row],[2020 1]]</f>
        <v>-1.3156786399999998</v>
      </c>
      <c r="AP165" s="84">
        <f ca="1">VLOOKUP(eurostat_totals[[#This Row],[energy carrier EUCalc]],$AE$11:$BI$24,COLUMN()-COLUMN($AD$29),FALSE)*eurostat_totals[[#This Row],[2020 1]]</f>
        <v>-1.3156786399999998</v>
      </c>
      <c r="AQ165" s="84">
        <f ca="1">VLOOKUP(eurostat_totals[[#This Row],[energy carrier EUCalc]],$AE$11:$BI$24,COLUMN()-COLUMN($AD$29),FALSE)*eurostat_totals[[#This Row],[2020 1]]</f>
        <v>-1.3156786399999998</v>
      </c>
      <c r="AR165" s="81">
        <f ca="1">VLOOKUP(eurostat_totals[[#This Row],[energy carrier EUCalc]],$AE$11:$BI$24,COLUMN()-COLUMN($AD$29),FALSE)*eurostat_totals[[#This Row],[2020 1]]</f>
        <v>-1.3156786399999998</v>
      </c>
      <c r="AS165" s="81">
        <f ca="1">VLOOKUP(eurostat_totals[[#This Row],[energy carrier EUCalc]],$AE$11:$BI$24,COLUMN()-COLUMN($AD$29),FALSE)*eurostat_totals[[#This Row],[2020 1]]</f>
        <v>-1.3156786399999998</v>
      </c>
      <c r="AT165" s="81">
        <f ca="1">VLOOKUP(eurostat_totals[[#This Row],[energy carrier EUCalc]],$AE$11:$BI$24,COLUMN()-COLUMN($AD$29),FALSE)*eurostat_totals[[#This Row],[2020 1]]</f>
        <v>-1.3156786399999998</v>
      </c>
      <c r="AU165" s="81">
        <f ca="1">VLOOKUP(eurostat_totals[[#This Row],[energy carrier EUCalc]],$AE$11:$BI$24,COLUMN()-COLUMN($AD$29),FALSE)*eurostat_totals[[#This Row],[2020 1]]</f>
        <v>-1.3156786399999998</v>
      </c>
      <c r="AV165" s="81">
        <f>VLOOKUP(eurostat_totals[[#This Row],[energy carrier EUCalc]],$AE$11:$BI$24,COLUMN()-COLUMN($AD$29),FALSE)*eurostat_totals[[#This Row],[2020 1]]</f>
        <v>-1.3156786399999998</v>
      </c>
      <c r="AW165" s="81">
        <f ca="1">VLOOKUP(eurostat_totals[[#This Row],[energy carrier EUCalc]],$AE$11:$BI$24,COLUMN()-COLUMN($AD$29),FALSE)*eurostat_totals[[#This Row],[2020 1]]</f>
        <v>-1.3156786399999998</v>
      </c>
      <c r="AX165" s="81">
        <f ca="1">VLOOKUP(eurostat_totals[[#This Row],[energy carrier EUCalc]],$AE$11:$BI$24,COLUMN()-COLUMN($AD$29),FALSE)*eurostat_totals[[#This Row],[2020 1]]</f>
        <v>-1.3156786399999998</v>
      </c>
      <c r="AY165" s="81">
        <f ca="1">VLOOKUP(eurostat_totals[[#This Row],[energy carrier EUCalc]],$AE$11:$BI$24,COLUMN()-COLUMN($AD$29),FALSE)*eurostat_totals[[#This Row],[2020 1]]</f>
        <v>-1.3156786399999998</v>
      </c>
      <c r="AZ165" s="81">
        <f ca="1">VLOOKUP(eurostat_totals[[#This Row],[energy carrier EUCalc]],$AE$11:$BI$24,COLUMN()-COLUMN($AD$29),FALSE)*eurostat_totals[[#This Row],[2020 1]]</f>
        <v>-1.3156786399999998</v>
      </c>
      <c r="BA165" s="81">
        <f ca="1">VLOOKUP(eurostat_totals[[#This Row],[energy carrier EUCalc]],$AE$11:$BI$24,COLUMN()-COLUMN($AD$29),FALSE)*eurostat_totals[[#This Row],[2020 1]]</f>
        <v>-1.3156786399999998</v>
      </c>
      <c r="BB165" s="81">
        <f ca="1">VLOOKUP(eurostat_totals[[#This Row],[energy carrier EUCalc]],$AE$11:$BI$24,COLUMN()-COLUMN($AD$29),FALSE)*eurostat_totals[[#This Row],[2020 1]]</f>
        <v>-1.3156786399999998</v>
      </c>
      <c r="BC165" s="81">
        <f>VLOOKUP(eurostat_totals[[#This Row],[energy carrier EUCalc]],$AE$11:$BI$24,COLUMN()-COLUMN($AD$29),FALSE)*eurostat_totals[[#This Row],[2020 1]]</f>
        <v>-1.3156786399999998</v>
      </c>
      <c r="BD165" s="81">
        <f ca="1">VLOOKUP(eurostat_totals[[#This Row],[energy carrier EUCalc]],$AE$11:$BI$24,COLUMN()-COLUMN($AD$29),FALSE)*eurostat_totals[[#This Row],[2020 1]]</f>
        <v>-1.3156786399999998</v>
      </c>
      <c r="BE165" s="81">
        <f ca="1">VLOOKUP(eurostat_totals[[#This Row],[energy carrier EUCalc]],$AE$11:$BI$24,COLUMN()-COLUMN($AD$29),FALSE)*eurostat_totals[[#This Row],[2020 1]]</f>
        <v>-1.3156786399999998</v>
      </c>
      <c r="BF165" s="81">
        <f ca="1">VLOOKUP(eurostat_totals[[#This Row],[energy carrier EUCalc]],$AE$11:$BI$24,COLUMN()-COLUMN($AD$29),FALSE)*eurostat_totals[[#This Row],[2020 1]]</f>
        <v>-1.3156786399999998</v>
      </c>
      <c r="BG165" s="81">
        <f ca="1">VLOOKUP(eurostat_totals[[#This Row],[energy carrier EUCalc]],$AE$11:$BI$24,COLUMN()-COLUMN($AD$29),FALSE)*eurostat_totals[[#This Row],[2020 1]]</f>
        <v>-1.3156786399999998</v>
      </c>
      <c r="BH165" s="81">
        <f ca="1">VLOOKUP(eurostat_totals[[#This Row],[energy carrier EUCalc]],$AE$11:$BI$24,COLUMN()-COLUMN($AD$29),FALSE)*eurostat_totals[[#This Row],[2020 1]]</f>
        <v>-1.3156786399999998</v>
      </c>
      <c r="BI165" s="81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81" t="str">
        <f t="shared" si="125"/>
        <v>heat-geothermalHungary</v>
      </c>
      <c r="B166" s="6" t="s">
        <v>40</v>
      </c>
      <c r="C166" t="s">
        <v>15</v>
      </c>
      <c r="D166" s="84">
        <v>0</v>
      </c>
      <c r="E166" s="84">
        <v>0</v>
      </c>
      <c r="F166" s="84">
        <v>0</v>
      </c>
      <c r="G166" s="84">
        <v>0</v>
      </c>
      <c r="H166" s="84">
        <v>0</v>
      </c>
      <c r="I166" s="84">
        <v>0</v>
      </c>
      <c r="J166" s="84">
        <v>0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4">
        <v>0</v>
      </c>
      <c r="S166" s="84">
        <v>0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f t="shared" si="122"/>
        <v>0</v>
      </c>
      <c r="AG166" s="84">
        <f t="shared" si="123"/>
        <v>0</v>
      </c>
      <c r="AH166" s="84">
        <f t="shared" si="124"/>
        <v>0</v>
      </c>
      <c r="AI166" s="84">
        <f ca="1">VLOOKUP(eurostat_totals[[#This Row],[energy carrier EUCalc]],$AE$11:$BI$24,COLUMN()-COLUMN($AD$29),FALSE)*eurostat_totals[[#This Row],[2020 1]]</f>
        <v>0</v>
      </c>
      <c r="AJ166" s="84">
        <f ca="1">VLOOKUP(eurostat_totals[[#This Row],[energy carrier EUCalc]],$AE$11:$BI$24,COLUMN()-COLUMN($AD$29),FALSE)*eurostat_totals[[#This Row],[2020 1]]</f>
        <v>0</v>
      </c>
      <c r="AK166" s="84">
        <f ca="1">VLOOKUP(eurostat_totals[[#This Row],[energy carrier EUCalc]],$AE$11:$BI$24,COLUMN()-COLUMN($AD$29),FALSE)*eurostat_totals[[#This Row],[2020 1]]</f>
        <v>0</v>
      </c>
      <c r="AL166" s="84">
        <f ca="1">VLOOKUP(eurostat_totals[[#This Row],[energy carrier EUCalc]],$AE$11:$BI$24,COLUMN()-COLUMN($AD$29),FALSE)*eurostat_totals[[#This Row],[2020 1]]</f>
        <v>0</v>
      </c>
      <c r="AM166" s="84">
        <f ca="1">VLOOKUP(eurostat_totals[[#This Row],[energy carrier EUCalc]],$AE$11:$BI$24,COLUMN()-COLUMN($AD$29),FALSE)*eurostat_totals[[#This Row],[2020 1]]</f>
        <v>0</v>
      </c>
      <c r="AN166" s="84">
        <f ca="1">VLOOKUP(eurostat_totals[[#This Row],[energy carrier EUCalc]],$AE$11:$BI$24,COLUMN()-COLUMN($AD$29),FALSE)*eurostat_totals[[#This Row],[2020 1]]</f>
        <v>0</v>
      </c>
      <c r="AO166" s="84">
        <f>VLOOKUP(eurostat_totals[[#This Row],[energy carrier EUCalc]],$AE$11:$BI$24,COLUMN()-COLUMN($AD$29),FALSE)*eurostat_totals[[#This Row],[2020 1]]</f>
        <v>0</v>
      </c>
      <c r="AP166" s="84">
        <f ca="1">VLOOKUP(eurostat_totals[[#This Row],[energy carrier EUCalc]],$AE$11:$BI$24,COLUMN()-COLUMN($AD$29),FALSE)*eurostat_totals[[#This Row],[2020 1]]</f>
        <v>0</v>
      </c>
      <c r="AQ166" s="84">
        <f ca="1">VLOOKUP(eurostat_totals[[#This Row],[energy carrier EUCalc]],$AE$11:$BI$24,COLUMN()-COLUMN($AD$29),FALSE)*eurostat_totals[[#This Row],[2020 1]]</f>
        <v>0</v>
      </c>
      <c r="AR166" s="81">
        <f ca="1">VLOOKUP(eurostat_totals[[#This Row],[energy carrier EUCalc]],$AE$11:$BI$24,COLUMN()-COLUMN($AD$29),FALSE)*eurostat_totals[[#This Row],[2020 1]]</f>
        <v>0</v>
      </c>
      <c r="AS166" s="81">
        <f ca="1">VLOOKUP(eurostat_totals[[#This Row],[energy carrier EUCalc]],$AE$11:$BI$24,COLUMN()-COLUMN($AD$29),FALSE)*eurostat_totals[[#This Row],[2020 1]]</f>
        <v>0</v>
      </c>
      <c r="AT166" s="81">
        <f ca="1">VLOOKUP(eurostat_totals[[#This Row],[energy carrier EUCalc]],$AE$11:$BI$24,COLUMN()-COLUMN($AD$29),FALSE)*eurostat_totals[[#This Row],[2020 1]]</f>
        <v>0</v>
      </c>
      <c r="AU166" s="81">
        <f ca="1">VLOOKUP(eurostat_totals[[#This Row],[energy carrier EUCalc]],$AE$11:$BI$24,COLUMN()-COLUMN($AD$29),FALSE)*eurostat_totals[[#This Row],[2020 1]]</f>
        <v>0</v>
      </c>
      <c r="AV166" s="81">
        <f>VLOOKUP(eurostat_totals[[#This Row],[energy carrier EUCalc]],$AE$11:$BI$24,COLUMN()-COLUMN($AD$29),FALSE)*eurostat_totals[[#This Row],[2020 1]]</f>
        <v>0</v>
      </c>
      <c r="AW166" s="81">
        <f ca="1">VLOOKUP(eurostat_totals[[#This Row],[energy carrier EUCalc]],$AE$11:$BI$24,COLUMN()-COLUMN($AD$29),FALSE)*eurostat_totals[[#This Row],[2020 1]]</f>
        <v>0</v>
      </c>
      <c r="AX166" s="81">
        <f ca="1">VLOOKUP(eurostat_totals[[#This Row],[energy carrier EUCalc]],$AE$11:$BI$24,COLUMN()-COLUMN($AD$29),FALSE)*eurostat_totals[[#This Row],[2020 1]]</f>
        <v>0</v>
      </c>
      <c r="AY166" s="81">
        <f ca="1">VLOOKUP(eurostat_totals[[#This Row],[energy carrier EUCalc]],$AE$11:$BI$24,COLUMN()-COLUMN($AD$29),FALSE)*eurostat_totals[[#This Row],[2020 1]]</f>
        <v>0</v>
      </c>
      <c r="AZ166" s="81">
        <f ca="1">VLOOKUP(eurostat_totals[[#This Row],[energy carrier EUCalc]],$AE$11:$BI$24,COLUMN()-COLUMN($AD$29),FALSE)*eurostat_totals[[#This Row],[2020 1]]</f>
        <v>0</v>
      </c>
      <c r="BA166" s="81">
        <f ca="1">VLOOKUP(eurostat_totals[[#This Row],[energy carrier EUCalc]],$AE$11:$BI$24,COLUMN()-COLUMN($AD$29),FALSE)*eurostat_totals[[#This Row],[2020 1]]</f>
        <v>0</v>
      </c>
      <c r="BB166" s="81">
        <f ca="1">VLOOKUP(eurostat_totals[[#This Row],[energy carrier EUCalc]],$AE$11:$BI$24,COLUMN()-COLUMN($AD$29),FALSE)*eurostat_totals[[#This Row],[2020 1]]</f>
        <v>0</v>
      </c>
      <c r="BC166" s="81">
        <f>VLOOKUP(eurostat_totals[[#This Row],[energy carrier EUCalc]],$AE$11:$BI$24,COLUMN()-COLUMN($AD$29),FALSE)*eurostat_totals[[#This Row],[2020 1]]</f>
        <v>0</v>
      </c>
      <c r="BD166" s="81">
        <f ca="1">VLOOKUP(eurostat_totals[[#This Row],[energy carrier EUCalc]],$AE$11:$BI$24,COLUMN()-COLUMN($AD$29),FALSE)*eurostat_totals[[#This Row],[2020 1]]</f>
        <v>0</v>
      </c>
      <c r="BE166" s="81">
        <f ca="1">VLOOKUP(eurostat_totals[[#This Row],[energy carrier EUCalc]],$AE$11:$BI$24,COLUMN()-COLUMN($AD$29),FALSE)*eurostat_totals[[#This Row],[2020 1]]</f>
        <v>0</v>
      </c>
      <c r="BF166" s="81">
        <f ca="1">VLOOKUP(eurostat_totals[[#This Row],[energy carrier EUCalc]],$AE$11:$BI$24,COLUMN()-COLUMN($AD$29),FALSE)*eurostat_totals[[#This Row],[2020 1]]</f>
        <v>0</v>
      </c>
      <c r="BG166" s="81">
        <f ca="1">VLOOKUP(eurostat_totals[[#This Row],[energy carrier EUCalc]],$AE$11:$BI$24,COLUMN()-COLUMN($AD$29),FALSE)*eurostat_totals[[#This Row],[2020 1]]</f>
        <v>0</v>
      </c>
      <c r="BH166" s="81">
        <f ca="1">VLOOKUP(eurostat_totals[[#This Row],[energy carrier EUCalc]],$AE$11:$BI$24,COLUMN()-COLUMN($AD$29),FALSE)*eurostat_totals[[#This Row],[2020 1]]</f>
        <v>0</v>
      </c>
      <c r="BI166" s="81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81" t="str">
        <f t="shared" si="125"/>
        <v>heat-geothermalIceland</v>
      </c>
      <c r="B167" s="6" t="s">
        <v>40</v>
      </c>
      <c r="C167" t="s">
        <v>70</v>
      </c>
      <c r="D167" s="84">
        <v>248.89363</v>
      </c>
      <c r="E167" s="84">
        <v>242.77625</v>
      </c>
      <c r="F167" s="84">
        <v>254.99938</v>
      </c>
      <c r="G167" s="84">
        <v>250.83584000000005</v>
      </c>
      <c r="H167" s="84">
        <v>253.05717000000001</v>
      </c>
      <c r="I167" s="84">
        <v>255.55762000000001</v>
      </c>
      <c r="J167" s="84">
        <v>242.77625</v>
      </c>
      <c r="K167" s="84">
        <v>244.43934000000002</v>
      </c>
      <c r="L167" s="84">
        <v>243.33448999999999</v>
      </c>
      <c r="M167" s="84">
        <v>253.05717000000001</v>
      </c>
      <c r="N167" s="84">
        <v>270.00208000000003</v>
      </c>
      <c r="O167" s="84">
        <v>271.38605000000001</v>
      </c>
      <c r="P167" s="84">
        <v>276.66607000000005</v>
      </c>
      <c r="Q167" s="84">
        <v>276.10783000000004</v>
      </c>
      <c r="R167" s="84">
        <v>281.38785000000001</v>
      </c>
      <c r="S167" s="84">
        <v>286.66787000000005</v>
      </c>
      <c r="T167" s="84">
        <v>288.05184000000003</v>
      </c>
      <c r="U167" s="84">
        <v>303.33366000000001</v>
      </c>
      <c r="V167" s="84">
        <v>318.61548000000005</v>
      </c>
      <c r="W167" s="84">
        <v>318.05724000000004</v>
      </c>
      <c r="X167" s="84">
        <v>318.05724000000004</v>
      </c>
      <c r="Y167" s="84">
        <v>318.05724000000004</v>
      </c>
      <c r="Z167" s="84">
        <v>318.05724000000004</v>
      </c>
      <c r="AA167" s="84">
        <v>153.60904000000002</v>
      </c>
      <c r="AB167" s="84">
        <v>146.38681</v>
      </c>
      <c r="AC167" s="84">
        <v>146.38681</v>
      </c>
      <c r="AD167" s="84">
        <v>146.38681</v>
      </c>
      <c r="AE167" s="84">
        <v>140.28106</v>
      </c>
      <c r="AF167" s="84">
        <f t="shared" si="122"/>
        <v>104.72582399999999</v>
      </c>
      <c r="AG167" s="84">
        <f t="shared" si="123"/>
        <v>94.949180799999979</v>
      </c>
      <c r="AH167" s="84">
        <f t="shared" si="124"/>
        <v>84.661654959999979</v>
      </c>
      <c r="AI167" s="84">
        <f ca="1">VLOOKUP(eurostat_totals[[#This Row],[energy carrier EUCalc]],$AE$11:$BI$24,COLUMN()-COLUMN($AD$29),FALSE)*eurostat_totals[[#This Row],[2020 1]]</f>
        <v>84.661654959999979</v>
      </c>
      <c r="AJ167" s="84">
        <f ca="1">VLOOKUP(eurostat_totals[[#This Row],[energy carrier EUCalc]],$AE$11:$BI$24,COLUMN()-COLUMN($AD$29),FALSE)*eurostat_totals[[#This Row],[2020 1]]</f>
        <v>84.661654959999979</v>
      </c>
      <c r="AK167" s="84">
        <f ca="1">VLOOKUP(eurostat_totals[[#This Row],[energy carrier EUCalc]],$AE$11:$BI$24,COLUMN()-COLUMN($AD$29),FALSE)*eurostat_totals[[#This Row],[2020 1]]</f>
        <v>84.661654959999979</v>
      </c>
      <c r="AL167" s="84">
        <f ca="1">VLOOKUP(eurostat_totals[[#This Row],[energy carrier EUCalc]],$AE$11:$BI$24,COLUMN()-COLUMN($AD$29),FALSE)*eurostat_totals[[#This Row],[2020 1]]</f>
        <v>84.661654959999979</v>
      </c>
      <c r="AM167" s="84">
        <f ca="1">VLOOKUP(eurostat_totals[[#This Row],[energy carrier EUCalc]],$AE$11:$BI$24,COLUMN()-COLUMN($AD$29),FALSE)*eurostat_totals[[#This Row],[2020 1]]</f>
        <v>84.661654959999979</v>
      </c>
      <c r="AN167" s="84">
        <f ca="1">VLOOKUP(eurostat_totals[[#This Row],[energy carrier EUCalc]],$AE$11:$BI$24,COLUMN()-COLUMN($AD$29),FALSE)*eurostat_totals[[#This Row],[2020 1]]</f>
        <v>84.661654959999979</v>
      </c>
      <c r="AO167" s="84">
        <f>VLOOKUP(eurostat_totals[[#This Row],[energy carrier EUCalc]],$AE$11:$BI$24,COLUMN()-COLUMN($AD$29),FALSE)*eurostat_totals[[#This Row],[2020 1]]</f>
        <v>84.661654959999979</v>
      </c>
      <c r="AP167" s="84">
        <f ca="1">VLOOKUP(eurostat_totals[[#This Row],[energy carrier EUCalc]],$AE$11:$BI$24,COLUMN()-COLUMN($AD$29),FALSE)*eurostat_totals[[#This Row],[2020 1]]</f>
        <v>84.661654959999979</v>
      </c>
      <c r="AQ167" s="84">
        <f ca="1">VLOOKUP(eurostat_totals[[#This Row],[energy carrier EUCalc]],$AE$11:$BI$24,COLUMN()-COLUMN($AD$29),FALSE)*eurostat_totals[[#This Row],[2020 1]]</f>
        <v>84.661654959999979</v>
      </c>
      <c r="AR167" s="81">
        <f ca="1">VLOOKUP(eurostat_totals[[#This Row],[energy carrier EUCalc]],$AE$11:$BI$24,COLUMN()-COLUMN($AD$29),FALSE)*eurostat_totals[[#This Row],[2020 1]]</f>
        <v>84.661654959999979</v>
      </c>
      <c r="AS167" s="81">
        <f ca="1">VLOOKUP(eurostat_totals[[#This Row],[energy carrier EUCalc]],$AE$11:$BI$24,COLUMN()-COLUMN($AD$29),FALSE)*eurostat_totals[[#This Row],[2020 1]]</f>
        <v>84.661654959999979</v>
      </c>
      <c r="AT167" s="81">
        <f ca="1">VLOOKUP(eurostat_totals[[#This Row],[energy carrier EUCalc]],$AE$11:$BI$24,COLUMN()-COLUMN($AD$29),FALSE)*eurostat_totals[[#This Row],[2020 1]]</f>
        <v>84.661654959999979</v>
      </c>
      <c r="AU167" s="81">
        <f ca="1">VLOOKUP(eurostat_totals[[#This Row],[energy carrier EUCalc]],$AE$11:$BI$24,COLUMN()-COLUMN($AD$29),FALSE)*eurostat_totals[[#This Row],[2020 1]]</f>
        <v>84.661654959999979</v>
      </c>
      <c r="AV167" s="81">
        <f>VLOOKUP(eurostat_totals[[#This Row],[energy carrier EUCalc]],$AE$11:$BI$24,COLUMN()-COLUMN($AD$29),FALSE)*eurostat_totals[[#This Row],[2020 1]]</f>
        <v>84.661654959999979</v>
      </c>
      <c r="AW167" s="81">
        <f ca="1">VLOOKUP(eurostat_totals[[#This Row],[energy carrier EUCalc]],$AE$11:$BI$24,COLUMN()-COLUMN($AD$29),FALSE)*eurostat_totals[[#This Row],[2020 1]]</f>
        <v>84.661654959999979</v>
      </c>
      <c r="AX167" s="81">
        <f ca="1">VLOOKUP(eurostat_totals[[#This Row],[energy carrier EUCalc]],$AE$11:$BI$24,COLUMN()-COLUMN($AD$29),FALSE)*eurostat_totals[[#This Row],[2020 1]]</f>
        <v>84.661654959999979</v>
      </c>
      <c r="AY167" s="81">
        <f ca="1">VLOOKUP(eurostat_totals[[#This Row],[energy carrier EUCalc]],$AE$11:$BI$24,COLUMN()-COLUMN($AD$29),FALSE)*eurostat_totals[[#This Row],[2020 1]]</f>
        <v>84.661654959999979</v>
      </c>
      <c r="AZ167" s="81">
        <f ca="1">VLOOKUP(eurostat_totals[[#This Row],[energy carrier EUCalc]],$AE$11:$BI$24,COLUMN()-COLUMN($AD$29),FALSE)*eurostat_totals[[#This Row],[2020 1]]</f>
        <v>84.661654959999979</v>
      </c>
      <c r="BA167" s="81">
        <f ca="1">VLOOKUP(eurostat_totals[[#This Row],[energy carrier EUCalc]],$AE$11:$BI$24,COLUMN()-COLUMN($AD$29),FALSE)*eurostat_totals[[#This Row],[2020 1]]</f>
        <v>84.661654959999979</v>
      </c>
      <c r="BB167" s="81">
        <f ca="1">VLOOKUP(eurostat_totals[[#This Row],[energy carrier EUCalc]],$AE$11:$BI$24,COLUMN()-COLUMN($AD$29),FALSE)*eurostat_totals[[#This Row],[2020 1]]</f>
        <v>84.661654959999979</v>
      </c>
      <c r="BC167" s="81">
        <f>VLOOKUP(eurostat_totals[[#This Row],[energy carrier EUCalc]],$AE$11:$BI$24,COLUMN()-COLUMN($AD$29),FALSE)*eurostat_totals[[#This Row],[2020 1]]</f>
        <v>84.661654959999979</v>
      </c>
      <c r="BD167" s="81">
        <f ca="1">VLOOKUP(eurostat_totals[[#This Row],[energy carrier EUCalc]],$AE$11:$BI$24,COLUMN()-COLUMN($AD$29),FALSE)*eurostat_totals[[#This Row],[2020 1]]</f>
        <v>84.661654959999979</v>
      </c>
      <c r="BE167" s="81">
        <f ca="1">VLOOKUP(eurostat_totals[[#This Row],[energy carrier EUCalc]],$AE$11:$BI$24,COLUMN()-COLUMN($AD$29),FALSE)*eurostat_totals[[#This Row],[2020 1]]</f>
        <v>84.661654959999979</v>
      </c>
      <c r="BF167" s="81">
        <f ca="1">VLOOKUP(eurostat_totals[[#This Row],[energy carrier EUCalc]],$AE$11:$BI$24,COLUMN()-COLUMN($AD$29),FALSE)*eurostat_totals[[#This Row],[2020 1]]</f>
        <v>84.661654959999979</v>
      </c>
      <c r="BG167" s="81">
        <f ca="1">VLOOKUP(eurostat_totals[[#This Row],[energy carrier EUCalc]],$AE$11:$BI$24,COLUMN()-COLUMN($AD$29),FALSE)*eurostat_totals[[#This Row],[2020 1]]</f>
        <v>84.661654959999979</v>
      </c>
      <c r="BH167" s="81">
        <f ca="1">VLOOKUP(eurostat_totals[[#This Row],[energy carrier EUCalc]],$AE$11:$BI$24,COLUMN()-COLUMN($AD$29),FALSE)*eurostat_totals[[#This Row],[2020 1]]</f>
        <v>84.661654959999979</v>
      </c>
      <c r="BI167" s="81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81" t="str">
        <f t="shared" si="125"/>
        <v>heat-geothermalIreland</v>
      </c>
      <c r="B168" s="6" t="s">
        <v>40</v>
      </c>
      <c r="C168" t="s">
        <v>18</v>
      </c>
      <c r="D168" s="84">
        <v>0</v>
      </c>
      <c r="E168" s="84">
        <v>0</v>
      </c>
      <c r="F168" s="84">
        <v>0</v>
      </c>
      <c r="G168" s="84">
        <v>0</v>
      </c>
      <c r="H168" s="84">
        <v>0</v>
      </c>
      <c r="I168" s="84">
        <v>0</v>
      </c>
      <c r="J168" s="84">
        <v>0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4">
        <v>0</v>
      </c>
      <c r="Q168" s="84">
        <v>0</v>
      </c>
      <c r="R168" s="84">
        <v>0</v>
      </c>
      <c r="S168" s="84">
        <v>0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f t="shared" si="122"/>
        <v>0</v>
      </c>
      <c r="AG168" s="84">
        <f t="shared" si="123"/>
        <v>0</v>
      </c>
      <c r="AH168" s="84">
        <f t="shared" si="124"/>
        <v>0</v>
      </c>
      <c r="AI168" s="84">
        <f ca="1">VLOOKUP(eurostat_totals[[#This Row],[energy carrier EUCalc]],$AE$11:$BI$24,COLUMN()-COLUMN($AD$29),FALSE)*eurostat_totals[[#This Row],[2020 1]]</f>
        <v>0</v>
      </c>
      <c r="AJ168" s="84">
        <f ca="1">VLOOKUP(eurostat_totals[[#This Row],[energy carrier EUCalc]],$AE$11:$BI$24,COLUMN()-COLUMN($AD$29),FALSE)*eurostat_totals[[#This Row],[2020 1]]</f>
        <v>0</v>
      </c>
      <c r="AK168" s="84">
        <f ca="1">VLOOKUP(eurostat_totals[[#This Row],[energy carrier EUCalc]],$AE$11:$BI$24,COLUMN()-COLUMN($AD$29),FALSE)*eurostat_totals[[#This Row],[2020 1]]</f>
        <v>0</v>
      </c>
      <c r="AL168" s="84">
        <f ca="1">VLOOKUP(eurostat_totals[[#This Row],[energy carrier EUCalc]],$AE$11:$BI$24,COLUMN()-COLUMN($AD$29),FALSE)*eurostat_totals[[#This Row],[2020 1]]</f>
        <v>0</v>
      </c>
      <c r="AM168" s="84">
        <f ca="1">VLOOKUP(eurostat_totals[[#This Row],[energy carrier EUCalc]],$AE$11:$BI$24,COLUMN()-COLUMN($AD$29),FALSE)*eurostat_totals[[#This Row],[2020 1]]</f>
        <v>0</v>
      </c>
      <c r="AN168" s="84">
        <f ca="1">VLOOKUP(eurostat_totals[[#This Row],[energy carrier EUCalc]],$AE$11:$BI$24,COLUMN()-COLUMN($AD$29),FALSE)*eurostat_totals[[#This Row],[2020 1]]</f>
        <v>0</v>
      </c>
      <c r="AO168" s="84">
        <f>VLOOKUP(eurostat_totals[[#This Row],[energy carrier EUCalc]],$AE$11:$BI$24,COLUMN()-COLUMN($AD$29),FALSE)*eurostat_totals[[#This Row],[2020 1]]</f>
        <v>0</v>
      </c>
      <c r="AP168" s="84">
        <f ca="1">VLOOKUP(eurostat_totals[[#This Row],[energy carrier EUCalc]],$AE$11:$BI$24,COLUMN()-COLUMN($AD$29),FALSE)*eurostat_totals[[#This Row],[2020 1]]</f>
        <v>0</v>
      </c>
      <c r="AQ168" s="84">
        <f ca="1">VLOOKUP(eurostat_totals[[#This Row],[energy carrier EUCalc]],$AE$11:$BI$24,COLUMN()-COLUMN($AD$29),FALSE)*eurostat_totals[[#This Row],[2020 1]]</f>
        <v>0</v>
      </c>
      <c r="AR168" s="81">
        <f ca="1">VLOOKUP(eurostat_totals[[#This Row],[energy carrier EUCalc]],$AE$11:$BI$24,COLUMN()-COLUMN($AD$29),FALSE)*eurostat_totals[[#This Row],[2020 1]]</f>
        <v>0</v>
      </c>
      <c r="AS168" s="81">
        <f ca="1">VLOOKUP(eurostat_totals[[#This Row],[energy carrier EUCalc]],$AE$11:$BI$24,COLUMN()-COLUMN($AD$29),FALSE)*eurostat_totals[[#This Row],[2020 1]]</f>
        <v>0</v>
      </c>
      <c r="AT168" s="81">
        <f ca="1">VLOOKUP(eurostat_totals[[#This Row],[energy carrier EUCalc]],$AE$11:$BI$24,COLUMN()-COLUMN($AD$29),FALSE)*eurostat_totals[[#This Row],[2020 1]]</f>
        <v>0</v>
      </c>
      <c r="AU168" s="81">
        <f ca="1">VLOOKUP(eurostat_totals[[#This Row],[energy carrier EUCalc]],$AE$11:$BI$24,COLUMN()-COLUMN($AD$29),FALSE)*eurostat_totals[[#This Row],[2020 1]]</f>
        <v>0</v>
      </c>
      <c r="AV168" s="81">
        <f>VLOOKUP(eurostat_totals[[#This Row],[energy carrier EUCalc]],$AE$11:$BI$24,COLUMN()-COLUMN($AD$29),FALSE)*eurostat_totals[[#This Row],[2020 1]]</f>
        <v>0</v>
      </c>
      <c r="AW168" s="81">
        <f ca="1">VLOOKUP(eurostat_totals[[#This Row],[energy carrier EUCalc]],$AE$11:$BI$24,COLUMN()-COLUMN($AD$29),FALSE)*eurostat_totals[[#This Row],[2020 1]]</f>
        <v>0</v>
      </c>
      <c r="AX168" s="81">
        <f ca="1">VLOOKUP(eurostat_totals[[#This Row],[energy carrier EUCalc]],$AE$11:$BI$24,COLUMN()-COLUMN($AD$29),FALSE)*eurostat_totals[[#This Row],[2020 1]]</f>
        <v>0</v>
      </c>
      <c r="AY168" s="81">
        <f ca="1">VLOOKUP(eurostat_totals[[#This Row],[energy carrier EUCalc]],$AE$11:$BI$24,COLUMN()-COLUMN($AD$29),FALSE)*eurostat_totals[[#This Row],[2020 1]]</f>
        <v>0</v>
      </c>
      <c r="AZ168" s="81">
        <f ca="1">VLOOKUP(eurostat_totals[[#This Row],[energy carrier EUCalc]],$AE$11:$BI$24,COLUMN()-COLUMN($AD$29),FALSE)*eurostat_totals[[#This Row],[2020 1]]</f>
        <v>0</v>
      </c>
      <c r="BA168" s="81">
        <f ca="1">VLOOKUP(eurostat_totals[[#This Row],[energy carrier EUCalc]],$AE$11:$BI$24,COLUMN()-COLUMN($AD$29),FALSE)*eurostat_totals[[#This Row],[2020 1]]</f>
        <v>0</v>
      </c>
      <c r="BB168" s="81">
        <f ca="1">VLOOKUP(eurostat_totals[[#This Row],[energy carrier EUCalc]],$AE$11:$BI$24,COLUMN()-COLUMN($AD$29),FALSE)*eurostat_totals[[#This Row],[2020 1]]</f>
        <v>0</v>
      </c>
      <c r="BC168" s="81">
        <f>VLOOKUP(eurostat_totals[[#This Row],[energy carrier EUCalc]],$AE$11:$BI$24,COLUMN()-COLUMN($AD$29),FALSE)*eurostat_totals[[#This Row],[2020 1]]</f>
        <v>0</v>
      </c>
      <c r="BD168" s="81">
        <f ca="1">VLOOKUP(eurostat_totals[[#This Row],[energy carrier EUCalc]],$AE$11:$BI$24,COLUMN()-COLUMN($AD$29),FALSE)*eurostat_totals[[#This Row],[2020 1]]</f>
        <v>0</v>
      </c>
      <c r="BE168" s="81">
        <f ca="1">VLOOKUP(eurostat_totals[[#This Row],[energy carrier EUCalc]],$AE$11:$BI$24,COLUMN()-COLUMN($AD$29),FALSE)*eurostat_totals[[#This Row],[2020 1]]</f>
        <v>0</v>
      </c>
      <c r="BF168" s="81">
        <f ca="1">VLOOKUP(eurostat_totals[[#This Row],[energy carrier EUCalc]],$AE$11:$BI$24,COLUMN()-COLUMN($AD$29),FALSE)*eurostat_totals[[#This Row],[2020 1]]</f>
        <v>0</v>
      </c>
      <c r="BG168" s="81">
        <f ca="1">VLOOKUP(eurostat_totals[[#This Row],[energy carrier EUCalc]],$AE$11:$BI$24,COLUMN()-COLUMN($AD$29),FALSE)*eurostat_totals[[#This Row],[2020 1]]</f>
        <v>0</v>
      </c>
      <c r="BH168" s="81">
        <f ca="1">VLOOKUP(eurostat_totals[[#This Row],[energy carrier EUCalc]],$AE$11:$BI$24,COLUMN()-COLUMN($AD$29),FALSE)*eurostat_totals[[#This Row],[2020 1]]</f>
        <v>0</v>
      </c>
      <c r="BI168" s="81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81" t="str">
        <f t="shared" si="125"/>
        <v>heat-geothermalItaly</v>
      </c>
      <c r="B169" s="6" t="s">
        <v>40</v>
      </c>
      <c r="C169" t="s">
        <v>5</v>
      </c>
      <c r="D169" s="84">
        <v>0</v>
      </c>
      <c r="E169" s="84">
        <v>0</v>
      </c>
      <c r="F169" s="84">
        <v>0</v>
      </c>
      <c r="G169" s="84">
        <v>0</v>
      </c>
      <c r="H169" s="84">
        <v>0</v>
      </c>
      <c r="I169" s="84">
        <v>0</v>
      </c>
      <c r="J169" s="84">
        <v>0</v>
      </c>
      <c r="K169" s="84">
        <v>0</v>
      </c>
      <c r="L169" s="84">
        <v>0</v>
      </c>
      <c r="M169" s="84">
        <v>0</v>
      </c>
      <c r="N169" s="84">
        <v>26.946710000000003</v>
      </c>
      <c r="O169" s="84">
        <v>27.504950000000004</v>
      </c>
      <c r="P169" s="84">
        <v>27.504950000000004</v>
      </c>
      <c r="Q169" s="84">
        <v>27.504950000000004</v>
      </c>
      <c r="R169" s="84">
        <v>26.946710000000003</v>
      </c>
      <c r="S169" s="84">
        <v>26.946710000000003</v>
      </c>
      <c r="T169" s="84">
        <v>26.946710000000003</v>
      </c>
      <c r="U169" s="84">
        <v>26.946710000000003</v>
      </c>
      <c r="V169" s="84">
        <v>26.946710000000003</v>
      </c>
      <c r="W169" s="84">
        <v>26.946710000000003</v>
      </c>
      <c r="X169" s="84">
        <v>15.560940000000002</v>
      </c>
      <c r="Y169" s="84">
        <v>15.560940000000002</v>
      </c>
      <c r="Z169" s="84">
        <v>17.78227</v>
      </c>
      <c r="AA169" s="84">
        <v>16.386670000000002</v>
      </c>
      <c r="AB169" s="84">
        <v>5.2800200000000004</v>
      </c>
      <c r="AC169" s="84">
        <v>10.001800000000001</v>
      </c>
      <c r="AD169" s="84">
        <v>10.28092</v>
      </c>
      <c r="AE169" s="84">
        <v>10.234400000000001</v>
      </c>
      <c r="AF169" s="84">
        <f t="shared" si="122"/>
        <v>8.7248260000000002</v>
      </c>
      <c r="AG169" s="84">
        <f t="shared" si="123"/>
        <v>7.1924571999999998</v>
      </c>
      <c r="AH169" s="84">
        <f t="shared" si="124"/>
        <v>7.57494464</v>
      </c>
      <c r="AI169" s="84">
        <f ca="1">VLOOKUP(eurostat_totals[[#This Row],[energy carrier EUCalc]],$AE$11:$BI$24,COLUMN()-COLUMN($AD$29),FALSE)*eurostat_totals[[#This Row],[2020 1]]</f>
        <v>7.57494464</v>
      </c>
      <c r="AJ169" s="84">
        <f ca="1">VLOOKUP(eurostat_totals[[#This Row],[energy carrier EUCalc]],$AE$11:$BI$24,COLUMN()-COLUMN($AD$29),FALSE)*eurostat_totals[[#This Row],[2020 1]]</f>
        <v>7.57494464</v>
      </c>
      <c r="AK169" s="84">
        <f ca="1">VLOOKUP(eurostat_totals[[#This Row],[energy carrier EUCalc]],$AE$11:$BI$24,COLUMN()-COLUMN($AD$29),FALSE)*eurostat_totals[[#This Row],[2020 1]]</f>
        <v>7.57494464</v>
      </c>
      <c r="AL169" s="84">
        <f ca="1">VLOOKUP(eurostat_totals[[#This Row],[energy carrier EUCalc]],$AE$11:$BI$24,COLUMN()-COLUMN($AD$29),FALSE)*eurostat_totals[[#This Row],[2020 1]]</f>
        <v>7.57494464</v>
      </c>
      <c r="AM169" s="84">
        <f ca="1">VLOOKUP(eurostat_totals[[#This Row],[energy carrier EUCalc]],$AE$11:$BI$24,COLUMN()-COLUMN($AD$29),FALSE)*eurostat_totals[[#This Row],[2020 1]]</f>
        <v>7.57494464</v>
      </c>
      <c r="AN169" s="84">
        <f ca="1">VLOOKUP(eurostat_totals[[#This Row],[energy carrier EUCalc]],$AE$11:$BI$24,COLUMN()-COLUMN($AD$29),FALSE)*eurostat_totals[[#This Row],[2020 1]]</f>
        <v>7.57494464</v>
      </c>
      <c r="AO169" s="84">
        <f>VLOOKUP(eurostat_totals[[#This Row],[energy carrier EUCalc]],$AE$11:$BI$24,COLUMN()-COLUMN($AD$29),FALSE)*eurostat_totals[[#This Row],[2020 1]]</f>
        <v>7.57494464</v>
      </c>
      <c r="AP169" s="84">
        <f ca="1">VLOOKUP(eurostat_totals[[#This Row],[energy carrier EUCalc]],$AE$11:$BI$24,COLUMN()-COLUMN($AD$29),FALSE)*eurostat_totals[[#This Row],[2020 1]]</f>
        <v>7.57494464</v>
      </c>
      <c r="AQ169" s="84">
        <f ca="1">VLOOKUP(eurostat_totals[[#This Row],[energy carrier EUCalc]],$AE$11:$BI$24,COLUMN()-COLUMN($AD$29),FALSE)*eurostat_totals[[#This Row],[2020 1]]</f>
        <v>7.57494464</v>
      </c>
      <c r="AR169" s="81">
        <f ca="1">VLOOKUP(eurostat_totals[[#This Row],[energy carrier EUCalc]],$AE$11:$BI$24,COLUMN()-COLUMN($AD$29),FALSE)*eurostat_totals[[#This Row],[2020 1]]</f>
        <v>7.57494464</v>
      </c>
      <c r="AS169" s="81">
        <f ca="1">VLOOKUP(eurostat_totals[[#This Row],[energy carrier EUCalc]],$AE$11:$BI$24,COLUMN()-COLUMN($AD$29),FALSE)*eurostat_totals[[#This Row],[2020 1]]</f>
        <v>7.57494464</v>
      </c>
      <c r="AT169" s="81">
        <f ca="1">VLOOKUP(eurostat_totals[[#This Row],[energy carrier EUCalc]],$AE$11:$BI$24,COLUMN()-COLUMN($AD$29),FALSE)*eurostat_totals[[#This Row],[2020 1]]</f>
        <v>7.57494464</v>
      </c>
      <c r="AU169" s="81">
        <f ca="1">VLOOKUP(eurostat_totals[[#This Row],[energy carrier EUCalc]],$AE$11:$BI$24,COLUMN()-COLUMN($AD$29),FALSE)*eurostat_totals[[#This Row],[2020 1]]</f>
        <v>7.57494464</v>
      </c>
      <c r="AV169" s="81">
        <f>VLOOKUP(eurostat_totals[[#This Row],[energy carrier EUCalc]],$AE$11:$BI$24,COLUMN()-COLUMN($AD$29),FALSE)*eurostat_totals[[#This Row],[2020 1]]</f>
        <v>7.57494464</v>
      </c>
      <c r="AW169" s="81">
        <f ca="1">VLOOKUP(eurostat_totals[[#This Row],[energy carrier EUCalc]],$AE$11:$BI$24,COLUMN()-COLUMN($AD$29),FALSE)*eurostat_totals[[#This Row],[2020 1]]</f>
        <v>7.57494464</v>
      </c>
      <c r="AX169" s="81">
        <f ca="1">VLOOKUP(eurostat_totals[[#This Row],[energy carrier EUCalc]],$AE$11:$BI$24,COLUMN()-COLUMN($AD$29),FALSE)*eurostat_totals[[#This Row],[2020 1]]</f>
        <v>7.57494464</v>
      </c>
      <c r="AY169" s="81">
        <f ca="1">VLOOKUP(eurostat_totals[[#This Row],[energy carrier EUCalc]],$AE$11:$BI$24,COLUMN()-COLUMN($AD$29),FALSE)*eurostat_totals[[#This Row],[2020 1]]</f>
        <v>7.57494464</v>
      </c>
      <c r="AZ169" s="81">
        <f ca="1">VLOOKUP(eurostat_totals[[#This Row],[energy carrier EUCalc]],$AE$11:$BI$24,COLUMN()-COLUMN($AD$29),FALSE)*eurostat_totals[[#This Row],[2020 1]]</f>
        <v>7.57494464</v>
      </c>
      <c r="BA169" s="81">
        <f ca="1">VLOOKUP(eurostat_totals[[#This Row],[energy carrier EUCalc]],$AE$11:$BI$24,COLUMN()-COLUMN($AD$29),FALSE)*eurostat_totals[[#This Row],[2020 1]]</f>
        <v>7.57494464</v>
      </c>
      <c r="BB169" s="81">
        <f ca="1">VLOOKUP(eurostat_totals[[#This Row],[energy carrier EUCalc]],$AE$11:$BI$24,COLUMN()-COLUMN($AD$29),FALSE)*eurostat_totals[[#This Row],[2020 1]]</f>
        <v>7.57494464</v>
      </c>
      <c r="BC169" s="81">
        <f>VLOOKUP(eurostat_totals[[#This Row],[energy carrier EUCalc]],$AE$11:$BI$24,COLUMN()-COLUMN($AD$29),FALSE)*eurostat_totals[[#This Row],[2020 1]]</f>
        <v>7.57494464</v>
      </c>
      <c r="BD169" s="81">
        <f ca="1">VLOOKUP(eurostat_totals[[#This Row],[energy carrier EUCalc]],$AE$11:$BI$24,COLUMN()-COLUMN($AD$29),FALSE)*eurostat_totals[[#This Row],[2020 1]]</f>
        <v>7.57494464</v>
      </c>
      <c r="BE169" s="81">
        <f ca="1">VLOOKUP(eurostat_totals[[#This Row],[energy carrier EUCalc]],$AE$11:$BI$24,COLUMN()-COLUMN($AD$29),FALSE)*eurostat_totals[[#This Row],[2020 1]]</f>
        <v>7.57494464</v>
      </c>
      <c r="BF169" s="81">
        <f ca="1">VLOOKUP(eurostat_totals[[#This Row],[energy carrier EUCalc]],$AE$11:$BI$24,COLUMN()-COLUMN($AD$29),FALSE)*eurostat_totals[[#This Row],[2020 1]]</f>
        <v>7.57494464</v>
      </c>
      <c r="BG169" s="81">
        <f ca="1">VLOOKUP(eurostat_totals[[#This Row],[energy carrier EUCalc]],$AE$11:$BI$24,COLUMN()-COLUMN($AD$29),FALSE)*eurostat_totals[[#This Row],[2020 1]]</f>
        <v>7.57494464</v>
      </c>
      <c r="BH169" s="81">
        <f ca="1">VLOOKUP(eurostat_totals[[#This Row],[energy carrier EUCalc]],$AE$11:$BI$24,COLUMN()-COLUMN($AD$29),FALSE)*eurostat_totals[[#This Row],[2020 1]]</f>
        <v>7.57494464</v>
      </c>
      <c r="BI169" s="81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81" t="str">
        <f t="shared" si="125"/>
        <v>heat-geothermalLatvia</v>
      </c>
      <c r="B170" s="6" t="s">
        <v>40</v>
      </c>
      <c r="C170" t="s">
        <v>23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f t="shared" si="122"/>
        <v>0</v>
      </c>
      <c r="AG170" s="84">
        <f t="shared" si="123"/>
        <v>0</v>
      </c>
      <c r="AH170" s="84">
        <f t="shared" si="124"/>
        <v>0</v>
      </c>
      <c r="AI170" s="84">
        <f ca="1">VLOOKUP(eurostat_totals[[#This Row],[energy carrier EUCalc]],$AE$11:$BI$24,COLUMN()-COLUMN($AD$29),FALSE)*eurostat_totals[[#This Row],[2020 1]]</f>
        <v>0</v>
      </c>
      <c r="AJ170" s="84">
        <f ca="1">VLOOKUP(eurostat_totals[[#This Row],[energy carrier EUCalc]],$AE$11:$BI$24,COLUMN()-COLUMN($AD$29),FALSE)*eurostat_totals[[#This Row],[2020 1]]</f>
        <v>0</v>
      </c>
      <c r="AK170" s="84">
        <f ca="1">VLOOKUP(eurostat_totals[[#This Row],[energy carrier EUCalc]],$AE$11:$BI$24,COLUMN()-COLUMN($AD$29),FALSE)*eurostat_totals[[#This Row],[2020 1]]</f>
        <v>0</v>
      </c>
      <c r="AL170" s="84">
        <f ca="1">VLOOKUP(eurostat_totals[[#This Row],[energy carrier EUCalc]],$AE$11:$BI$24,COLUMN()-COLUMN($AD$29),FALSE)*eurostat_totals[[#This Row],[2020 1]]</f>
        <v>0</v>
      </c>
      <c r="AM170" s="84">
        <f ca="1">VLOOKUP(eurostat_totals[[#This Row],[energy carrier EUCalc]],$AE$11:$BI$24,COLUMN()-COLUMN($AD$29),FALSE)*eurostat_totals[[#This Row],[2020 1]]</f>
        <v>0</v>
      </c>
      <c r="AN170" s="84">
        <f ca="1">VLOOKUP(eurostat_totals[[#This Row],[energy carrier EUCalc]],$AE$11:$BI$24,COLUMN()-COLUMN($AD$29),FALSE)*eurostat_totals[[#This Row],[2020 1]]</f>
        <v>0</v>
      </c>
      <c r="AO170" s="84">
        <f>VLOOKUP(eurostat_totals[[#This Row],[energy carrier EUCalc]],$AE$11:$BI$24,COLUMN()-COLUMN($AD$29),FALSE)*eurostat_totals[[#This Row],[2020 1]]</f>
        <v>0</v>
      </c>
      <c r="AP170" s="84">
        <f ca="1">VLOOKUP(eurostat_totals[[#This Row],[energy carrier EUCalc]],$AE$11:$BI$24,COLUMN()-COLUMN($AD$29),FALSE)*eurostat_totals[[#This Row],[2020 1]]</f>
        <v>0</v>
      </c>
      <c r="AQ170" s="84">
        <f ca="1">VLOOKUP(eurostat_totals[[#This Row],[energy carrier EUCalc]],$AE$11:$BI$24,COLUMN()-COLUMN($AD$29),FALSE)*eurostat_totals[[#This Row],[2020 1]]</f>
        <v>0</v>
      </c>
      <c r="AR170" s="81">
        <f ca="1">VLOOKUP(eurostat_totals[[#This Row],[energy carrier EUCalc]],$AE$11:$BI$24,COLUMN()-COLUMN($AD$29),FALSE)*eurostat_totals[[#This Row],[2020 1]]</f>
        <v>0</v>
      </c>
      <c r="AS170" s="81">
        <f ca="1">VLOOKUP(eurostat_totals[[#This Row],[energy carrier EUCalc]],$AE$11:$BI$24,COLUMN()-COLUMN($AD$29),FALSE)*eurostat_totals[[#This Row],[2020 1]]</f>
        <v>0</v>
      </c>
      <c r="AT170" s="81">
        <f ca="1">VLOOKUP(eurostat_totals[[#This Row],[energy carrier EUCalc]],$AE$11:$BI$24,COLUMN()-COLUMN($AD$29),FALSE)*eurostat_totals[[#This Row],[2020 1]]</f>
        <v>0</v>
      </c>
      <c r="AU170" s="81">
        <f ca="1">VLOOKUP(eurostat_totals[[#This Row],[energy carrier EUCalc]],$AE$11:$BI$24,COLUMN()-COLUMN($AD$29),FALSE)*eurostat_totals[[#This Row],[2020 1]]</f>
        <v>0</v>
      </c>
      <c r="AV170" s="81">
        <f>VLOOKUP(eurostat_totals[[#This Row],[energy carrier EUCalc]],$AE$11:$BI$24,COLUMN()-COLUMN($AD$29),FALSE)*eurostat_totals[[#This Row],[2020 1]]</f>
        <v>0</v>
      </c>
      <c r="AW170" s="81">
        <f ca="1">VLOOKUP(eurostat_totals[[#This Row],[energy carrier EUCalc]],$AE$11:$BI$24,COLUMN()-COLUMN($AD$29),FALSE)*eurostat_totals[[#This Row],[2020 1]]</f>
        <v>0</v>
      </c>
      <c r="AX170" s="81">
        <f ca="1">VLOOKUP(eurostat_totals[[#This Row],[energy carrier EUCalc]],$AE$11:$BI$24,COLUMN()-COLUMN($AD$29),FALSE)*eurostat_totals[[#This Row],[2020 1]]</f>
        <v>0</v>
      </c>
      <c r="AY170" s="81">
        <f ca="1">VLOOKUP(eurostat_totals[[#This Row],[energy carrier EUCalc]],$AE$11:$BI$24,COLUMN()-COLUMN($AD$29),FALSE)*eurostat_totals[[#This Row],[2020 1]]</f>
        <v>0</v>
      </c>
      <c r="AZ170" s="81">
        <f ca="1">VLOOKUP(eurostat_totals[[#This Row],[energy carrier EUCalc]],$AE$11:$BI$24,COLUMN()-COLUMN($AD$29),FALSE)*eurostat_totals[[#This Row],[2020 1]]</f>
        <v>0</v>
      </c>
      <c r="BA170" s="81">
        <f ca="1">VLOOKUP(eurostat_totals[[#This Row],[energy carrier EUCalc]],$AE$11:$BI$24,COLUMN()-COLUMN($AD$29),FALSE)*eurostat_totals[[#This Row],[2020 1]]</f>
        <v>0</v>
      </c>
      <c r="BB170" s="81">
        <f ca="1">VLOOKUP(eurostat_totals[[#This Row],[energy carrier EUCalc]],$AE$11:$BI$24,COLUMN()-COLUMN($AD$29),FALSE)*eurostat_totals[[#This Row],[2020 1]]</f>
        <v>0</v>
      </c>
      <c r="BC170" s="81">
        <f>VLOOKUP(eurostat_totals[[#This Row],[energy carrier EUCalc]],$AE$11:$BI$24,COLUMN()-COLUMN($AD$29),FALSE)*eurostat_totals[[#This Row],[2020 1]]</f>
        <v>0</v>
      </c>
      <c r="BD170" s="81">
        <f ca="1">VLOOKUP(eurostat_totals[[#This Row],[energy carrier EUCalc]],$AE$11:$BI$24,COLUMN()-COLUMN($AD$29),FALSE)*eurostat_totals[[#This Row],[2020 1]]</f>
        <v>0</v>
      </c>
      <c r="BE170" s="81">
        <f ca="1">VLOOKUP(eurostat_totals[[#This Row],[energy carrier EUCalc]],$AE$11:$BI$24,COLUMN()-COLUMN($AD$29),FALSE)*eurostat_totals[[#This Row],[2020 1]]</f>
        <v>0</v>
      </c>
      <c r="BF170" s="81">
        <f ca="1">VLOOKUP(eurostat_totals[[#This Row],[energy carrier EUCalc]],$AE$11:$BI$24,COLUMN()-COLUMN($AD$29),FALSE)*eurostat_totals[[#This Row],[2020 1]]</f>
        <v>0</v>
      </c>
      <c r="BG170" s="81">
        <f ca="1">VLOOKUP(eurostat_totals[[#This Row],[energy carrier EUCalc]],$AE$11:$BI$24,COLUMN()-COLUMN($AD$29),FALSE)*eurostat_totals[[#This Row],[2020 1]]</f>
        <v>0</v>
      </c>
      <c r="BH170" s="81">
        <f ca="1">VLOOKUP(eurostat_totals[[#This Row],[energy carrier EUCalc]],$AE$11:$BI$24,COLUMN()-COLUMN($AD$29),FALSE)*eurostat_totals[[#This Row],[2020 1]]</f>
        <v>0</v>
      </c>
      <c r="BI170" s="81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81" t="str">
        <f t="shared" si="125"/>
        <v>heat-geothermalLithuania</v>
      </c>
      <c r="B171" s="6" t="s">
        <v>40</v>
      </c>
      <c r="C171" t="s">
        <v>24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4">
        <v>0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f t="shared" si="122"/>
        <v>0</v>
      </c>
      <c r="AG171" s="84">
        <f t="shared" si="123"/>
        <v>0</v>
      </c>
      <c r="AH171" s="84">
        <f t="shared" si="124"/>
        <v>0</v>
      </c>
      <c r="AI171" s="84">
        <f ca="1">VLOOKUP(eurostat_totals[[#This Row],[energy carrier EUCalc]],$AE$11:$BI$24,COLUMN()-COLUMN($AD$29),FALSE)*eurostat_totals[[#This Row],[2020 1]]</f>
        <v>0</v>
      </c>
      <c r="AJ171" s="84">
        <f ca="1">VLOOKUP(eurostat_totals[[#This Row],[energy carrier EUCalc]],$AE$11:$BI$24,COLUMN()-COLUMN($AD$29),FALSE)*eurostat_totals[[#This Row],[2020 1]]</f>
        <v>0</v>
      </c>
      <c r="AK171" s="84">
        <f ca="1">VLOOKUP(eurostat_totals[[#This Row],[energy carrier EUCalc]],$AE$11:$BI$24,COLUMN()-COLUMN($AD$29),FALSE)*eurostat_totals[[#This Row],[2020 1]]</f>
        <v>0</v>
      </c>
      <c r="AL171" s="84">
        <f ca="1">VLOOKUP(eurostat_totals[[#This Row],[energy carrier EUCalc]],$AE$11:$BI$24,COLUMN()-COLUMN($AD$29),FALSE)*eurostat_totals[[#This Row],[2020 1]]</f>
        <v>0</v>
      </c>
      <c r="AM171" s="84">
        <f ca="1">VLOOKUP(eurostat_totals[[#This Row],[energy carrier EUCalc]],$AE$11:$BI$24,COLUMN()-COLUMN($AD$29),FALSE)*eurostat_totals[[#This Row],[2020 1]]</f>
        <v>0</v>
      </c>
      <c r="AN171" s="84">
        <f ca="1">VLOOKUP(eurostat_totals[[#This Row],[energy carrier EUCalc]],$AE$11:$BI$24,COLUMN()-COLUMN($AD$29),FALSE)*eurostat_totals[[#This Row],[2020 1]]</f>
        <v>0</v>
      </c>
      <c r="AO171" s="84">
        <f>VLOOKUP(eurostat_totals[[#This Row],[energy carrier EUCalc]],$AE$11:$BI$24,COLUMN()-COLUMN($AD$29),FALSE)*eurostat_totals[[#This Row],[2020 1]]</f>
        <v>0</v>
      </c>
      <c r="AP171" s="84">
        <f ca="1">VLOOKUP(eurostat_totals[[#This Row],[energy carrier EUCalc]],$AE$11:$BI$24,COLUMN()-COLUMN($AD$29),FALSE)*eurostat_totals[[#This Row],[2020 1]]</f>
        <v>0</v>
      </c>
      <c r="AQ171" s="84">
        <f ca="1">VLOOKUP(eurostat_totals[[#This Row],[energy carrier EUCalc]],$AE$11:$BI$24,COLUMN()-COLUMN($AD$29),FALSE)*eurostat_totals[[#This Row],[2020 1]]</f>
        <v>0</v>
      </c>
      <c r="AR171" s="81">
        <f ca="1">VLOOKUP(eurostat_totals[[#This Row],[energy carrier EUCalc]],$AE$11:$BI$24,COLUMN()-COLUMN($AD$29),FALSE)*eurostat_totals[[#This Row],[2020 1]]</f>
        <v>0</v>
      </c>
      <c r="AS171" s="81">
        <f ca="1">VLOOKUP(eurostat_totals[[#This Row],[energy carrier EUCalc]],$AE$11:$BI$24,COLUMN()-COLUMN($AD$29),FALSE)*eurostat_totals[[#This Row],[2020 1]]</f>
        <v>0</v>
      </c>
      <c r="AT171" s="81">
        <f ca="1">VLOOKUP(eurostat_totals[[#This Row],[energy carrier EUCalc]],$AE$11:$BI$24,COLUMN()-COLUMN($AD$29),FALSE)*eurostat_totals[[#This Row],[2020 1]]</f>
        <v>0</v>
      </c>
      <c r="AU171" s="81">
        <f ca="1">VLOOKUP(eurostat_totals[[#This Row],[energy carrier EUCalc]],$AE$11:$BI$24,COLUMN()-COLUMN($AD$29),FALSE)*eurostat_totals[[#This Row],[2020 1]]</f>
        <v>0</v>
      </c>
      <c r="AV171" s="81">
        <f>VLOOKUP(eurostat_totals[[#This Row],[energy carrier EUCalc]],$AE$11:$BI$24,COLUMN()-COLUMN($AD$29),FALSE)*eurostat_totals[[#This Row],[2020 1]]</f>
        <v>0</v>
      </c>
      <c r="AW171" s="81">
        <f ca="1">VLOOKUP(eurostat_totals[[#This Row],[energy carrier EUCalc]],$AE$11:$BI$24,COLUMN()-COLUMN($AD$29),FALSE)*eurostat_totals[[#This Row],[2020 1]]</f>
        <v>0</v>
      </c>
      <c r="AX171" s="81">
        <f ca="1">VLOOKUP(eurostat_totals[[#This Row],[energy carrier EUCalc]],$AE$11:$BI$24,COLUMN()-COLUMN($AD$29),FALSE)*eurostat_totals[[#This Row],[2020 1]]</f>
        <v>0</v>
      </c>
      <c r="AY171" s="81">
        <f ca="1">VLOOKUP(eurostat_totals[[#This Row],[energy carrier EUCalc]],$AE$11:$BI$24,COLUMN()-COLUMN($AD$29),FALSE)*eurostat_totals[[#This Row],[2020 1]]</f>
        <v>0</v>
      </c>
      <c r="AZ171" s="81">
        <f ca="1">VLOOKUP(eurostat_totals[[#This Row],[energy carrier EUCalc]],$AE$11:$BI$24,COLUMN()-COLUMN($AD$29),FALSE)*eurostat_totals[[#This Row],[2020 1]]</f>
        <v>0</v>
      </c>
      <c r="BA171" s="81">
        <f ca="1">VLOOKUP(eurostat_totals[[#This Row],[energy carrier EUCalc]],$AE$11:$BI$24,COLUMN()-COLUMN($AD$29),FALSE)*eurostat_totals[[#This Row],[2020 1]]</f>
        <v>0</v>
      </c>
      <c r="BB171" s="81">
        <f ca="1">VLOOKUP(eurostat_totals[[#This Row],[energy carrier EUCalc]],$AE$11:$BI$24,COLUMN()-COLUMN($AD$29),FALSE)*eurostat_totals[[#This Row],[2020 1]]</f>
        <v>0</v>
      </c>
      <c r="BC171" s="81">
        <f>VLOOKUP(eurostat_totals[[#This Row],[energy carrier EUCalc]],$AE$11:$BI$24,COLUMN()-COLUMN($AD$29),FALSE)*eurostat_totals[[#This Row],[2020 1]]</f>
        <v>0</v>
      </c>
      <c r="BD171" s="81">
        <f ca="1">VLOOKUP(eurostat_totals[[#This Row],[energy carrier EUCalc]],$AE$11:$BI$24,COLUMN()-COLUMN($AD$29),FALSE)*eurostat_totals[[#This Row],[2020 1]]</f>
        <v>0</v>
      </c>
      <c r="BE171" s="81">
        <f ca="1">VLOOKUP(eurostat_totals[[#This Row],[energy carrier EUCalc]],$AE$11:$BI$24,COLUMN()-COLUMN($AD$29),FALSE)*eurostat_totals[[#This Row],[2020 1]]</f>
        <v>0</v>
      </c>
      <c r="BF171" s="81">
        <f ca="1">VLOOKUP(eurostat_totals[[#This Row],[energy carrier EUCalc]],$AE$11:$BI$24,COLUMN()-COLUMN($AD$29),FALSE)*eurostat_totals[[#This Row],[2020 1]]</f>
        <v>0</v>
      </c>
      <c r="BG171" s="81">
        <f ca="1">VLOOKUP(eurostat_totals[[#This Row],[energy carrier EUCalc]],$AE$11:$BI$24,COLUMN()-COLUMN($AD$29),FALSE)*eurostat_totals[[#This Row],[2020 1]]</f>
        <v>0</v>
      </c>
      <c r="BH171" s="81">
        <f ca="1">VLOOKUP(eurostat_totals[[#This Row],[energy carrier EUCalc]],$AE$11:$BI$24,COLUMN()-COLUMN($AD$29),FALSE)*eurostat_totals[[#This Row],[2020 1]]</f>
        <v>0</v>
      </c>
      <c r="BI171" s="81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81" t="str">
        <f t="shared" si="125"/>
        <v>heat-geothermalLuxembourg</v>
      </c>
      <c r="B172" s="6" t="s">
        <v>40</v>
      </c>
      <c r="C172" t="s">
        <v>27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</v>
      </c>
      <c r="Q172" s="84">
        <v>0</v>
      </c>
      <c r="R172" s="84">
        <v>0</v>
      </c>
      <c r="S172" s="84">
        <v>0</v>
      </c>
      <c r="T172" s="84">
        <v>0</v>
      </c>
      <c r="U172" s="84">
        <v>0</v>
      </c>
      <c r="V172" s="84">
        <v>0</v>
      </c>
      <c r="W172" s="84">
        <v>0</v>
      </c>
      <c r="X172" s="84">
        <v>0</v>
      </c>
      <c r="Y172" s="84">
        <v>0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f t="shared" si="122"/>
        <v>0</v>
      </c>
      <c r="AG172" s="84">
        <f t="shared" si="123"/>
        <v>0</v>
      </c>
      <c r="AH172" s="84">
        <f t="shared" si="124"/>
        <v>0</v>
      </c>
      <c r="AI172" s="84">
        <f ca="1">VLOOKUP(eurostat_totals[[#This Row],[energy carrier EUCalc]],$AE$11:$BI$24,COLUMN()-COLUMN($AD$29),FALSE)*eurostat_totals[[#This Row],[2020 1]]</f>
        <v>0</v>
      </c>
      <c r="AJ172" s="84">
        <f ca="1">VLOOKUP(eurostat_totals[[#This Row],[energy carrier EUCalc]],$AE$11:$BI$24,COLUMN()-COLUMN($AD$29),FALSE)*eurostat_totals[[#This Row],[2020 1]]</f>
        <v>0</v>
      </c>
      <c r="AK172" s="84">
        <f ca="1">VLOOKUP(eurostat_totals[[#This Row],[energy carrier EUCalc]],$AE$11:$BI$24,COLUMN()-COLUMN($AD$29),FALSE)*eurostat_totals[[#This Row],[2020 1]]</f>
        <v>0</v>
      </c>
      <c r="AL172" s="84">
        <f ca="1">VLOOKUP(eurostat_totals[[#This Row],[energy carrier EUCalc]],$AE$11:$BI$24,COLUMN()-COLUMN($AD$29),FALSE)*eurostat_totals[[#This Row],[2020 1]]</f>
        <v>0</v>
      </c>
      <c r="AM172" s="84">
        <f ca="1">VLOOKUP(eurostat_totals[[#This Row],[energy carrier EUCalc]],$AE$11:$BI$24,COLUMN()-COLUMN($AD$29),FALSE)*eurostat_totals[[#This Row],[2020 1]]</f>
        <v>0</v>
      </c>
      <c r="AN172" s="84">
        <f ca="1">VLOOKUP(eurostat_totals[[#This Row],[energy carrier EUCalc]],$AE$11:$BI$24,COLUMN()-COLUMN($AD$29),FALSE)*eurostat_totals[[#This Row],[2020 1]]</f>
        <v>0</v>
      </c>
      <c r="AO172" s="84">
        <f>VLOOKUP(eurostat_totals[[#This Row],[energy carrier EUCalc]],$AE$11:$BI$24,COLUMN()-COLUMN($AD$29),FALSE)*eurostat_totals[[#This Row],[2020 1]]</f>
        <v>0</v>
      </c>
      <c r="AP172" s="84">
        <f ca="1">VLOOKUP(eurostat_totals[[#This Row],[energy carrier EUCalc]],$AE$11:$BI$24,COLUMN()-COLUMN($AD$29),FALSE)*eurostat_totals[[#This Row],[2020 1]]</f>
        <v>0</v>
      </c>
      <c r="AQ172" s="84">
        <f ca="1">VLOOKUP(eurostat_totals[[#This Row],[energy carrier EUCalc]],$AE$11:$BI$24,COLUMN()-COLUMN($AD$29),FALSE)*eurostat_totals[[#This Row],[2020 1]]</f>
        <v>0</v>
      </c>
      <c r="AR172" s="81">
        <f ca="1">VLOOKUP(eurostat_totals[[#This Row],[energy carrier EUCalc]],$AE$11:$BI$24,COLUMN()-COLUMN($AD$29),FALSE)*eurostat_totals[[#This Row],[2020 1]]</f>
        <v>0</v>
      </c>
      <c r="AS172" s="81">
        <f ca="1">VLOOKUP(eurostat_totals[[#This Row],[energy carrier EUCalc]],$AE$11:$BI$24,COLUMN()-COLUMN($AD$29),FALSE)*eurostat_totals[[#This Row],[2020 1]]</f>
        <v>0</v>
      </c>
      <c r="AT172" s="81">
        <f ca="1">VLOOKUP(eurostat_totals[[#This Row],[energy carrier EUCalc]],$AE$11:$BI$24,COLUMN()-COLUMN($AD$29),FALSE)*eurostat_totals[[#This Row],[2020 1]]</f>
        <v>0</v>
      </c>
      <c r="AU172" s="81">
        <f ca="1">VLOOKUP(eurostat_totals[[#This Row],[energy carrier EUCalc]],$AE$11:$BI$24,COLUMN()-COLUMN($AD$29),FALSE)*eurostat_totals[[#This Row],[2020 1]]</f>
        <v>0</v>
      </c>
      <c r="AV172" s="81">
        <f>VLOOKUP(eurostat_totals[[#This Row],[energy carrier EUCalc]],$AE$11:$BI$24,COLUMN()-COLUMN($AD$29),FALSE)*eurostat_totals[[#This Row],[2020 1]]</f>
        <v>0</v>
      </c>
      <c r="AW172" s="81">
        <f ca="1">VLOOKUP(eurostat_totals[[#This Row],[energy carrier EUCalc]],$AE$11:$BI$24,COLUMN()-COLUMN($AD$29),FALSE)*eurostat_totals[[#This Row],[2020 1]]</f>
        <v>0</v>
      </c>
      <c r="AX172" s="81">
        <f ca="1">VLOOKUP(eurostat_totals[[#This Row],[energy carrier EUCalc]],$AE$11:$BI$24,COLUMN()-COLUMN($AD$29),FALSE)*eurostat_totals[[#This Row],[2020 1]]</f>
        <v>0</v>
      </c>
      <c r="AY172" s="81">
        <f ca="1">VLOOKUP(eurostat_totals[[#This Row],[energy carrier EUCalc]],$AE$11:$BI$24,COLUMN()-COLUMN($AD$29),FALSE)*eurostat_totals[[#This Row],[2020 1]]</f>
        <v>0</v>
      </c>
      <c r="AZ172" s="81">
        <f ca="1">VLOOKUP(eurostat_totals[[#This Row],[energy carrier EUCalc]],$AE$11:$BI$24,COLUMN()-COLUMN($AD$29),FALSE)*eurostat_totals[[#This Row],[2020 1]]</f>
        <v>0</v>
      </c>
      <c r="BA172" s="81">
        <f ca="1">VLOOKUP(eurostat_totals[[#This Row],[energy carrier EUCalc]],$AE$11:$BI$24,COLUMN()-COLUMN($AD$29),FALSE)*eurostat_totals[[#This Row],[2020 1]]</f>
        <v>0</v>
      </c>
      <c r="BB172" s="81">
        <f ca="1">VLOOKUP(eurostat_totals[[#This Row],[energy carrier EUCalc]],$AE$11:$BI$24,COLUMN()-COLUMN($AD$29),FALSE)*eurostat_totals[[#This Row],[2020 1]]</f>
        <v>0</v>
      </c>
      <c r="BC172" s="81">
        <f>VLOOKUP(eurostat_totals[[#This Row],[energy carrier EUCalc]],$AE$11:$BI$24,COLUMN()-COLUMN($AD$29),FALSE)*eurostat_totals[[#This Row],[2020 1]]</f>
        <v>0</v>
      </c>
      <c r="BD172" s="81">
        <f ca="1">VLOOKUP(eurostat_totals[[#This Row],[energy carrier EUCalc]],$AE$11:$BI$24,COLUMN()-COLUMN($AD$29),FALSE)*eurostat_totals[[#This Row],[2020 1]]</f>
        <v>0</v>
      </c>
      <c r="BE172" s="81">
        <f ca="1">VLOOKUP(eurostat_totals[[#This Row],[energy carrier EUCalc]],$AE$11:$BI$24,COLUMN()-COLUMN($AD$29),FALSE)*eurostat_totals[[#This Row],[2020 1]]</f>
        <v>0</v>
      </c>
      <c r="BF172" s="81">
        <f ca="1">VLOOKUP(eurostat_totals[[#This Row],[energy carrier EUCalc]],$AE$11:$BI$24,COLUMN()-COLUMN($AD$29),FALSE)*eurostat_totals[[#This Row],[2020 1]]</f>
        <v>0</v>
      </c>
      <c r="BG172" s="81">
        <f ca="1">VLOOKUP(eurostat_totals[[#This Row],[energy carrier EUCalc]],$AE$11:$BI$24,COLUMN()-COLUMN($AD$29),FALSE)*eurostat_totals[[#This Row],[2020 1]]</f>
        <v>0</v>
      </c>
      <c r="BH172" s="81">
        <f ca="1">VLOOKUP(eurostat_totals[[#This Row],[energy carrier EUCalc]],$AE$11:$BI$24,COLUMN()-COLUMN($AD$29),FALSE)*eurostat_totals[[#This Row],[2020 1]]</f>
        <v>0</v>
      </c>
      <c r="BI172" s="81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81" t="str">
        <f t="shared" si="125"/>
        <v>heat-geothermalMalta</v>
      </c>
      <c r="B173" s="6" t="s">
        <v>40</v>
      </c>
      <c r="C173" t="s">
        <v>29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</v>
      </c>
      <c r="Q173" s="84">
        <v>0</v>
      </c>
      <c r="R173" s="84">
        <v>0</v>
      </c>
      <c r="S173" s="84">
        <v>0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0</v>
      </c>
      <c r="AE173" s="84">
        <v>0</v>
      </c>
      <c r="AF173" s="84">
        <f t="shared" si="122"/>
        <v>0</v>
      </c>
      <c r="AG173" s="84">
        <f t="shared" si="123"/>
        <v>0</v>
      </c>
      <c r="AH173" s="84">
        <f t="shared" si="124"/>
        <v>0</v>
      </c>
      <c r="AI173" s="84">
        <f ca="1">VLOOKUP(eurostat_totals[[#This Row],[energy carrier EUCalc]],$AE$11:$BI$24,COLUMN()-COLUMN($AD$29),FALSE)*eurostat_totals[[#This Row],[2020 1]]</f>
        <v>0</v>
      </c>
      <c r="AJ173" s="84">
        <f ca="1">VLOOKUP(eurostat_totals[[#This Row],[energy carrier EUCalc]],$AE$11:$BI$24,COLUMN()-COLUMN($AD$29),FALSE)*eurostat_totals[[#This Row],[2020 1]]</f>
        <v>0</v>
      </c>
      <c r="AK173" s="84">
        <f ca="1">VLOOKUP(eurostat_totals[[#This Row],[energy carrier EUCalc]],$AE$11:$BI$24,COLUMN()-COLUMN($AD$29),FALSE)*eurostat_totals[[#This Row],[2020 1]]</f>
        <v>0</v>
      </c>
      <c r="AL173" s="84">
        <f ca="1">VLOOKUP(eurostat_totals[[#This Row],[energy carrier EUCalc]],$AE$11:$BI$24,COLUMN()-COLUMN($AD$29),FALSE)*eurostat_totals[[#This Row],[2020 1]]</f>
        <v>0</v>
      </c>
      <c r="AM173" s="84">
        <f ca="1">VLOOKUP(eurostat_totals[[#This Row],[energy carrier EUCalc]],$AE$11:$BI$24,COLUMN()-COLUMN($AD$29),FALSE)*eurostat_totals[[#This Row],[2020 1]]</f>
        <v>0</v>
      </c>
      <c r="AN173" s="84">
        <f ca="1">VLOOKUP(eurostat_totals[[#This Row],[energy carrier EUCalc]],$AE$11:$BI$24,COLUMN()-COLUMN($AD$29),FALSE)*eurostat_totals[[#This Row],[2020 1]]</f>
        <v>0</v>
      </c>
      <c r="AO173" s="84">
        <f>VLOOKUP(eurostat_totals[[#This Row],[energy carrier EUCalc]],$AE$11:$BI$24,COLUMN()-COLUMN($AD$29),FALSE)*eurostat_totals[[#This Row],[2020 1]]</f>
        <v>0</v>
      </c>
      <c r="AP173" s="84">
        <f ca="1">VLOOKUP(eurostat_totals[[#This Row],[energy carrier EUCalc]],$AE$11:$BI$24,COLUMN()-COLUMN($AD$29),FALSE)*eurostat_totals[[#This Row],[2020 1]]</f>
        <v>0</v>
      </c>
      <c r="AQ173" s="84">
        <f ca="1">VLOOKUP(eurostat_totals[[#This Row],[energy carrier EUCalc]],$AE$11:$BI$24,COLUMN()-COLUMN($AD$29),FALSE)*eurostat_totals[[#This Row],[2020 1]]</f>
        <v>0</v>
      </c>
      <c r="AR173" s="81">
        <f ca="1">VLOOKUP(eurostat_totals[[#This Row],[energy carrier EUCalc]],$AE$11:$BI$24,COLUMN()-COLUMN($AD$29),FALSE)*eurostat_totals[[#This Row],[2020 1]]</f>
        <v>0</v>
      </c>
      <c r="AS173" s="81">
        <f ca="1">VLOOKUP(eurostat_totals[[#This Row],[energy carrier EUCalc]],$AE$11:$BI$24,COLUMN()-COLUMN($AD$29),FALSE)*eurostat_totals[[#This Row],[2020 1]]</f>
        <v>0</v>
      </c>
      <c r="AT173" s="81">
        <f ca="1">VLOOKUP(eurostat_totals[[#This Row],[energy carrier EUCalc]],$AE$11:$BI$24,COLUMN()-COLUMN($AD$29),FALSE)*eurostat_totals[[#This Row],[2020 1]]</f>
        <v>0</v>
      </c>
      <c r="AU173" s="81">
        <f ca="1">VLOOKUP(eurostat_totals[[#This Row],[energy carrier EUCalc]],$AE$11:$BI$24,COLUMN()-COLUMN($AD$29),FALSE)*eurostat_totals[[#This Row],[2020 1]]</f>
        <v>0</v>
      </c>
      <c r="AV173" s="81">
        <f>VLOOKUP(eurostat_totals[[#This Row],[energy carrier EUCalc]],$AE$11:$BI$24,COLUMN()-COLUMN($AD$29),FALSE)*eurostat_totals[[#This Row],[2020 1]]</f>
        <v>0</v>
      </c>
      <c r="AW173" s="81">
        <f ca="1">VLOOKUP(eurostat_totals[[#This Row],[energy carrier EUCalc]],$AE$11:$BI$24,COLUMN()-COLUMN($AD$29),FALSE)*eurostat_totals[[#This Row],[2020 1]]</f>
        <v>0</v>
      </c>
      <c r="AX173" s="81">
        <f ca="1">VLOOKUP(eurostat_totals[[#This Row],[energy carrier EUCalc]],$AE$11:$BI$24,COLUMN()-COLUMN($AD$29),FALSE)*eurostat_totals[[#This Row],[2020 1]]</f>
        <v>0</v>
      </c>
      <c r="AY173" s="81">
        <f ca="1">VLOOKUP(eurostat_totals[[#This Row],[energy carrier EUCalc]],$AE$11:$BI$24,COLUMN()-COLUMN($AD$29),FALSE)*eurostat_totals[[#This Row],[2020 1]]</f>
        <v>0</v>
      </c>
      <c r="AZ173" s="81">
        <f ca="1">VLOOKUP(eurostat_totals[[#This Row],[energy carrier EUCalc]],$AE$11:$BI$24,COLUMN()-COLUMN($AD$29),FALSE)*eurostat_totals[[#This Row],[2020 1]]</f>
        <v>0</v>
      </c>
      <c r="BA173" s="81">
        <f ca="1">VLOOKUP(eurostat_totals[[#This Row],[energy carrier EUCalc]],$AE$11:$BI$24,COLUMN()-COLUMN($AD$29),FALSE)*eurostat_totals[[#This Row],[2020 1]]</f>
        <v>0</v>
      </c>
      <c r="BB173" s="81">
        <f ca="1">VLOOKUP(eurostat_totals[[#This Row],[energy carrier EUCalc]],$AE$11:$BI$24,COLUMN()-COLUMN($AD$29),FALSE)*eurostat_totals[[#This Row],[2020 1]]</f>
        <v>0</v>
      </c>
      <c r="BC173" s="81">
        <f>VLOOKUP(eurostat_totals[[#This Row],[energy carrier EUCalc]],$AE$11:$BI$24,COLUMN()-COLUMN($AD$29),FALSE)*eurostat_totals[[#This Row],[2020 1]]</f>
        <v>0</v>
      </c>
      <c r="BD173" s="81">
        <f ca="1">VLOOKUP(eurostat_totals[[#This Row],[energy carrier EUCalc]],$AE$11:$BI$24,COLUMN()-COLUMN($AD$29),FALSE)*eurostat_totals[[#This Row],[2020 1]]</f>
        <v>0</v>
      </c>
      <c r="BE173" s="81">
        <f ca="1">VLOOKUP(eurostat_totals[[#This Row],[energy carrier EUCalc]],$AE$11:$BI$24,COLUMN()-COLUMN($AD$29),FALSE)*eurostat_totals[[#This Row],[2020 1]]</f>
        <v>0</v>
      </c>
      <c r="BF173" s="81">
        <f ca="1">VLOOKUP(eurostat_totals[[#This Row],[energy carrier EUCalc]],$AE$11:$BI$24,COLUMN()-COLUMN($AD$29),FALSE)*eurostat_totals[[#This Row],[2020 1]]</f>
        <v>0</v>
      </c>
      <c r="BG173" s="81">
        <f ca="1">VLOOKUP(eurostat_totals[[#This Row],[energy carrier EUCalc]],$AE$11:$BI$24,COLUMN()-COLUMN($AD$29),FALSE)*eurostat_totals[[#This Row],[2020 1]]</f>
        <v>0</v>
      </c>
      <c r="BH173" s="81">
        <f ca="1">VLOOKUP(eurostat_totals[[#This Row],[energy carrier EUCalc]],$AE$11:$BI$24,COLUMN()-COLUMN($AD$29),FALSE)*eurostat_totals[[#This Row],[2020 1]]</f>
        <v>0</v>
      </c>
      <c r="BI173" s="81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81" t="str">
        <f t="shared" si="125"/>
        <v>heat-geothermalNetherlands</v>
      </c>
      <c r="B174" s="6" t="s">
        <v>40</v>
      </c>
      <c r="C174" t="s">
        <v>8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</v>
      </c>
      <c r="Q174" s="84">
        <v>0</v>
      </c>
      <c r="R174" s="84">
        <v>0</v>
      </c>
      <c r="S174" s="84">
        <v>0</v>
      </c>
      <c r="T174" s="84">
        <v>0</v>
      </c>
      <c r="U174" s="84">
        <v>0</v>
      </c>
      <c r="V174" s="84">
        <v>0</v>
      </c>
      <c r="W174" s="84">
        <v>0</v>
      </c>
      <c r="X174" s="84">
        <v>0</v>
      </c>
      <c r="Y174" s="84">
        <v>0</v>
      </c>
      <c r="Z174" s="84">
        <v>0</v>
      </c>
      <c r="AA174" s="84">
        <v>0</v>
      </c>
      <c r="AB174" s="84">
        <v>0</v>
      </c>
      <c r="AC174" s="84">
        <v>0</v>
      </c>
      <c r="AD174" s="84">
        <v>0</v>
      </c>
      <c r="AE174" s="84">
        <v>0</v>
      </c>
      <c r="AF174" s="84">
        <f t="shared" si="122"/>
        <v>0</v>
      </c>
      <c r="AG174" s="84">
        <f t="shared" si="123"/>
        <v>0</v>
      </c>
      <c r="AH174" s="84">
        <f t="shared" si="124"/>
        <v>0</v>
      </c>
      <c r="AI174" s="84">
        <f ca="1">VLOOKUP(eurostat_totals[[#This Row],[energy carrier EUCalc]],$AE$11:$BI$24,COLUMN()-COLUMN($AD$29),FALSE)*eurostat_totals[[#This Row],[2020 1]]</f>
        <v>0</v>
      </c>
      <c r="AJ174" s="84">
        <f ca="1">VLOOKUP(eurostat_totals[[#This Row],[energy carrier EUCalc]],$AE$11:$BI$24,COLUMN()-COLUMN($AD$29),FALSE)*eurostat_totals[[#This Row],[2020 1]]</f>
        <v>0</v>
      </c>
      <c r="AK174" s="84">
        <f ca="1">VLOOKUP(eurostat_totals[[#This Row],[energy carrier EUCalc]],$AE$11:$BI$24,COLUMN()-COLUMN($AD$29),FALSE)*eurostat_totals[[#This Row],[2020 1]]</f>
        <v>0</v>
      </c>
      <c r="AL174" s="84">
        <f ca="1">VLOOKUP(eurostat_totals[[#This Row],[energy carrier EUCalc]],$AE$11:$BI$24,COLUMN()-COLUMN($AD$29),FALSE)*eurostat_totals[[#This Row],[2020 1]]</f>
        <v>0</v>
      </c>
      <c r="AM174" s="84">
        <f ca="1">VLOOKUP(eurostat_totals[[#This Row],[energy carrier EUCalc]],$AE$11:$BI$24,COLUMN()-COLUMN($AD$29),FALSE)*eurostat_totals[[#This Row],[2020 1]]</f>
        <v>0</v>
      </c>
      <c r="AN174" s="84">
        <f ca="1">VLOOKUP(eurostat_totals[[#This Row],[energy carrier EUCalc]],$AE$11:$BI$24,COLUMN()-COLUMN($AD$29),FALSE)*eurostat_totals[[#This Row],[2020 1]]</f>
        <v>0</v>
      </c>
      <c r="AO174" s="84">
        <f>VLOOKUP(eurostat_totals[[#This Row],[energy carrier EUCalc]],$AE$11:$BI$24,COLUMN()-COLUMN($AD$29),FALSE)*eurostat_totals[[#This Row],[2020 1]]</f>
        <v>0</v>
      </c>
      <c r="AP174" s="84">
        <f ca="1">VLOOKUP(eurostat_totals[[#This Row],[energy carrier EUCalc]],$AE$11:$BI$24,COLUMN()-COLUMN($AD$29),FALSE)*eurostat_totals[[#This Row],[2020 1]]</f>
        <v>0</v>
      </c>
      <c r="AQ174" s="84">
        <f ca="1">VLOOKUP(eurostat_totals[[#This Row],[energy carrier EUCalc]],$AE$11:$BI$24,COLUMN()-COLUMN($AD$29),FALSE)*eurostat_totals[[#This Row],[2020 1]]</f>
        <v>0</v>
      </c>
      <c r="AR174" s="81">
        <f ca="1">VLOOKUP(eurostat_totals[[#This Row],[energy carrier EUCalc]],$AE$11:$BI$24,COLUMN()-COLUMN($AD$29),FALSE)*eurostat_totals[[#This Row],[2020 1]]</f>
        <v>0</v>
      </c>
      <c r="AS174" s="81">
        <f ca="1">VLOOKUP(eurostat_totals[[#This Row],[energy carrier EUCalc]],$AE$11:$BI$24,COLUMN()-COLUMN($AD$29),FALSE)*eurostat_totals[[#This Row],[2020 1]]</f>
        <v>0</v>
      </c>
      <c r="AT174" s="81">
        <f ca="1">VLOOKUP(eurostat_totals[[#This Row],[energy carrier EUCalc]],$AE$11:$BI$24,COLUMN()-COLUMN($AD$29),FALSE)*eurostat_totals[[#This Row],[2020 1]]</f>
        <v>0</v>
      </c>
      <c r="AU174" s="81">
        <f ca="1">VLOOKUP(eurostat_totals[[#This Row],[energy carrier EUCalc]],$AE$11:$BI$24,COLUMN()-COLUMN($AD$29),FALSE)*eurostat_totals[[#This Row],[2020 1]]</f>
        <v>0</v>
      </c>
      <c r="AV174" s="81">
        <f>VLOOKUP(eurostat_totals[[#This Row],[energy carrier EUCalc]],$AE$11:$BI$24,COLUMN()-COLUMN($AD$29),FALSE)*eurostat_totals[[#This Row],[2020 1]]</f>
        <v>0</v>
      </c>
      <c r="AW174" s="81">
        <f ca="1">VLOOKUP(eurostat_totals[[#This Row],[energy carrier EUCalc]],$AE$11:$BI$24,COLUMN()-COLUMN($AD$29),FALSE)*eurostat_totals[[#This Row],[2020 1]]</f>
        <v>0</v>
      </c>
      <c r="AX174" s="81">
        <f ca="1">VLOOKUP(eurostat_totals[[#This Row],[energy carrier EUCalc]],$AE$11:$BI$24,COLUMN()-COLUMN($AD$29),FALSE)*eurostat_totals[[#This Row],[2020 1]]</f>
        <v>0</v>
      </c>
      <c r="AY174" s="81">
        <f ca="1">VLOOKUP(eurostat_totals[[#This Row],[energy carrier EUCalc]],$AE$11:$BI$24,COLUMN()-COLUMN($AD$29),FALSE)*eurostat_totals[[#This Row],[2020 1]]</f>
        <v>0</v>
      </c>
      <c r="AZ174" s="81">
        <f ca="1">VLOOKUP(eurostat_totals[[#This Row],[energy carrier EUCalc]],$AE$11:$BI$24,COLUMN()-COLUMN($AD$29),FALSE)*eurostat_totals[[#This Row],[2020 1]]</f>
        <v>0</v>
      </c>
      <c r="BA174" s="81">
        <f ca="1">VLOOKUP(eurostat_totals[[#This Row],[energy carrier EUCalc]],$AE$11:$BI$24,COLUMN()-COLUMN($AD$29),FALSE)*eurostat_totals[[#This Row],[2020 1]]</f>
        <v>0</v>
      </c>
      <c r="BB174" s="81">
        <f ca="1">VLOOKUP(eurostat_totals[[#This Row],[energy carrier EUCalc]],$AE$11:$BI$24,COLUMN()-COLUMN($AD$29),FALSE)*eurostat_totals[[#This Row],[2020 1]]</f>
        <v>0</v>
      </c>
      <c r="BC174" s="81">
        <f>VLOOKUP(eurostat_totals[[#This Row],[energy carrier EUCalc]],$AE$11:$BI$24,COLUMN()-COLUMN($AD$29),FALSE)*eurostat_totals[[#This Row],[2020 1]]</f>
        <v>0</v>
      </c>
      <c r="BD174" s="81">
        <f ca="1">VLOOKUP(eurostat_totals[[#This Row],[energy carrier EUCalc]],$AE$11:$BI$24,COLUMN()-COLUMN($AD$29),FALSE)*eurostat_totals[[#This Row],[2020 1]]</f>
        <v>0</v>
      </c>
      <c r="BE174" s="81">
        <f ca="1">VLOOKUP(eurostat_totals[[#This Row],[energy carrier EUCalc]],$AE$11:$BI$24,COLUMN()-COLUMN($AD$29),FALSE)*eurostat_totals[[#This Row],[2020 1]]</f>
        <v>0</v>
      </c>
      <c r="BF174" s="81">
        <f ca="1">VLOOKUP(eurostat_totals[[#This Row],[energy carrier EUCalc]],$AE$11:$BI$24,COLUMN()-COLUMN($AD$29),FALSE)*eurostat_totals[[#This Row],[2020 1]]</f>
        <v>0</v>
      </c>
      <c r="BG174" s="81">
        <f ca="1">VLOOKUP(eurostat_totals[[#This Row],[energy carrier EUCalc]],$AE$11:$BI$24,COLUMN()-COLUMN($AD$29),FALSE)*eurostat_totals[[#This Row],[2020 1]]</f>
        <v>0</v>
      </c>
      <c r="BH174" s="81">
        <f ca="1">VLOOKUP(eurostat_totals[[#This Row],[energy carrier EUCalc]],$AE$11:$BI$24,COLUMN()-COLUMN($AD$29),FALSE)*eurostat_totals[[#This Row],[2020 1]]</f>
        <v>0</v>
      </c>
      <c r="BI174" s="81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81" t="str">
        <f t="shared" si="125"/>
        <v>heat-geothermalNorway</v>
      </c>
      <c r="B175" s="6" t="s">
        <v>40</v>
      </c>
      <c r="C175" t="s">
        <v>71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4">
        <v>0</v>
      </c>
      <c r="S175" s="84">
        <v>0</v>
      </c>
      <c r="T175" s="84">
        <v>0</v>
      </c>
      <c r="U175" s="84">
        <v>0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4">
        <v>0</v>
      </c>
      <c r="AD175" s="84">
        <v>0</v>
      </c>
      <c r="AE175" s="84">
        <v>0</v>
      </c>
      <c r="AF175" s="84">
        <f t="shared" si="122"/>
        <v>0</v>
      </c>
      <c r="AG175" s="84">
        <f t="shared" si="123"/>
        <v>0</v>
      </c>
      <c r="AH175" s="84">
        <f t="shared" si="124"/>
        <v>0</v>
      </c>
      <c r="AI175" s="84">
        <f ca="1">VLOOKUP(eurostat_totals[[#This Row],[energy carrier EUCalc]],$AE$11:$BI$24,COLUMN()-COLUMN($AD$29),FALSE)*eurostat_totals[[#This Row],[2020 1]]</f>
        <v>0</v>
      </c>
      <c r="AJ175" s="84">
        <f ca="1">VLOOKUP(eurostat_totals[[#This Row],[energy carrier EUCalc]],$AE$11:$BI$24,COLUMN()-COLUMN($AD$29),FALSE)*eurostat_totals[[#This Row],[2020 1]]</f>
        <v>0</v>
      </c>
      <c r="AK175" s="84">
        <f ca="1">VLOOKUP(eurostat_totals[[#This Row],[energy carrier EUCalc]],$AE$11:$BI$24,COLUMN()-COLUMN($AD$29),FALSE)*eurostat_totals[[#This Row],[2020 1]]</f>
        <v>0</v>
      </c>
      <c r="AL175" s="84">
        <f ca="1">VLOOKUP(eurostat_totals[[#This Row],[energy carrier EUCalc]],$AE$11:$BI$24,COLUMN()-COLUMN($AD$29),FALSE)*eurostat_totals[[#This Row],[2020 1]]</f>
        <v>0</v>
      </c>
      <c r="AM175" s="84">
        <f ca="1">VLOOKUP(eurostat_totals[[#This Row],[energy carrier EUCalc]],$AE$11:$BI$24,COLUMN()-COLUMN($AD$29),FALSE)*eurostat_totals[[#This Row],[2020 1]]</f>
        <v>0</v>
      </c>
      <c r="AN175" s="84">
        <f ca="1">VLOOKUP(eurostat_totals[[#This Row],[energy carrier EUCalc]],$AE$11:$BI$24,COLUMN()-COLUMN($AD$29),FALSE)*eurostat_totals[[#This Row],[2020 1]]</f>
        <v>0</v>
      </c>
      <c r="AO175" s="84">
        <f>VLOOKUP(eurostat_totals[[#This Row],[energy carrier EUCalc]],$AE$11:$BI$24,COLUMN()-COLUMN($AD$29),FALSE)*eurostat_totals[[#This Row],[2020 1]]</f>
        <v>0</v>
      </c>
      <c r="AP175" s="84">
        <f ca="1">VLOOKUP(eurostat_totals[[#This Row],[energy carrier EUCalc]],$AE$11:$BI$24,COLUMN()-COLUMN($AD$29),FALSE)*eurostat_totals[[#This Row],[2020 1]]</f>
        <v>0</v>
      </c>
      <c r="AQ175" s="84">
        <f ca="1">VLOOKUP(eurostat_totals[[#This Row],[energy carrier EUCalc]],$AE$11:$BI$24,COLUMN()-COLUMN($AD$29),FALSE)*eurostat_totals[[#This Row],[2020 1]]</f>
        <v>0</v>
      </c>
      <c r="AR175" s="81">
        <f ca="1">VLOOKUP(eurostat_totals[[#This Row],[energy carrier EUCalc]],$AE$11:$BI$24,COLUMN()-COLUMN($AD$29),FALSE)*eurostat_totals[[#This Row],[2020 1]]</f>
        <v>0</v>
      </c>
      <c r="AS175" s="81">
        <f ca="1">VLOOKUP(eurostat_totals[[#This Row],[energy carrier EUCalc]],$AE$11:$BI$24,COLUMN()-COLUMN($AD$29),FALSE)*eurostat_totals[[#This Row],[2020 1]]</f>
        <v>0</v>
      </c>
      <c r="AT175" s="81">
        <f ca="1">VLOOKUP(eurostat_totals[[#This Row],[energy carrier EUCalc]],$AE$11:$BI$24,COLUMN()-COLUMN($AD$29),FALSE)*eurostat_totals[[#This Row],[2020 1]]</f>
        <v>0</v>
      </c>
      <c r="AU175" s="81">
        <f ca="1">VLOOKUP(eurostat_totals[[#This Row],[energy carrier EUCalc]],$AE$11:$BI$24,COLUMN()-COLUMN($AD$29),FALSE)*eurostat_totals[[#This Row],[2020 1]]</f>
        <v>0</v>
      </c>
      <c r="AV175" s="81">
        <f>VLOOKUP(eurostat_totals[[#This Row],[energy carrier EUCalc]],$AE$11:$BI$24,COLUMN()-COLUMN($AD$29),FALSE)*eurostat_totals[[#This Row],[2020 1]]</f>
        <v>0</v>
      </c>
      <c r="AW175" s="81">
        <f ca="1">VLOOKUP(eurostat_totals[[#This Row],[energy carrier EUCalc]],$AE$11:$BI$24,COLUMN()-COLUMN($AD$29),FALSE)*eurostat_totals[[#This Row],[2020 1]]</f>
        <v>0</v>
      </c>
      <c r="AX175" s="81">
        <f ca="1">VLOOKUP(eurostat_totals[[#This Row],[energy carrier EUCalc]],$AE$11:$BI$24,COLUMN()-COLUMN($AD$29),FALSE)*eurostat_totals[[#This Row],[2020 1]]</f>
        <v>0</v>
      </c>
      <c r="AY175" s="81">
        <f ca="1">VLOOKUP(eurostat_totals[[#This Row],[energy carrier EUCalc]],$AE$11:$BI$24,COLUMN()-COLUMN($AD$29),FALSE)*eurostat_totals[[#This Row],[2020 1]]</f>
        <v>0</v>
      </c>
      <c r="AZ175" s="81">
        <f ca="1">VLOOKUP(eurostat_totals[[#This Row],[energy carrier EUCalc]],$AE$11:$BI$24,COLUMN()-COLUMN($AD$29),FALSE)*eurostat_totals[[#This Row],[2020 1]]</f>
        <v>0</v>
      </c>
      <c r="BA175" s="81">
        <f ca="1">VLOOKUP(eurostat_totals[[#This Row],[energy carrier EUCalc]],$AE$11:$BI$24,COLUMN()-COLUMN($AD$29),FALSE)*eurostat_totals[[#This Row],[2020 1]]</f>
        <v>0</v>
      </c>
      <c r="BB175" s="81">
        <f ca="1">VLOOKUP(eurostat_totals[[#This Row],[energy carrier EUCalc]],$AE$11:$BI$24,COLUMN()-COLUMN($AD$29),FALSE)*eurostat_totals[[#This Row],[2020 1]]</f>
        <v>0</v>
      </c>
      <c r="BC175" s="81">
        <f>VLOOKUP(eurostat_totals[[#This Row],[energy carrier EUCalc]],$AE$11:$BI$24,COLUMN()-COLUMN($AD$29),FALSE)*eurostat_totals[[#This Row],[2020 1]]</f>
        <v>0</v>
      </c>
      <c r="BD175" s="81">
        <f ca="1">VLOOKUP(eurostat_totals[[#This Row],[energy carrier EUCalc]],$AE$11:$BI$24,COLUMN()-COLUMN($AD$29),FALSE)*eurostat_totals[[#This Row],[2020 1]]</f>
        <v>0</v>
      </c>
      <c r="BE175" s="81">
        <f ca="1">VLOOKUP(eurostat_totals[[#This Row],[energy carrier EUCalc]],$AE$11:$BI$24,COLUMN()-COLUMN($AD$29),FALSE)*eurostat_totals[[#This Row],[2020 1]]</f>
        <v>0</v>
      </c>
      <c r="BF175" s="81">
        <f ca="1">VLOOKUP(eurostat_totals[[#This Row],[energy carrier EUCalc]],$AE$11:$BI$24,COLUMN()-COLUMN($AD$29),FALSE)*eurostat_totals[[#This Row],[2020 1]]</f>
        <v>0</v>
      </c>
      <c r="BG175" s="81">
        <f ca="1">VLOOKUP(eurostat_totals[[#This Row],[energy carrier EUCalc]],$AE$11:$BI$24,COLUMN()-COLUMN($AD$29),FALSE)*eurostat_totals[[#This Row],[2020 1]]</f>
        <v>0</v>
      </c>
      <c r="BH175" s="81">
        <f ca="1">VLOOKUP(eurostat_totals[[#This Row],[energy carrier EUCalc]],$AE$11:$BI$24,COLUMN()-COLUMN($AD$29),FALSE)*eurostat_totals[[#This Row],[2020 1]]</f>
        <v>0</v>
      </c>
      <c r="BI175" s="81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81" t="str">
        <f t="shared" si="125"/>
        <v>heat-geothermalPoland</v>
      </c>
      <c r="B176" s="6" t="s">
        <v>40</v>
      </c>
      <c r="C176" t="s">
        <v>6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0</v>
      </c>
      <c r="K176" s="84">
        <v>0</v>
      </c>
      <c r="L176" s="84">
        <v>0</v>
      </c>
      <c r="M176" s="84">
        <v>0</v>
      </c>
      <c r="N176" s="84">
        <v>27.77244</v>
      </c>
      <c r="O176" s="84">
        <v>27.77244</v>
      </c>
      <c r="P176" s="84">
        <v>58.894320000000008</v>
      </c>
      <c r="Q176" s="84">
        <v>66.942280000000011</v>
      </c>
      <c r="R176" s="84">
        <v>68.88449</v>
      </c>
      <c r="S176" s="84">
        <v>107.21697</v>
      </c>
      <c r="T176" s="84">
        <v>120.83570000000002</v>
      </c>
      <c r="U176" s="84">
        <v>99.16901</v>
      </c>
      <c r="V176" s="84">
        <v>111.67126000000002</v>
      </c>
      <c r="W176" s="84">
        <v>127.77881000000001</v>
      </c>
      <c r="X176" s="84">
        <v>122.21967000000001</v>
      </c>
      <c r="Y176" s="84">
        <v>119.4401</v>
      </c>
      <c r="Z176" s="84">
        <v>141.66503</v>
      </c>
      <c r="AA176" s="84">
        <v>155.83036999999999</v>
      </c>
      <c r="AB176" s="84">
        <v>168.89086</v>
      </c>
      <c r="AC176" s="84">
        <v>187.21974</v>
      </c>
      <c r="AD176" s="84">
        <v>195.83757</v>
      </c>
      <c r="AE176" s="84">
        <v>197.71</v>
      </c>
      <c r="AF176" s="84">
        <f t="shared" si="122"/>
        <v>208.918994</v>
      </c>
      <c r="AG176" s="84">
        <f t="shared" si="123"/>
        <v>219.53671879999999</v>
      </c>
      <c r="AH176" s="84">
        <f t="shared" si="124"/>
        <v>229.66589055999998</v>
      </c>
      <c r="AI176" s="84">
        <f ca="1">VLOOKUP(eurostat_totals[[#This Row],[energy carrier EUCalc]],$AE$11:$BI$24,COLUMN()-COLUMN($AD$29),FALSE)*eurostat_totals[[#This Row],[2020 1]]</f>
        <v>229.66589055999998</v>
      </c>
      <c r="AJ176" s="84">
        <f ca="1">VLOOKUP(eurostat_totals[[#This Row],[energy carrier EUCalc]],$AE$11:$BI$24,COLUMN()-COLUMN($AD$29),FALSE)*eurostat_totals[[#This Row],[2020 1]]</f>
        <v>229.66589055999998</v>
      </c>
      <c r="AK176" s="84">
        <f ca="1">VLOOKUP(eurostat_totals[[#This Row],[energy carrier EUCalc]],$AE$11:$BI$24,COLUMN()-COLUMN($AD$29),FALSE)*eurostat_totals[[#This Row],[2020 1]]</f>
        <v>229.66589055999998</v>
      </c>
      <c r="AL176" s="84">
        <f ca="1">VLOOKUP(eurostat_totals[[#This Row],[energy carrier EUCalc]],$AE$11:$BI$24,COLUMN()-COLUMN($AD$29),FALSE)*eurostat_totals[[#This Row],[2020 1]]</f>
        <v>229.66589055999998</v>
      </c>
      <c r="AM176" s="84">
        <f ca="1">VLOOKUP(eurostat_totals[[#This Row],[energy carrier EUCalc]],$AE$11:$BI$24,COLUMN()-COLUMN($AD$29),FALSE)*eurostat_totals[[#This Row],[2020 1]]</f>
        <v>229.66589055999998</v>
      </c>
      <c r="AN176" s="84">
        <f ca="1">VLOOKUP(eurostat_totals[[#This Row],[energy carrier EUCalc]],$AE$11:$BI$24,COLUMN()-COLUMN($AD$29),FALSE)*eurostat_totals[[#This Row],[2020 1]]</f>
        <v>229.66589055999998</v>
      </c>
      <c r="AO176" s="84">
        <f>VLOOKUP(eurostat_totals[[#This Row],[energy carrier EUCalc]],$AE$11:$BI$24,COLUMN()-COLUMN($AD$29),FALSE)*eurostat_totals[[#This Row],[2020 1]]</f>
        <v>229.66589055999998</v>
      </c>
      <c r="AP176" s="84">
        <f ca="1">VLOOKUP(eurostat_totals[[#This Row],[energy carrier EUCalc]],$AE$11:$BI$24,COLUMN()-COLUMN($AD$29),FALSE)*eurostat_totals[[#This Row],[2020 1]]</f>
        <v>229.66589055999998</v>
      </c>
      <c r="AQ176" s="84">
        <f ca="1">VLOOKUP(eurostat_totals[[#This Row],[energy carrier EUCalc]],$AE$11:$BI$24,COLUMN()-COLUMN($AD$29),FALSE)*eurostat_totals[[#This Row],[2020 1]]</f>
        <v>229.66589055999998</v>
      </c>
      <c r="AR176" s="81">
        <f ca="1">VLOOKUP(eurostat_totals[[#This Row],[energy carrier EUCalc]],$AE$11:$BI$24,COLUMN()-COLUMN($AD$29),FALSE)*eurostat_totals[[#This Row],[2020 1]]</f>
        <v>229.66589055999998</v>
      </c>
      <c r="AS176" s="81">
        <f ca="1">VLOOKUP(eurostat_totals[[#This Row],[energy carrier EUCalc]],$AE$11:$BI$24,COLUMN()-COLUMN($AD$29),FALSE)*eurostat_totals[[#This Row],[2020 1]]</f>
        <v>229.66589055999998</v>
      </c>
      <c r="AT176" s="81">
        <f ca="1">VLOOKUP(eurostat_totals[[#This Row],[energy carrier EUCalc]],$AE$11:$BI$24,COLUMN()-COLUMN($AD$29),FALSE)*eurostat_totals[[#This Row],[2020 1]]</f>
        <v>229.66589055999998</v>
      </c>
      <c r="AU176" s="81">
        <f ca="1">VLOOKUP(eurostat_totals[[#This Row],[energy carrier EUCalc]],$AE$11:$BI$24,COLUMN()-COLUMN($AD$29),FALSE)*eurostat_totals[[#This Row],[2020 1]]</f>
        <v>229.66589055999998</v>
      </c>
      <c r="AV176" s="81">
        <f>VLOOKUP(eurostat_totals[[#This Row],[energy carrier EUCalc]],$AE$11:$BI$24,COLUMN()-COLUMN($AD$29),FALSE)*eurostat_totals[[#This Row],[2020 1]]</f>
        <v>229.66589055999998</v>
      </c>
      <c r="AW176" s="81">
        <f ca="1">VLOOKUP(eurostat_totals[[#This Row],[energy carrier EUCalc]],$AE$11:$BI$24,COLUMN()-COLUMN($AD$29),FALSE)*eurostat_totals[[#This Row],[2020 1]]</f>
        <v>229.66589055999998</v>
      </c>
      <c r="AX176" s="81">
        <f ca="1">VLOOKUP(eurostat_totals[[#This Row],[energy carrier EUCalc]],$AE$11:$BI$24,COLUMN()-COLUMN($AD$29),FALSE)*eurostat_totals[[#This Row],[2020 1]]</f>
        <v>229.66589055999998</v>
      </c>
      <c r="AY176" s="81">
        <f ca="1">VLOOKUP(eurostat_totals[[#This Row],[energy carrier EUCalc]],$AE$11:$BI$24,COLUMN()-COLUMN($AD$29),FALSE)*eurostat_totals[[#This Row],[2020 1]]</f>
        <v>229.66589055999998</v>
      </c>
      <c r="AZ176" s="81">
        <f ca="1">VLOOKUP(eurostat_totals[[#This Row],[energy carrier EUCalc]],$AE$11:$BI$24,COLUMN()-COLUMN($AD$29),FALSE)*eurostat_totals[[#This Row],[2020 1]]</f>
        <v>229.66589055999998</v>
      </c>
      <c r="BA176" s="81">
        <f ca="1">VLOOKUP(eurostat_totals[[#This Row],[energy carrier EUCalc]],$AE$11:$BI$24,COLUMN()-COLUMN($AD$29),FALSE)*eurostat_totals[[#This Row],[2020 1]]</f>
        <v>229.66589055999998</v>
      </c>
      <c r="BB176" s="81">
        <f ca="1">VLOOKUP(eurostat_totals[[#This Row],[energy carrier EUCalc]],$AE$11:$BI$24,COLUMN()-COLUMN($AD$29),FALSE)*eurostat_totals[[#This Row],[2020 1]]</f>
        <v>229.66589055999998</v>
      </c>
      <c r="BC176" s="81">
        <f>VLOOKUP(eurostat_totals[[#This Row],[energy carrier EUCalc]],$AE$11:$BI$24,COLUMN()-COLUMN($AD$29),FALSE)*eurostat_totals[[#This Row],[2020 1]]</f>
        <v>229.66589055999998</v>
      </c>
      <c r="BD176" s="81">
        <f ca="1">VLOOKUP(eurostat_totals[[#This Row],[energy carrier EUCalc]],$AE$11:$BI$24,COLUMN()-COLUMN($AD$29),FALSE)*eurostat_totals[[#This Row],[2020 1]]</f>
        <v>229.66589055999998</v>
      </c>
      <c r="BE176" s="81">
        <f ca="1">VLOOKUP(eurostat_totals[[#This Row],[energy carrier EUCalc]],$AE$11:$BI$24,COLUMN()-COLUMN($AD$29),FALSE)*eurostat_totals[[#This Row],[2020 1]]</f>
        <v>229.66589055999998</v>
      </c>
      <c r="BF176" s="81">
        <f ca="1">VLOOKUP(eurostat_totals[[#This Row],[energy carrier EUCalc]],$AE$11:$BI$24,COLUMN()-COLUMN($AD$29),FALSE)*eurostat_totals[[#This Row],[2020 1]]</f>
        <v>229.66589055999998</v>
      </c>
      <c r="BG176" s="81">
        <f ca="1">VLOOKUP(eurostat_totals[[#This Row],[energy carrier EUCalc]],$AE$11:$BI$24,COLUMN()-COLUMN($AD$29),FALSE)*eurostat_totals[[#This Row],[2020 1]]</f>
        <v>229.66589055999998</v>
      </c>
      <c r="BH176" s="81">
        <f ca="1">VLOOKUP(eurostat_totals[[#This Row],[energy carrier EUCalc]],$AE$11:$BI$24,COLUMN()-COLUMN($AD$29),FALSE)*eurostat_totals[[#This Row],[2020 1]]</f>
        <v>229.66589055999998</v>
      </c>
      <c r="BI176" s="81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81" t="str">
        <f t="shared" si="125"/>
        <v>heat-geothermalPortugal</v>
      </c>
      <c r="B177" s="6" t="s">
        <v>40</v>
      </c>
      <c r="C177" t="s">
        <v>21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f t="shared" si="122"/>
        <v>0</v>
      </c>
      <c r="AG177" s="84">
        <f t="shared" si="123"/>
        <v>0</v>
      </c>
      <c r="AH177" s="84">
        <f t="shared" si="124"/>
        <v>0</v>
      </c>
      <c r="AI177" s="84">
        <f ca="1">VLOOKUP(eurostat_totals[[#This Row],[energy carrier EUCalc]],$AE$11:$BI$24,COLUMN()-COLUMN($AD$29),FALSE)*eurostat_totals[[#This Row],[2020 1]]</f>
        <v>0</v>
      </c>
      <c r="AJ177" s="84">
        <f ca="1">VLOOKUP(eurostat_totals[[#This Row],[energy carrier EUCalc]],$AE$11:$BI$24,COLUMN()-COLUMN($AD$29),FALSE)*eurostat_totals[[#This Row],[2020 1]]</f>
        <v>0</v>
      </c>
      <c r="AK177" s="84">
        <f ca="1">VLOOKUP(eurostat_totals[[#This Row],[energy carrier EUCalc]],$AE$11:$BI$24,COLUMN()-COLUMN($AD$29),FALSE)*eurostat_totals[[#This Row],[2020 1]]</f>
        <v>0</v>
      </c>
      <c r="AL177" s="84">
        <f ca="1">VLOOKUP(eurostat_totals[[#This Row],[energy carrier EUCalc]],$AE$11:$BI$24,COLUMN()-COLUMN($AD$29),FALSE)*eurostat_totals[[#This Row],[2020 1]]</f>
        <v>0</v>
      </c>
      <c r="AM177" s="84">
        <f ca="1">VLOOKUP(eurostat_totals[[#This Row],[energy carrier EUCalc]],$AE$11:$BI$24,COLUMN()-COLUMN($AD$29),FALSE)*eurostat_totals[[#This Row],[2020 1]]</f>
        <v>0</v>
      </c>
      <c r="AN177" s="84">
        <f ca="1">VLOOKUP(eurostat_totals[[#This Row],[energy carrier EUCalc]],$AE$11:$BI$24,COLUMN()-COLUMN($AD$29),FALSE)*eurostat_totals[[#This Row],[2020 1]]</f>
        <v>0</v>
      </c>
      <c r="AO177" s="84">
        <f>VLOOKUP(eurostat_totals[[#This Row],[energy carrier EUCalc]],$AE$11:$BI$24,COLUMN()-COLUMN($AD$29),FALSE)*eurostat_totals[[#This Row],[2020 1]]</f>
        <v>0</v>
      </c>
      <c r="AP177" s="84">
        <f ca="1">VLOOKUP(eurostat_totals[[#This Row],[energy carrier EUCalc]],$AE$11:$BI$24,COLUMN()-COLUMN($AD$29),FALSE)*eurostat_totals[[#This Row],[2020 1]]</f>
        <v>0</v>
      </c>
      <c r="AQ177" s="84">
        <f ca="1">VLOOKUP(eurostat_totals[[#This Row],[energy carrier EUCalc]],$AE$11:$BI$24,COLUMN()-COLUMN($AD$29),FALSE)*eurostat_totals[[#This Row],[2020 1]]</f>
        <v>0</v>
      </c>
      <c r="AR177" s="81">
        <f ca="1">VLOOKUP(eurostat_totals[[#This Row],[energy carrier EUCalc]],$AE$11:$BI$24,COLUMN()-COLUMN($AD$29),FALSE)*eurostat_totals[[#This Row],[2020 1]]</f>
        <v>0</v>
      </c>
      <c r="AS177" s="81">
        <f ca="1">VLOOKUP(eurostat_totals[[#This Row],[energy carrier EUCalc]],$AE$11:$BI$24,COLUMN()-COLUMN($AD$29),FALSE)*eurostat_totals[[#This Row],[2020 1]]</f>
        <v>0</v>
      </c>
      <c r="AT177" s="81">
        <f ca="1">VLOOKUP(eurostat_totals[[#This Row],[energy carrier EUCalc]],$AE$11:$BI$24,COLUMN()-COLUMN($AD$29),FALSE)*eurostat_totals[[#This Row],[2020 1]]</f>
        <v>0</v>
      </c>
      <c r="AU177" s="81">
        <f ca="1">VLOOKUP(eurostat_totals[[#This Row],[energy carrier EUCalc]],$AE$11:$BI$24,COLUMN()-COLUMN($AD$29),FALSE)*eurostat_totals[[#This Row],[2020 1]]</f>
        <v>0</v>
      </c>
      <c r="AV177" s="81">
        <f>VLOOKUP(eurostat_totals[[#This Row],[energy carrier EUCalc]],$AE$11:$BI$24,COLUMN()-COLUMN($AD$29),FALSE)*eurostat_totals[[#This Row],[2020 1]]</f>
        <v>0</v>
      </c>
      <c r="AW177" s="81">
        <f ca="1">VLOOKUP(eurostat_totals[[#This Row],[energy carrier EUCalc]],$AE$11:$BI$24,COLUMN()-COLUMN($AD$29),FALSE)*eurostat_totals[[#This Row],[2020 1]]</f>
        <v>0</v>
      </c>
      <c r="AX177" s="81">
        <f ca="1">VLOOKUP(eurostat_totals[[#This Row],[energy carrier EUCalc]],$AE$11:$BI$24,COLUMN()-COLUMN($AD$29),FALSE)*eurostat_totals[[#This Row],[2020 1]]</f>
        <v>0</v>
      </c>
      <c r="AY177" s="81">
        <f ca="1">VLOOKUP(eurostat_totals[[#This Row],[energy carrier EUCalc]],$AE$11:$BI$24,COLUMN()-COLUMN($AD$29),FALSE)*eurostat_totals[[#This Row],[2020 1]]</f>
        <v>0</v>
      </c>
      <c r="AZ177" s="81">
        <f ca="1">VLOOKUP(eurostat_totals[[#This Row],[energy carrier EUCalc]],$AE$11:$BI$24,COLUMN()-COLUMN($AD$29),FALSE)*eurostat_totals[[#This Row],[2020 1]]</f>
        <v>0</v>
      </c>
      <c r="BA177" s="81">
        <f ca="1">VLOOKUP(eurostat_totals[[#This Row],[energy carrier EUCalc]],$AE$11:$BI$24,COLUMN()-COLUMN($AD$29),FALSE)*eurostat_totals[[#This Row],[2020 1]]</f>
        <v>0</v>
      </c>
      <c r="BB177" s="81">
        <f ca="1">VLOOKUP(eurostat_totals[[#This Row],[energy carrier EUCalc]],$AE$11:$BI$24,COLUMN()-COLUMN($AD$29),FALSE)*eurostat_totals[[#This Row],[2020 1]]</f>
        <v>0</v>
      </c>
      <c r="BC177" s="81">
        <f>VLOOKUP(eurostat_totals[[#This Row],[energy carrier EUCalc]],$AE$11:$BI$24,COLUMN()-COLUMN($AD$29),FALSE)*eurostat_totals[[#This Row],[2020 1]]</f>
        <v>0</v>
      </c>
      <c r="BD177" s="81">
        <f ca="1">VLOOKUP(eurostat_totals[[#This Row],[energy carrier EUCalc]],$AE$11:$BI$24,COLUMN()-COLUMN($AD$29),FALSE)*eurostat_totals[[#This Row],[2020 1]]</f>
        <v>0</v>
      </c>
      <c r="BE177" s="81">
        <f ca="1">VLOOKUP(eurostat_totals[[#This Row],[energy carrier EUCalc]],$AE$11:$BI$24,COLUMN()-COLUMN($AD$29),FALSE)*eurostat_totals[[#This Row],[2020 1]]</f>
        <v>0</v>
      </c>
      <c r="BF177" s="81">
        <f ca="1">VLOOKUP(eurostat_totals[[#This Row],[energy carrier EUCalc]],$AE$11:$BI$24,COLUMN()-COLUMN($AD$29),FALSE)*eurostat_totals[[#This Row],[2020 1]]</f>
        <v>0</v>
      </c>
      <c r="BG177" s="81">
        <f ca="1">VLOOKUP(eurostat_totals[[#This Row],[energy carrier EUCalc]],$AE$11:$BI$24,COLUMN()-COLUMN($AD$29),FALSE)*eurostat_totals[[#This Row],[2020 1]]</f>
        <v>0</v>
      </c>
      <c r="BH177" s="81">
        <f ca="1">VLOOKUP(eurostat_totals[[#This Row],[energy carrier EUCalc]],$AE$11:$BI$24,COLUMN()-COLUMN($AD$29),FALSE)*eurostat_totals[[#This Row],[2020 1]]</f>
        <v>0</v>
      </c>
      <c r="BI177" s="81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81" t="str">
        <f t="shared" si="125"/>
        <v>heat-geothermalRomania</v>
      </c>
      <c r="B178" s="6" t="s">
        <v>40</v>
      </c>
      <c r="C178" t="s">
        <v>10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54.440030000000007</v>
      </c>
      <c r="N178" s="84">
        <v>22.504050000000003</v>
      </c>
      <c r="O178" s="84">
        <v>24.16714</v>
      </c>
      <c r="P178" s="84">
        <v>77.502319999999997</v>
      </c>
      <c r="Q178" s="84">
        <v>75.827600000000004</v>
      </c>
      <c r="R178" s="84">
        <v>70.280090000000001</v>
      </c>
      <c r="S178" s="84">
        <v>64.720950000000002</v>
      </c>
      <c r="T178" s="84">
        <v>72.222300000000004</v>
      </c>
      <c r="U178" s="84">
        <v>79.165410000000008</v>
      </c>
      <c r="V178" s="84">
        <v>95.83120000000001</v>
      </c>
      <c r="W178" s="84">
        <v>124.99924</v>
      </c>
      <c r="X178" s="84">
        <v>174.71749</v>
      </c>
      <c r="Y178" s="84">
        <v>140.28106</v>
      </c>
      <c r="Z178" s="84">
        <v>136.66413</v>
      </c>
      <c r="AA178" s="84">
        <v>119.99834</v>
      </c>
      <c r="AB178" s="84">
        <v>47.776040000000002</v>
      </c>
      <c r="AC178" s="84">
        <v>46.938679999999998</v>
      </c>
      <c r="AD178" s="84">
        <v>41.391170000000002</v>
      </c>
      <c r="AE178" s="84">
        <v>40.693370000000002</v>
      </c>
      <c r="AF178" s="84">
        <f t="shared" si="122"/>
        <v>21.499218000000003</v>
      </c>
      <c r="AG178" s="84">
        <f t="shared" si="123"/>
        <v>1.7993936000000019</v>
      </c>
      <c r="AH178" s="84">
        <f t="shared" si="124"/>
        <v>-7.3959356799999973</v>
      </c>
      <c r="AI178" s="84">
        <f ca="1">VLOOKUP(eurostat_totals[[#This Row],[energy carrier EUCalc]],$AE$11:$BI$24,COLUMN()-COLUMN($AD$29),FALSE)*eurostat_totals[[#This Row],[2020 1]]</f>
        <v>-7.3959356799999973</v>
      </c>
      <c r="AJ178" s="84">
        <f ca="1">VLOOKUP(eurostat_totals[[#This Row],[energy carrier EUCalc]],$AE$11:$BI$24,COLUMN()-COLUMN($AD$29),FALSE)*eurostat_totals[[#This Row],[2020 1]]</f>
        <v>-7.3959356799999973</v>
      </c>
      <c r="AK178" s="84">
        <f ca="1">VLOOKUP(eurostat_totals[[#This Row],[energy carrier EUCalc]],$AE$11:$BI$24,COLUMN()-COLUMN($AD$29),FALSE)*eurostat_totals[[#This Row],[2020 1]]</f>
        <v>-7.3959356799999973</v>
      </c>
      <c r="AL178" s="84">
        <f ca="1">VLOOKUP(eurostat_totals[[#This Row],[energy carrier EUCalc]],$AE$11:$BI$24,COLUMN()-COLUMN($AD$29),FALSE)*eurostat_totals[[#This Row],[2020 1]]</f>
        <v>-7.3959356799999973</v>
      </c>
      <c r="AM178" s="84">
        <f ca="1">VLOOKUP(eurostat_totals[[#This Row],[energy carrier EUCalc]],$AE$11:$BI$24,COLUMN()-COLUMN($AD$29),FALSE)*eurostat_totals[[#This Row],[2020 1]]</f>
        <v>-7.3959356799999973</v>
      </c>
      <c r="AN178" s="84">
        <f ca="1">VLOOKUP(eurostat_totals[[#This Row],[energy carrier EUCalc]],$AE$11:$BI$24,COLUMN()-COLUMN($AD$29),FALSE)*eurostat_totals[[#This Row],[2020 1]]</f>
        <v>-7.3959356799999973</v>
      </c>
      <c r="AO178" s="84">
        <f>VLOOKUP(eurostat_totals[[#This Row],[energy carrier EUCalc]],$AE$11:$BI$24,COLUMN()-COLUMN($AD$29),FALSE)*eurostat_totals[[#This Row],[2020 1]]</f>
        <v>-7.3959356799999973</v>
      </c>
      <c r="AP178" s="84">
        <f ca="1">VLOOKUP(eurostat_totals[[#This Row],[energy carrier EUCalc]],$AE$11:$BI$24,COLUMN()-COLUMN($AD$29),FALSE)*eurostat_totals[[#This Row],[2020 1]]</f>
        <v>-7.3959356799999973</v>
      </c>
      <c r="AQ178" s="84">
        <f ca="1">VLOOKUP(eurostat_totals[[#This Row],[energy carrier EUCalc]],$AE$11:$BI$24,COLUMN()-COLUMN($AD$29),FALSE)*eurostat_totals[[#This Row],[2020 1]]</f>
        <v>-7.3959356799999973</v>
      </c>
      <c r="AR178" s="81">
        <f ca="1">VLOOKUP(eurostat_totals[[#This Row],[energy carrier EUCalc]],$AE$11:$BI$24,COLUMN()-COLUMN($AD$29),FALSE)*eurostat_totals[[#This Row],[2020 1]]</f>
        <v>-7.3959356799999973</v>
      </c>
      <c r="AS178" s="81">
        <f ca="1">VLOOKUP(eurostat_totals[[#This Row],[energy carrier EUCalc]],$AE$11:$BI$24,COLUMN()-COLUMN($AD$29),FALSE)*eurostat_totals[[#This Row],[2020 1]]</f>
        <v>-7.3959356799999973</v>
      </c>
      <c r="AT178" s="81">
        <f ca="1">VLOOKUP(eurostat_totals[[#This Row],[energy carrier EUCalc]],$AE$11:$BI$24,COLUMN()-COLUMN($AD$29),FALSE)*eurostat_totals[[#This Row],[2020 1]]</f>
        <v>-7.3959356799999973</v>
      </c>
      <c r="AU178" s="81">
        <f ca="1">VLOOKUP(eurostat_totals[[#This Row],[energy carrier EUCalc]],$AE$11:$BI$24,COLUMN()-COLUMN($AD$29),FALSE)*eurostat_totals[[#This Row],[2020 1]]</f>
        <v>-7.3959356799999973</v>
      </c>
      <c r="AV178" s="81">
        <f>VLOOKUP(eurostat_totals[[#This Row],[energy carrier EUCalc]],$AE$11:$BI$24,COLUMN()-COLUMN($AD$29),FALSE)*eurostat_totals[[#This Row],[2020 1]]</f>
        <v>-7.3959356799999973</v>
      </c>
      <c r="AW178" s="81">
        <f ca="1">VLOOKUP(eurostat_totals[[#This Row],[energy carrier EUCalc]],$AE$11:$BI$24,COLUMN()-COLUMN($AD$29),FALSE)*eurostat_totals[[#This Row],[2020 1]]</f>
        <v>-7.3959356799999973</v>
      </c>
      <c r="AX178" s="81">
        <f ca="1">VLOOKUP(eurostat_totals[[#This Row],[energy carrier EUCalc]],$AE$11:$BI$24,COLUMN()-COLUMN($AD$29),FALSE)*eurostat_totals[[#This Row],[2020 1]]</f>
        <v>-7.3959356799999973</v>
      </c>
      <c r="AY178" s="81">
        <f ca="1">VLOOKUP(eurostat_totals[[#This Row],[energy carrier EUCalc]],$AE$11:$BI$24,COLUMN()-COLUMN($AD$29),FALSE)*eurostat_totals[[#This Row],[2020 1]]</f>
        <v>-7.3959356799999973</v>
      </c>
      <c r="AZ178" s="81">
        <f ca="1">VLOOKUP(eurostat_totals[[#This Row],[energy carrier EUCalc]],$AE$11:$BI$24,COLUMN()-COLUMN($AD$29),FALSE)*eurostat_totals[[#This Row],[2020 1]]</f>
        <v>-7.3959356799999973</v>
      </c>
      <c r="BA178" s="81">
        <f ca="1">VLOOKUP(eurostat_totals[[#This Row],[energy carrier EUCalc]],$AE$11:$BI$24,COLUMN()-COLUMN($AD$29),FALSE)*eurostat_totals[[#This Row],[2020 1]]</f>
        <v>-7.3959356799999973</v>
      </c>
      <c r="BB178" s="81">
        <f ca="1">VLOOKUP(eurostat_totals[[#This Row],[energy carrier EUCalc]],$AE$11:$BI$24,COLUMN()-COLUMN($AD$29),FALSE)*eurostat_totals[[#This Row],[2020 1]]</f>
        <v>-7.3959356799999973</v>
      </c>
      <c r="BC178" s="81">
        <f>VLOOKUP(eurostat_totals[[#This Row],[energy carrier EUCalc]],$AE$11:$BI$24,COLUMN()-COLUMN($AD$29),FALSE)*eurostat_totals[[#This Row],[2020 1]]</f>
        <v>-7.3959356799999973</v>
      </c>
      <c r="BD178" s="81">
        <f ca="1">VLOOKUP(eurostat_totals[[#This Row],[energy carrier EUCalc]],$AE$11:$BI$24,COLUMN()-COLUMN($AD$29),FALSE)*eurostat_totals[[#This Row],[2020 1]]</f>
        <v>-7.3959356799999973</v>
      </c>
      <c r="BE178" s="81">
        <f ca="1">VLOOKUP(eurostat_totals[[#This Row],[energy carrier EUCalc]],$AE$11:$BI$24,COLUMN()-COLUMN($AD$29),FALSE)*eurostat_totals[[#This Row],[2020 1]]</f>
        <v>-7.3959356799999973</v>
      </c>
      <c r="BF178" s="81">
        <f ca="1">VLOOKUP(eurostat_totals[[#This Row],[energy carrier EUCalc]],$AE$11:$BI$24,COLUMN()-COLUMN($AD$29),FALSE)*eurostat_totals[[#This Row],[2020 1]]</f>
        <v>-7.3959356799999973</v>
      </c>
      <c r="BG178" s="81">
        <f ca="1">VLOOKUP(eurostat_totals[[#This Row],[energy carrier EUCalc]],$AE$11:$BI$24,COLUMN()-COLUMN($AD$29),FALSE)*eurostat_totals[[#This Row],[2020 1]]</f>
        <v>-7.3959356799999973</v>
      </c>
      <c r="BH178" s="81">
        <f ca="1">VLOOKUP(eurostat_totals[[#This Row],[energy carrier EUCalc]],$AE$11:$BI$24,COLUMN()-COLUMN($AD$29),FALSE)*eurostat_totals[[#This Row],[2020 1]]</f>
        <v>-7.3959356799999973</v>
      </c>
      <c r="BI178" s="81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81" t="str">
        <f t="shared" si="125"/>
        <v>heat-geothermalSerbia</v>
      </c>
      <c r="B179" s="6" t="s">
        <v>40</v>
      </c>
      <c r="C179" t="s">
        <v>72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0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f t="shared" si="122"/>
        <v>0</v>
      </c>
      <c r="AG179" s="84">
        <f t="shared" si="123"/>
        <v>0</v>
      </c>
      <c r="AH179" s="84">
        <f t="shared" si="124"/>
        <v>0</v>
      </c>
      <c r="AI179" s="84">
        <f ca="1">VLOOKUP(eurostat_totals[[#This Row],[energy carrier EUCalc]],$AE$11:$BI$24,COLUMN()-COLUMN($AD$29),FALSE)*eurostat_totals[[#This Row],[2020 1]]</f>
        <v>0</v>
      </c>
      <c r="AJ179" s="84">
        <f ca="1">VLOOKUP(eurostat_totals[[#This Row],[energy carrier EUCalc]],$AE$11:$BI$24,COLUMN()-COLUMN($AD$29),FALSE)*eurostat_totals[[#This Row],[2020 1]]</f>
        <v>0</v>
      </c>
      <c r="AK179" s="84">
        <f ca="1">VLOOKUP(eurostat_totals[[#This Row],[energy carrier EUCalc]],$AE$11:$BI$24,COLUMN()-COLUMN($AD$29),FALSE)*eurostat_totals[[#This Row],[2020 1]]</f>
        <v>0</v>
      </c>
      <c r="AL179" s="84">
        <f ca="1">VLOOKUP(eurostat_totals[[#This Row],[energy carrier EUCalc]],$AE$11:$BI$24,COLUMN()-COLUMN($AD$29),FALSE)*eurostat_totals[[#This Row],[2020 1]]</f>
        <v>0</v>
      </c>
      <c r="AM179" s="84">
        <f ca="1">VLOOKUP(eurostat_totals[[#This Row],[energy carrier EUCalc]],$AE$11:$BI$24,COLUMN()-COLUMN($AD$29),FALSE)*eurostat_totals[[#This Row],[2020 1]]</f>
        <v>0</v>
      </c>
      <c r="AN179" s="84">
        <f ca="1">VLOOKUP(eurostat_totals[[#This Row],[energy carrier EUCalc]],$AE$11:$BI$24,COLUMN()-COLUMN($AD$29),FALSE)*eurostat_totals[[#This Row],[2020 1]]</f>
        <v>0</v>
      </c>
      <c r="AO179" s="84">
        <f>VLOOKUP(eurostat_totals[[#This Row],[energy carrier EUCalc]],$AE$11:$BI$24,COLUMN()-COLUMN($AD$29),FALSE)*eurostat_totals[[#This Row],[2020 1]]</f>
        <v>0</v>
      </c>
      <c r="AP179" s="84">
        <f ca="1">VLOOKUP(eurostat_totals[[#This Row],[energy carrier EUCalc]],$AE$11:$BI$24,COLUMN()-COLUMN($AD$29),FALSE)*eurostat_totals[[#This Row],[2020 1]]</f>
        <v>0</v>
      </c>
      <c r="AQ179" s="84">
        <f ca="1">VLOOKUP(eurostat_totals[[#This Row],[energy carrier EUCalc]],$AE$11:$BI$24,COLUMN()-COLUMN($AD$29),FALSE)*eurostat_totals[[#This Row],[2020 1]]</f>
        <v>0</v>
      </c>
      <c r="AR179" s="81">
        <f ca="1">VLOOKUP(eurostat_totals[[#This Row],[energy carrier EUCalc]],$AE$11:$BI$24,COLUMN()-COLUMN($AD$29),FALSE)*eurostat_totals[[#This Row],[2020 1]]</f>
        <v>0</v>
      </c>
      <c r="AS179" s="81">
        <f ca="1">VLOOKUP(eurostat_totals[[#This Row],[energy carrier EUCalc]],$AE$11:$BI$24,COLUMN()-COLUMN($AD$29),FALSE)*eurostat_totals[[#This Row],[2020 1]]</f>
        <v>0</v>
      </c>
      <c r="AT179" s="81">
        <f ca="1">VLOOKUP(eurostat_totals[[#This Row],[energy carrier EUCalc]],$AE$11:$BI$24,COLUMN()-COLUMN($AD$29),FALSE)*eurostat_totals[[#This Row],[2020 1]]</f>
        <v>0</v>
      </c>
      <c r="AU179" s="81">
        <f ca="1">VLOOKUP(eurostat_totals[[#This Row],[energy carrier EUCalc]],$AE$11:$BI$24,COLUMN()-COLUMN($AD$29),FALSE)*eurostat_totals[[#This Row],[2020 1]]</f>
        <v>0</v>
      </c>
      <c r="AV179" s="81">
        <f>VLOOKUP(eurostat_totals[[#This Row],[energy carrier EUCalc]],$AE$11:$BI$24,COLUMN()-COLUMN($AD$29),FALSE)*eurostat_totals[[#This Row],[2020 1]]</f>
        <v>0</v>
      </c>
      <c r="AW179" s="81">
        <f ca="1">VLOOKUP(eurostat_totals[[#This Row],[energy carrier EUCalc]],$AE$11:$BI$24,COLUMN()-COLUMN($AD$29),FALSE)*eurostat_totals[[#This Row],[2020 1]]</f>
        <v>0</v>
      </c>
      <c r="AX179" s="81">
        <f ca="1">VLOOKUP(eurostat_totals[[#This Row],[energy carrier EUCalc]],$AE$11:$BI$24,COLUMN()-COLUMN($AD$29),FALSE)*eurostat_totals[[#This Row],[2020 1]]</f>
        <v>0</v>
      </c>
      <c r="AY179" s="81">
        <f ca="1">VLOOKUP(eurostat_totals[[#This Row],[energy carrier EUCalc]],$AE$11:$BI$24,COLUMN()-COLUMN($AD$29),FALSE)*eurostat_totals[[#This Row],[2020 1]]</f>
        <v>0</v>
      </c>
      <c r="AZ179" s="81">
        <f ca="1">VLOOKUP(eurostat_totals[[#This Row],[energy carrier EUCalc]],$AE$11:$BI$24,COLUMN()-COLUMN($AD$29),FALSE)*eurostat_totals[[#This Row],[2020 1]]</f>
        <v>0</v>
      </c>
      <c r="BA179" s="81">
        <f ca="1">VLOOKUP(eurostat_totals[[#This Row],[energy carrier EUCalc]],$AE$11:$BI$24,COLUMN()-COLUMN($AD$29),FALSE)*eurostat_totals[[#This Row],[2020 1]]</f>
        <v>0</v>
      </c>
      <c r="BB179" s="81">
        <f ca="1">VLOOKUP(eurostat_totals[[#This Row],[energy carrier EUCalc]],$AE$11:$BI$24,COLUMN()-COLUMN($AD$29),FALSE)*eurostat_totals[[#This Row],[2020 1]]</f>
        <v>0</v>
      </c>
      <c r="BC179" s="81">
        <f>VLOOKUP(eurostat_totals[[#This Row],[energy carrier EUCalc]],$AE$11:$BI$24,COLUMN()-COLUMN($AD$29),FALSE)*eurostat_totals[[#This Row],[2020 1]]</f>
        <v>0</v>
      </c>
      <c r="BD179" s="81">
        <f ca="1">VLOOKUP(eurostat_totals[[#This Row],[energy carrier EUCalc]],$AE$11:$BI$24,COLUMN()-COLUMN($AD$29),FALSE)*eurostat_totals[[#This Row],[2020 1]]</f>
        <v>0</v>
      </c>
      <c r="BE179" s="81">
        <f ca="1">VLOOKUP(eurostat_totals[[#This Row],[energy carrier EUCalc]],$AE$11:$BI$24,COLUMN()-COLUMN($AD$29),FALSE)*eurostat_totals[[#This Row],[2020 1]]</f>
        <v>0</v>
      </c>
      <c r="BF179" s="81">
        <f ca="1">VLOOKUP(eurostat_totals[[#This Row],[energy carrier EUCalc]],$AE$11:$BI$24,COLUMN()-COLUMN($AD$29),FALSE)*eurostat_totals[[#This Row],[2020 1]]</f>
        <v>0</v>
      </c>
      <c r="BG179" s="81">
        <f ca="1">VLOOKUP(eurostat_totals[[#This Row],[energy carrier EUCalc]],$AE$11:$BI$24,COLUMN()-COLUMN($AD$29),FALSE)*eurostat_totals[[#This Row],[2020 1]]</f>
        <v>0</v>
      </c>
      <c r="BH179" s="81">
        <f ca="1">VLOOKUP(eurostat_totals[[#This Row],[energy carrier EUCalc]],$AE$11:$BI$24,COLUMN()-COLUMN($AD$29),FALSE)*eurostat_totals[[#This Row],[2020 1]]</f>
        <v>0</v>
      </c>
      <c r="BI179" s="81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81" t="str">
        <f t="shared" si="125"/>
        <v>heat-geothermalSlovakia</v>
      </c>
      <c r="B180" s="6" t="s">
        <v>40</v>
      </c>
      <c r="C180" t="s">
        <v>20</v>
      </c>
      <c r="D180" s="84">
        <v>0</v>
      </c>
      <c r="E180" s="84">
        <v>0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f t="shared" si="122"/>
        <v>0</v>
      </c>
      <c r="AG180" s="84">
        <f t="shared" si="123"/>
        <v>0</v>
      </c>
      <c r="AH180" s="84">
        <f t="shared" si="124"/>
        <v>0</v>
      </c>
      <c r="AI180" s="84">
        <f ca="1">VLOOKUP(eurostat_totals[[#This Row],[energy carrier EUCalc]],$AE$11:$BI$24,COLUMN()-COLUMN($AD$29),FALSE)*eurostat_totals[[#This Row],[2020 1]]</f>
        <v>0</v>
      </c>
      <c r="AJ180" s="84">
        <f ca="1">VLOOKUP(eurostat_totals[[#This Row],[energy carrier EUCalc]],$AE$11:$BI$24,COLUMN()-COLUMN($AD$29),FALSE)*eurostat_totals[[#This Row],[2020 1]]</f>
        <v>0</v>
      </c>
      <c r="AK180" s="84">
        <f ca="1">VLOOKUP(eurostat_totals[[#This Row],[energy carrier EUCalc]],$AE$11:$BI$24,COLUMN()-COLUMN($AD$29),FALSE)*eurostat_totals[[#This Row],[2020 1]]</f>
        <v>0</v>
      </c>
      <c r="AL180" s="84">
        <f ca="1">VLOOKUP(eurostat_totals[[#This Row],[energy carrier EUCalc]],$AE$11:$BI$24,COLUMN()-COLUMN($AD$29),FALSE)*eurostat_totals[[#This Row],[2020 1]]</f>
        <v>0</v>
      </c>
      <c r="AM180" s="84">
        <f ca="1">VLOOKUP(eurostat_totals[[#This Row],[energy carrier EUCalc]],$AE$11:$BI$24,COLUMN()-COLUMN($AD$29),FALSE)*eurostat_totals[[#This Row],[2020 1]]</f>
        <v>0</v>
      </c>
      <c r="AN180" s="84">
        <f ca="1">VLOOKUP(eurostat_totals[[#This Row],[energy carrier EUCalc]],$AE$11:$BI$24,COLUMN()-COLUMN($AD$29),FALSE)*eurostat_totals[[#This Row],[2020 1]]</f>
        <v>0</v>
      </c>
      <c r="AO180" s="84">
        <f>VLOOKUP(eurostat_totals[[#This Row],[energy carrier EUCalc]],$AE$11:$BI$24,COLUMN()-COLUMN($AD$29),FALSE)*eurostat_totals[[#This Row],[2020 1]]</f>
        <v>0</v>
      </c>
      <c r="AP180" s="84">
        <f ca="1">VLOOKUP(eurostat_totals[[#This Row],[energy carrier EUCalc]],$AE$11:$BI$24,COLUMN()-COLUMN($AD$29),FALSE)*eurostat_totals[[#This Row],[2020 1]]</f>
        <v>0</v>
      </c>
      <c r="AQ180" s="84">
        <f ca="1">VLOOKUP(eurostat_totals[[#This Row],[energy carrier EUCalc]],$AE$11:$BI$24,COLUMN()-COLUMN($AD$29),FALSE)*eurostat_totals[[#This Row],[2020 1]]</f>
        <v>0</v>
      </c>
      <c r="AR180" s="81">
        <f ca="1">VLOOKUP(eurostat_totals[[#This Row],[energy carrier EUCalc]],$AE$11:$BI$24,COLUMN()-COLUMN($AD$29),FALSE)*eurostat_totals[[#This Row],[2020 1]]</f>
        <v>0</v>
      </c>
      <c r="AS180" s="81">
        <f ca="1">VLOOKUP(eurostat_totals[[#This Row],[energy carrier EUCalc]],$AE$11:$BI$24,COLUMN()-COLUMN($AD$29),FALSE)*eurostat_totals[[#This Row],[2020 1]]</f>
        <v>0</v>
      </c>
      <c r="AT180" s="81">
        <f ca="1">VLOOKUP(eurostat_totals[[#This Row],[energy carrier EUCalc]],$AE$11:$BI$24,COLUMN()-COLUMN($AD$29),FALSE)*eurostat_totals[[#This Row],[2020 1]]</f>
        <v>0</v>
      </c>
      <c r="AU180" s="81">
        <f ca="1">VLOOKUP(eurostat_totals[[#This Row],[energy carrier EUCalc]],$AE$11:$BI$24,COLUMN()-COLUMN($AD$29),FALSE)*eurostat_totals[[#This Row],[2020 1]]</f>
        <v>0</v>
      </c>
      <c r="AV180" s="81">
        <f>VLOOKUP(eurostat_totals[[#This Row],[energy carrier EUCalc]],$AE$11:$BI$24,COLUMN()-COLUMN($AD$29),FALSE)*eurostat_totals[[#This Row],[2020 1]]</f>
        <v>0</v>
      </c>
      <c r="AW180" s="81">
        <f ca="1">VLOOKUP(eurostat_totals[[#This Row],[energy carrier EUCalc]],$AE$11:$BI$24,COLUMN()-COLUMN($AD$29),FALSE)*eurostat_totals[[#This Row],[2020 1]]</f>
        <v>0</v>
      </c>
      <c r="AX180" s="81">
        <f ca="1">VLOOKUP(eurostat_totals[[#This Row],[energy carrier EUCalc]],$AE$11:$BI$24,COLUMN()-COLUMN($AD$29),FALSE)*eurostat_totals[[#This Row],[2020 1]]</f>
        <v>0</v>
      </c>
      <c r="AY180" s="81">
        <f ca="1">VLOOKUP(eurostat_totals[[#This Row],[energy carrier EUCalc]],$AE$11:$BI$24,COLUMN()-COLUMN($AD$29),FALSE)*eurostat_totals[[#This Row],[2020 1]]</f>
        <v>0</v>
      </c>
      <c r="AZ180" s="81">
        <f ca="1">VLOOKUP(eurostat_totals[[#This Row],[energy carrier EUCalc]],$AE$11:$BI$24,COLUMN()-COLUMN($AD$29),FALSE)*eurostat_totals[[#This Row],[2020 1]]</f>
        <v>0</v>
      </c>
      <c r="BA180" s="81">
        <f ca="1">VLOOKUP(eurostat_totals[[#This Row],[energy carrier EUCalc]],$AE$11:$BI$24,COLUMN()-COLUMN($AD$29),FALSE)*eurostat_totals[[#This Row],[2020 1]]</f>
        <v>0</v>
      </c>
      <c r="BB180" s="81">
        <f ca="1">VLOOKUP(eurostat_totals[[#This Row],[energy carrier EUCalc]],$AE$11:$BI$24,COLUMN()-COLUMN($AD$29),FALSE)*eurostat_totals[[#This Row],[2020 1]]</f>
        <v>0</v>
      </c>
      <c r="BC180" s="81">
        <f>VLOOKUP(eurostat_totals[[#This Row],[energy carrier EUCalc]],$AE$11:$BI$24,COLUMN()-COLUMN($AD$29),FALSE)*eurostat_totals[[#This Row],[2020 1]]</f>
        <v>0</v>
      </c>
      <c r="BD180" s="81">
        <f ca="1">VLOOKUP(eurostat_totals[[#This Row],[energy carrier EUCalc]],$AE$11:$BI$24,COLUMN()-COLUMN($AD$29),FALSE)*eurostat_totals[[#This Row],[2020 1]]</f>
        <v>0</v>
      </c>
      <c r="BE180" s="81">
        <f ca="1">VLOOKUP(eurostat_totals[[#This Row],[energy carrier EUCalc]],$AE$11:$BI$24,COLUMN()-COLUMN($AD$29),FALSE)*eurostat_totals[[#This Row],[2020 1]]</f>
        <v>0</v>
      </c>
      <c r="BF180" s="81">
        <f ca="1">VLOOKUP(eurostat_totals[[#This Row],[energy carrier EUCalc]],$AE$11:$BI$24,COLUMN()-COLUMN($AD$29),FALSE)*eurostat_totals[[#This Row],[2020 1]]</f>
        <v>0</v>
      </c>
      <c r="BG180" s="81">
        <f ca="1">VLOOKUP(eurostat_totals[[#This Row],[energy carrier EUCalc]],$AE$11:$BI$24,COLUMN()-COLUMN($AD$29),FALSE)*eurostat_totals[[#This Row],[2020 1]]</f>
        <v>0</v>
      </c>
      <c r="BH180" s="81">
        <f ca="1">VLOOKUP(eurostat_totals[[#This Row],[energy carrier EUCalc]],$AE$11:$BI$24,COLUMN()-COLUMN($AD$29),FALSE)*eurostat_totals[[#This Row],[2020 1]]</f>
        <v>0</v>
      </c>
      <c r="BI180" s="81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81" t="str">
        <f t="shared" si="125"/>
        <v>heat-geothermalSlovenia</v>
      </c>
      <c r="B181" s="6" t="s">
        <v>40</v>
      </c>
      <c r="C181" t="s">
        <v>26</v>
      </c>
      <c r="D181" s="84">
        <v>0</v>
      </c>
      <c r="E181" s="84">
        <v>0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0</v>
      </c>
      <c r="W181" s="84">
        <v>73.606269999999995</v>
      </c>
      <c r="X181" s="84">
        <v>97.226799999999997</v>
      </c>
      <c r="Y181" s="84">
        <v>121.94055</v>
      </c>
      <c r="Z181" s="84">
        <v>185.55665000000002</v>
      </c>
      <c r="AA181" s="84">
        <v>232.77445000000003</v>
      </c>
      <c r="AB181" s="84">
        <v>239.71755999999999</v>
      </c>
      <c r="AC181" s="84">
        <v>312.49810000000002</v>
      </c>
      <c r="AD181" s="84">
        <v>373.33463</v>
      </c>
      <c r="AE181" s="84">
        <v>396.10617000000002</v>
      </c>
      <c r="AF181" s="84">
        <f t="shared" si="122"/>
        <v>438.21607400000005</v>
      </c>
      <c r="AG181" s="84">
        <f t="shared" si="123"/>
        <v>479.30439880000006</v>
      </c>
      <c r="AH181" s="84">
        <f t="shared" si="124"/>
        <v>527.22176656000011</v>
      </c>
      <c r="AI181" s="84">
        <f ca="1">VLOOKUP(eurostat_totals[[#This Row],[energy carrier EUCalc]],$AE$11:$BI$24,COLUMN()-COLUMN($AD$29),FALSE)*eurostat_totals[[#This Row],[2020 1]]</f>
        <v>527.22176656000011</v>
      </c>
      <c r="AJ181" s="84">
        <f ca="1">VLOOKUP(eurostat_totals[[#This Row],[energy carrier EUCalc]],$AE$11:$BI$24,COLUMN()-COLUMN($AD$29),FALSE)*eurostat_totals[[#This Row],[2020 1]]</f>
        <v>527.22176656000011</v>
      </c>
      <c r="AK181" s="84">
        <f ca="1">VLOOKUP(eurostat_totals[[#This Row],[energy carrier EUCalc]],$AE$11:$BI$24,COLUMN()-COLUMN($AD$29),FALSE)*eurostat_totals[[#This Row],[2020 1]]</f>
        <v>527.22176656000011</v>
      </c>
      <c r="AL181" s="84">
        <f ca="1">VLOOKUP(eurostat_totals[[#This Row],[energy carrier EUCalc]],$AE$11:$BI$24,COLUMN()-COLUMN($AD$29),FALSE)*eurostat_totals[[#This Row],[2020 1]]</f>
        <v>527.22176656000011</v>
      </c>
      <c r="AM181" s="84">
        <f ca="1">VLOOKUP(eurostat_totals[[#This Row],[energy carrier EUCalc]],$AE$11:$BI$24,COLUMN()-COLUMN($AD$29),FALSE)*eurostat_totals[[#This Row],[2020 1]]</f>
        <v>527.22176656000011</v>
      </c>
      <c r="AN181" s="84">
        <f ca="1">VLOOKUP(eurostat_totals[[#This Row],[energy carrier EUCalc]],$AE$11:$BI$24,COLUMN()-COLUMN($AD$29),FALSE)*eurostat_totals[[#This Row],[2020 1]]</f>
        <v>527.22176656000011</v>
      </c>
      <c r="AO181" s="84">
        <f>VLOOKUP(eurostat_totals[[#This Row],[energy carrier EUCalc]],$AE$11:$BI$24,COLUMN()-COLUMN($AD$29),FALSE)*eurostat_totals[[#This Row],[2020 1]]</f>
        <v>527.22176656000011</v>
      </c>
      <c r="AP181" s="84">
        <f ca="1">VLOOKUP(eurostat_totals[[#This Row],[energy carrier EUCalc]],$AE$11:$BI$24,COLUMN()-COLUMN($AD$29),FALSE)*eurostat_totals[[#This Row],[2020 1]]</f>
        <v>527.22176656000011</v>
      </c>
      <c r="AQ181" s="84">
        <f ca="1">VLOOKUP(eurostat_totals[[#This Row],[energy carrier EUCalc]],$AE$11:$BI$24,COLUMN()-COLUMN($AD$29),FALSE)*eurostat_totals[[#This Row],[2020 1]]</f>
        <v>527.22176656000011</v>
      </c>
      <c r="AR181" s="81">
        <f ca="1">VLOOKUP(eurostat_totals[[#This Row],[energy carrier EUCalc]],$AE$11:$BI$24,COLUMN()-COLUMN($AD$29),FALSE)*eurostat_totals[[#This Row],[2020 1]]</f>
        <v>527.22176656000011</v>
      </c>
      <c r="AS181" s="81">
        <f ca="1">VLOOKUP(eurostat_totals[[#This Row],[energy carrier EUCalc]],$AE$11:$BI$24,COLUMN()-COLUMN($AD$29),FALSE)*eurostat_totals[[#This Row],[2020 1]]</f>
        <v>527.22176656000011</v>
      </c>
      <c r="AT181" s="81">
        <f ca="1">VLOOKUP(eurostat_totals[[#This Row],[energy carrier EUCalc]],$AE$11:$BI$24,COLUMN()-COLUMN($AD$29),FALSE)*eurostat_totals[[#This Row],[2020 1]]</f>
        <v>527.22176656000011</v>
      </c>
      <c r="AU181" s="81">
        <f ca="1">VLOOKUP(eurostat_totals[[#This Row],[energy carrier EUCalc]],$AE$11:$BI$24,COLUMN()-COLUMN($AD$29),FALSE)*eurostat_totals[[#This Row],[2020 1]]</f>
        <v>527.22176656000011</v>
      </c>
      <c r="AV181" s="81">
        <f>VLOOKUP(eurostat_totals[[#This Row],[energy carrier EUCalc]],$AE$11:$BI$24,COLUMN()-COLUMN($AD$29),FALSE)*eurostat_totals[[#This Row],[2020 1]]</f>
        <v>527.22176656000011</v>
      </c>
      <c r="AW181" s="81">
        <f ca="1">VLOOKUP(eurostat_totals[[#This Row],[energy carrier EUCalc]],$AE$11:$BI$24,COLUMN()-COLUMN($AD$29),FALSE)*eurostat_totals[[#This Row],[2020 1]]</f>
        <v>527.22176656000011</v>
      </c>
      <c r="AX181" s="81">
        <f ca="1">VLOOKUP(eurostat_totals[[#This Row],[energy carrier EUCalc]],$AE$11:$BI$24,COLUMN()-COLUMN($AD$29),FALSE)*eurostat_totals[[#This Row],[2020 1]]</f>
        <v>527.22176656000011</v>
      </c>
      <c r="AY181" s="81">
        <f ca="1">VLOOKUP(eurostat_totals[[#This Row],[energy carrier EUCalc]],$AE$11:$BI$24,COLUMN()-COLUMN($AD$29),FALSE)*eurostat_totals[[#This Row],[2020 1]]</f>
        <v>527.22176656000011</v>
      </c>
      <c r="AZ181" s="81">
        <f ca="1">VLOOKUP(eurostat_totals[[#This Row],[energy carrier EUCalc]],$AE$11:$BI$24,COLUMN()-COLUMN($AD$29),FALSE)*eurostat_totals[[#This Row],[2020 1]]</f>
        <v>527.22176656000011</v>
      </c>
      <c r="BA181" s="81">
        <f ca="1">VLOOKUP(eurostat_totals[[#This Row],[energy carrier EUCalc]],$AE$11:$BI$24,COLUMN()-COLUMN($AD$29),FALSE)*eurostat_totals[[#This Row],[2020 1]]</f>
        <v>527.22176656000011</v>
      </c>
      <c r="BB181" s="81">
        <f ca="1">VLOOKUP(eurostat_totals[[#This Row],[energy carrier EUCalc]],$AE$11:$BI$24,COLUMN()-COLUMN($AD$29),FALSE)*eurostat_totals[[#This Row],[2020 1]]</f>
        <v>527.22176656000011</v>
      </c>
      <c r="BC181" s="81">
        <f>VLOOKUP(eurostat_totals[[#This Row],[energy carrier EUCalc]],$AE$11:$BI$24,COLUMN()-COLUMN($AD$29),FALSE)*eurostat_totals[[#This Row],[2020 1]]</f>
        <v>527.22176656000011</v>
      </c>
      <c r="BD181" s="81">
        <f ca="1">VLOOKUP(eurostat_totals[[#This Row],[energy carrier EUCalc]],$AE$11:$BI$24,COLUMN()-COLUMN($AD$29),FALSE)*eurostat_totals[[#This Row],[2020 1]]</f>
        <v>527.22176656000011</v>
      </c>
      <c r="BE181" s="81">
        <f ca="1">VLOOKUP(eurostat_totals[[#This Row],[energy carrier EUCalc]],$AE$11:$BI$24,COLUMN()-COLUMN($AD$29),FALSE)*eurostat_totals[[#This Row],[2020 1]]</f>
        <v>527.22176656000011</v>
      </c>
      <c r="BF181" s="81">
        <f ca="1">VLOOKUP(eurostat_totals[[#This Row],[energy carrier EUCalc]],$AE$11:$BI$24,COLUMN()-COLUMN($AD$29),FALSE)*eurostat_totals[[#This Row],[2020 1]]</f>
        <v>527.22176656000011</v>
      </c>
      <c r="BG181" s="81">
        <f ca="1">VLOOKUP(eurostat_totals[[#This Row],[energy carrier EUCalc]],$AE$11:$BI$24,COLUMN()-COLUMN($AD$29),FALSE)*eurostat_totals[[#This Row],[2020 1]]</f>
        <v>527.22176656000011</v>
      </c>
      <c r="BH181" s="81">
        <f ca="1">VLOOKUP(eurostat_totals[[#This Row],[energy carrier EUCalc]],$AE$11:$BI$24,COLUMN()-COLUMN($AD$29),FALSE)*eurostat_totals[[#This Row],[2020 1]]</f>
        <v>527.22176656000011</v>
      </c>
      <c r="BI181" s="81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81" t="str">
        <f t="shared" si="125"/>
        <v>heat-geothermalSpain</v>
      </c>
      <c r="B182" s="6" t="s">
        <v>40</v>
      </c>
      <c r="C182" t="s">
        <v>7</v>
      </c>
      <c r="D182" s="84">
        <v>0</v>
      </c>
      <c r="E182" s="84">
        <v>0</v>
      </c>
      <c r="F182" s="84">
        <v>0</v>
      </c>
      <c r="G182" s="84">
        <v>0</v>
      </c>
      <c r="H182" s="84">
        <v>0</v>
      </c>
      <c r="I182" s="84">
        <v>0</v>
      </c>
      <c r="J182" s="84">
        <v>0</v>
      </c>
      <c r="K182" s="84">
        <v>0</v>
      </c>
      <c r="L182" s="84">
        <v>0</v>
      </c>
      <c r="M182" s="84">
        <v>0</v>
      </c>
      <c r="N182" s="84">
        <v>0</v>
      </c>
      <c r="O182" s="84">
        <v>0</v>
      </c>
      <c r="P182" s="84">
        <v>0</v>
      </c>
      <c r="Q182" s="84">
        <v>0</v>
      </c>
      <c r="R182" s="84">
        <v>0</v>
      </c>
      <c r="S182" s="84">
        <v>22.224930000000001</v>
      </c>
      <c r="T182" s="84">
        <v>30.272890000000004</v>
      </c>
      <c r="U182" s="84">
        <v>45.55471</v>
      </c>
      <c r="V182" s="84">
        <v>62.49962</v>
      </c>
      <c r="W182" s="84">
        <v>88.329850000000008</v>
      </c>
      <c r="X182" s="84">
        <v>104.99564000000001</v>
      </c>
      <c r="Y182" s="84">
        <v>111.93875000000001</v>
      </c>
      <c r="Z182" s="84">
        <v>118.89349000000001</v>
      </c>
      <c r="AA182" s="84">
        <v>121.66143000000001</v>
      </c>
      <c r="AB182" s="84">
        <v>123.89439000000002</v>
      </c>
      <c r="AC182" s="84">
        <v>123.89439000000002</v>
      </c>
      <c r="AD182" s="84">
        <v>123.89439000000002</v>
      </c>
      <c r="AE182" s="84">
        <v>123.89439000000002</v>
      </c>
      <c r="AF182" s="84">
        <f t="shared" si="122"/>
        <v>124.89457000000002</v>
      </c>
      <c r="AG182" s="84">
        <f t="shared" si="123"/>
        <v>125.54119800000002</v>
      </c>
      <c r="AH182" s="84">
        <f t="shared" si="124"/>
        <v>125.87055960000002</v>
      </c>
      <c r="AI182" s="84">
        <f ca="1">VLOOKUP(eurostat_totals[[#This Row],[energy carrier EUCalc]],$AE$11:$BI$24,COLUMN()-COLUMN($AD$29),FALSE)*eurostat_totals[[#This Row],[2020 1]]</f>
        <v>125.87055960000002</v>
      </c>
      <c r="AJ182" s="84">
        <f ca="1">VLOOKUP(eurostat_totals[[#This Row],[energy carrier EUCalc]],$AE$11:$BI$24,COLUMN()-COLUMN($AD$29),FALSE)*eurostat_totals[[#This Row],[2020 1]]</f>
        <v>125.87055960000002</v>
      </c>
      <c r="AK182" s="84">
        <f ca="1">VLOOKUP(eurostat_totals[[#This Row],[energy carrier EUCalc]],$AE$11:$BI$24,COLUMN()-COLUMN($AD$29),FALSE)*eurostat_totals[[#This Row],[2020 1]]</f>
        <v>125.87055960000002</v>
      </c>
      <c r="AL182" s="84">
        <f ca="1">VLOOKUP(eurostat_totals[[#This Row],[energy carrier EUCalc]],$AE$11:$BI$24,COLUMN()-COLUMN($AD$29),FALSE)*eurostat_totals[[#This Row],[2020 1]]</f>
        <v>125.87055960000002</v>
      </c>
      <c r="AM182" s="84">
        <f ca="1">VLOOKUP(eurostat_totals[[#This Row],[energy carrier EUCalc]],$AE$11:$BI$24,COLUMN()-COLUMN($AD$29),FALSE)*eurostat_totals[[#This Row],[2020 1]]</f>
        <v>125.87055960000002</v>
      </c>
      <c r="AN182" s="84">
        <f ca="1">VLOOKUP(eurostat_totals[[#This Row],[energy carrier EUCalc]],$AE$11:$BI$24,COLUMN()-COLUMN($AD$29),FALSE)*eurostat_totals[[#This Row],[2020 1]]</f>
        <v>125.87055960000002</v>
      </c>
      <c r="AO182" s="84">
        <f>VLOOKUP(eurostat_totals[[#This Row],[energy carrier EUCalc]],$AE$11:$BI$24,COLUMN()-COLUMN($AD$29),FALSE)*eurostat_totals[[#This Row],[2020 1]]</f>
        <v>125.87055960000002</v>
      </c>
      <c r="AP182" s="84">
        <f ca="1">VLOOKUP(eurostat_totals[[#This Row],[energy carrier EUCalc]],$AE$11:$BI$24,COLUMN()-COLUMN($AD$29),FALSE)*eurostat_totals[[#This Row],[2020 1]]</f>
        <v>125.87055960000002</v>
      </c>
      <c r="AQ182" s="84">
        <f ca="1">VLOOKUP(eurostat_totals[[#This Row],[energy carrier EUCalc]],$AE$11:$BI$24,COLUMN()-COLUMN($AD$29),FALSE)*eurostat_totals[[#This Row],[2020 1]]</f>
        <v>125.87055960000002</v>
      </c>
      <c r="AR182" s="81">
        <f ca="1">VLOOKUP(eurostat_totals[[#This Row],[energy carrier EUCalc]],$AE$11:$BI$24,COLUMN()-COLUMN($AD$29),FALSE)*eurostat_totals[[#This Row],[2020 1]]</f>
        <v>125.87055960000002</v>
      </c>
      <c r="AS182" s="81">
        <f ca="1">VLOOKUP(eurostat_totals[[#This Row],[energy carrier EUCalc]],$AE$11:$BI$24,COLUMN()-COLUMN($AD$29),FALSE)*eurostat_totals[[#This Row],[2020 1]]</f>
        <v>125.87055960000002</v>
      </c>
      <c r="AT182" s="81">
        <f ca="1">VLOOKUP(eurostat_totals[[#This Row],[energy carrier EUCalc]],$AE$11:$BI$24,COLUMN()-COLUMN($AD$29),FALSE)*eurostat_totals[[#This Row],[2020 1]]</f>
        <v>125.87055960000002</v>
      </c>
      <c r="AU182" s="81">
        <f ca="1">VLOOKUP(eurostat_totals[[#This Row],[energy carrier EUCalc]],$AE$11:$BI$24,COLUMN()-COLUMN($AD$29),FALSE)*eurostat_totals[[#This Row],[2020 1]]</f>
        <v>125.87055960000002</v>
      </c>
      <c r="AV182" s="81">
        <f>VLOOKUP(eurostat_totals[[#This Row],[energy carrier EUCalc]],$AE$11:$BI$24,COLUMN()-COLUMN($AD$29),FALSE)*eurostat_totals[[#This Row],[2020 1]]</f>
        <v>125.87055960000002</v>
      </c>
      <c r="AW182" s="81">
        <f ca="1">VLOOKUP(eurostat_totals[[#This Row],[energy carrier EUCalc]],$AE$11:$BI$24,COLUMN()-COLUMN($AD$29),FALSE)*eurostat_totals[[#This Row],[2020 1]]</f>
        <v>125.87055960000002</v>
      </c>
      <c r="AX182" s="81">
        <f ca="1">VLOOKUP(eurostat_totals[[#This Row],[energy carrier EUCalc]],$AE$11:$BI$24,COLUMN()-COLUMN($AD$29),FALSE)*eurostat_totals[[#This Row],[2020 1]]</f>
        <v>125.87055960000002</v>
      </c>
      <c r="AY182" s="81">
        <f ca="1">VLOOKUP(eurostat_totals[[#This Row],[energy carrier EUCalc]],$AE$11:$BI$24,COLUMN()-COLUMN($AD$29),FALSE)*eurostat_totals[[#This Row],[2020 1]]</f>
        <v>125.87055960000002</v>
      </c>
      <c r="AZ182" s="81">
        <f ca="1">VLOOKUP(eurostat_totals[[#This Row],[energy carrier EUCalc]],$AE$11:$BI$24,COLUMN()-COLUMN($AD$29),FALSE)*eurostat_totals[[#This Row],[2020 1]]</f>
        <v>125.87055960000002</v>
      </c>
      <c r="BA182" s="81">
        <f ca="1">VLOOKUP(eurostat_totals[[#This Row],[energy carrier EUCalc]],$AE$11:$BI$24,COLUMN()-COLUMN($AD$29),FALSE)*eurostat_totals[[#This Row],[2020 1]]</f>
        <v>125.87055960000002</v>
      </c>
      <c r="BB182" s="81">
        <f ca="1">VLOOKUP(eurostat_totals[[#This Row],[energy carrier EUCalc]],$AE$11:$BI$24,COLUMN()-COLUMN($AD$29),FALSE)*eurostat_totals[[#This Row],[2020 1]]</f>
        <v>125.87055960000002</v>
      </c>
      <c r="BC182" s="81">
        <f>VLOOKUP(eurostat_totals[[#This Row],[energy carrier EUCalc]],$AE$11:$BI$24,COLUMN()-COLUMN($AD$29),FALSE)*eurostat_totals[[#This Row],[2020 1]]</f>
        <v>125.87055960000002</v>
      </c>
      <c r="BD182" s="81">
        <f ca="1">VLOOKUP(eurostat_totals[[#This Row],[energy carrier EUCalc]],$AE$11:$BI$24,COLUMN()-COLUMN($AD$29),FALSE)*eurostat_totals[[#This Row],[2020 1]]</f>
        <v>125.87055960000002</v>
      </c>
      <c r="BE182" s="81">
        <f ca="1">VLOOKUP(eurostat_totals[[#This Row],[energy carrier EUCalc]],$AE$11:$BI$24,COLUMN()-COLUMN($AD$29),FALSE)*eurostat_totals[[#This Row],[2020 1]]</f>
        <v>125.87055960000002</v>
      </c>
      <c r="BF182" s="81">
        <f ca="1">VLOOKUP(eurostat_totals[[#This Row],[energy carrier EUCalc]],$AE$11:$BI$24,COLUMN()-COLUMN($AD$29),FALSE)*eurostat_totals[[#This Row],[2020 1]]</f>
        <v>125.87055960000002</v>
      </c>
      <c r="BG182" s="81">
        <f ca="1">VLOOKUP(eurostat_totals[[#This Row],[energy carrier EUCalc]],$AE$11:$BI$24,COLUMN()-COLUMN($AD$29),FALSE)*eurostat_totals[[#This Row],[2020 1]]</f>
        <v>125.87055960000002</v>
      </c>
      <c r="BH182" s="81">
        <f ca="1">VLOOKUP(eurostat_totals[[#This Row],[energy carrier EUCalc]],$AE$11:$BI$24,COLUMN()-COLUMN($AD$29),FALSE)*eurostat_totals[[#This Row],[2020 1]]</f>
        <v>125.87055960000002</v>
      </c>
      <c r="BI182" s="81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81" t="str">
        <f t="shared" si="125"/>
        <v>heat-geothermalSweden</v>
      </c>
      <c r="B183" s="6" t="s">
        <v>40</v>
      </c>
      <c r="C183" t="s">
        <v>9</v>
      </c>
      <c r="D183" s="84">
        <v>0</v>
      </c>
      <c r="E183" s="84">
        <v>0</v>
      </c>
      <c r="F183" s="84">
        <v>0</v>
      </c>
      <c r="G183" s="84">
        <v>0</v>
      </c>
      <c r="H183" s="84">
        <v>0</v>
      </c>
      <c r="I183" s="84">
        <v>0</v>
      </c>
      <c r="J183" s="84">
        <v>0</v>
      </c>
      <c r="K183" s="84">
        <v>0</v>
      </c>
      <c r="L183" s="84">
        <v>0</v>
      </c>
      <c r="M183" s="84">
        <v>0</v>
      </c>
      <c r="N183" s="84">
        <v>0</v>
      </c>
      <c r="O183" s="84">
        <v>0</v>
      </c>
      <c r="P183" s="84">
        <v>0</v>
      </c>
      <c r="Q183" s="84">
        <v>0</v>
      </c>
      <c r="R183" s="84">
        <v>0</v>
      </c>
      <c r="S183" s="84">
        <v>0</v>
      </c>
      <c r="T183" s="84">
        <v>0</v>
      </c>
      <c r="U183" s="84">
        <v>0</v>
      </c>
      <c r="V183" s="84">
        <v>0</v>
      </c>
      <c r="W183" s="84">
        <v>0</v>
      </c>
      <c r="X183" s="84">
        <v>0</v>
      </c>
      <c r="Y183" s="84">
        <v>0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f t="shared" si="122"/>
        <v>0</v>
      </c>
      <c r="AG183" s="84">
        <f t="shared" si="123"/>
        <v>0</v>
      </c>
      <c r="AH183" s="84">
        <f t="shared" si="124"/>
        <v>0</v>
      </c>
      <c r="AI183" s="84">
        <f ca="1">VLOOKUP(eurostat_totals[[#This Row],[energy carrier EUCalc]],$AE$11:$BI$24,COLUMN()-COLUMN($AD$29),FALSE)*eurostat_totals[[#This Row],[2020 1]]</f>
        <v>0</v>
      </c>
      <c r="AJ183" s="84">
        <f ca="1">VLOOKUP(eurostat_totals[[#This Row],[energy carrier EUCalc]],$AE$11:$BI$24,COLUMN()-COLUMN($AD$29),FALSE)*eurostat_totals[[#This Row],[2020 1]]</f>
        <v>0</v>
      </c>
      <c r="AK183" s="84">
        <f ca="1">VLOOKUP(eurostat_totals[[#This Row],[energy carrier EUCalc]],$AE$11:$BI$24,COLUMN()-COLUMN($AD$29),FALSE)*eurostat_totals[[#This Row],[2020 1]]</f>
        <v>0</v>
      </c>
      <c r="AL183" s="84">
        <f ca="1">VLOOKUP(eurostat_totals[[#This Row],[energy carrier EUCalc]],$AE$11:$BI$24,COLUMN()-COLUMN($AD$29),FALSE)*eurostat_totals[[#This Row],[2020 1]]</f>
        <v>0</v>
      </c>
      <c r="AM183" s="84">
        <f ca="1">VLOOKUP(eurostat_totals[[#This Row],[energy carrier EUCalc]],$AE$11:$BI$24,COLUMN()-COLUMN($AD$29),FALSE)*eurostat_totals[[#This Row],[2020 1]]</f>
        <v>0</v>
      </c>
      <c r="AN183" s="84">
        <f ca="1">VLOOKUP(eurostat_totals[[#This Row],[energy carrier EUCalc]],$AE$11:$BI$24,COLUMN()-COLUMN($AD$29),FALSE)*eurostat_totals[[#This Row],[2020 1]]</f>
        <v>0</v>
      </c>
      <c r="AO183" s="84">
        <f>VLOOKUP(eurostat_totals[[#This Row],[energy carrier EUCalc]],$AE$11:$BI$24,COLUMN()-COLUMN($AD$29),FALSE)*eurostat_totals[[#This Row],[2020 1]]</f>
        <v>0</v>
      </c>
      <c r="AP183" s="84">
        <f ca="1">VLOOKUP(eurostat_totals[[#This Row],[energy carrier EUCalc]],$AE$11:$BI$24,COLUMN()-COLUMN($AD$29),FALSE)*eurostat_totals[[#This Row],[2020 1]]</f>
        <v>0</v>
      </c>
      <c r="AQ183" s="84">
        <f ca="1">VLOOKUP(eurostat_totals[[#This Row],[energy carrier EUCalc]],$AE$11:$BI$24,COLUMN()-COLUMN($AD$29),FALSE)*eurostat_totals[[#This Row],[2020 1]]</f>
        <v>0</v>
      </c>
      <c r="AR183" s="81">
        <f ca="1">VLOOKUP(eurostat_totals[[#This Row],[energy carrier EUCalc]],$AE$11:$BI$24,COLUMN()-COLUMN($AD$29),FALSE)*eurostat_totals[[#This Row],[2020 1]]</f>
        <v>0</v>
      </c>
      <c r="AS183" s="81">
        <f ca="1">VLOOKUP(eurostat_totals[[#This Row],[energy carrier EUCalc]],$AE$11:$BI$24,COLUMN()-COLUMN($AD$29),FALSE)*eurostat_totals[[#This Row],[2020 1]]</f>
        <v>0</v>
      </c>
      <c r="AT183" s="81">
        <f ca="1">VLOOKUP(eurostat_totals[[#This Row],[energy carrier EUCalc]],$AE$11:$BI$24,COLUMN()-COLUMN($AD$29),FALSE)*eurostat_totals[[#This Row],[2020 1]]</f>
        <v>0</v>
      </c>
      <c r="AU183" s="81">
        <f ca="1">VLOOKUP(eurostat_totals[[#This Row],[energy carrier EUCalc]],$AE$11:$BI$24,COLUMN()-COLUMN($AD$29),FALSE)*eurostat_totals[[#This Row],[2020 1]]</f>
        <v>0</v>
      </c>
      <c r="AV183" s="81">
        <f>VLOOKUP(eurostat_totals[[#This Row],[energy carrier EUCalc]],$AE$11:$BI$24,COLUMN()-COLUMN($AD$29),FALSE)*eurostat_totals[[#This Row],[2020 1]]</f>
        <v>0</v>
      </c>
      <c r="AW183" s="81">
        <f ca="1">VLOOKUP(eurostat_totals[[#This Row],[energy carrier EUCalc]],$AE$11:$BI$24,COLUMN()-COLUMN($AD$29),FALSE)*eurostat_totals[[#This Row],[2020 1]]</f>
        <v>0</v>
      </c>
      <c r="AX183" s="81">
        <f ca="1">VLOOKUP(eurostat_totals[[#This Row],[energy carrier EUCalc]],$AE$11:$BI$24,COLUMN()-COLUMN($AD$29),FALSE)*eurostat_totals[[#This Row],[2020 1]]</f>
        <v>0</v>
      </c>
      <c r="AY183" s="81">
        <f ca="1">VLOOKUP(eurostat_totals[[#This Row],[energy carrier EUCalc]],$AE$11:$BI$24,COLUMN()-COLUMN($AD$29),FALSE)*eurostat_totals[[#This Row],[2020 1]]</f>
        <v>0</v>
      </c>
      <c r="AZ183" s="81">
        <f ca="1">VLOOKUP(eurostat_totals[[#This Row],[energy carrier EUCalc]],$AE$11:$BI$24,COLUMN()-COLUMN($AD$29),FALSE)*eurostat_totals[[#This Row],[2020 1]]</f>
        <v>0</v>
      </c>
      <c r="BA183" s="81">
        <f ca="1">VLOOKUP(eurostat_totals[[#This Row],[energy carrier EUCalc]],$AE$11:$BI$24,COLUMN()-COLUMN($AD$29),FALSE)*eurostat_totals[[#This Row],[2020 1]]</f>
        <v>0</v>
      </c>
      <c r="BB183" s="81">
        <f ca="1">VLOOKUP(eurostat_totals[[#This Row],[energy carrier EUCalc]],$AE$11:$BI$24,COLUMN()-COLUMN($AD$29),FALSE)*eurostat_totals[[#This Row],[2020 1]]</f>
        <v>0</v>
      </c>
      <c r="BC183" s="81">
        <f>VLOOKUP(eurostat_totals[[#This Row],[energy carrier EUCalc]],$AE$11:$BI$24,COLUMN()-COLUMN($AD$29),FALSE)*eurostat_totals[[#This Row],[2020 1]]</f>
        <v>0</v>
      </c>
      <c r="BD183" s="81">
        <f ca="1">VLOOKUP(eurostat_totals[[#This Row],[energy carrier EUCalc]],$AE$11:$BI$24,COLUMN()-COLUMN($AD$29),FALSE)*eurostat_totals[[#This Row],[2020 1]]</f>
        <v>0</v>
      </c>
      <c r="BE183" s="81">
        <f ca="1">VLOOKUP(eurostat_totals[[#This Row],[energy carrier EUCalc]],$AE$11:$BI$24,COLUMN()-COLUMN($AD$29),FALSE)*eurostat_totals[[#This Row],[2020 1]]</f>
        <v>0</v>
      </c>
      <c r="BF183" s="81">
        <f ca="1">VLOOKUP(eurostat_totals[[#This Row],[energy carrier EUCalc]],$AE$11:$BI$24,COLUMN()-COLUMN($AD$29),FALSE)*eurostat_totals[[#This Row],[2020 1]]</f>
        <v>0</v>
      </c>
      <c r="BG183" s="81">
        <f ca="1">VLOOKUP(eurostat_totals[[#This Row],[energy carrier EUCalc]],$AE$11:$BI$24,COLUMN()-COLUMN($AD$29),FALSE)*eurostat_totals[[#This Row],[2020 1]]</f>
        <v>0</v>
      </c>
      <c r="BH183" s="81">
        <f ca="1">VLOOKUP(eurostat_totals[[#This Row],[energy carrier EUCalc]],$AE$11:$BI$24,COLUMN()-COLUMN($AD$29),FALSE)*eurostat_totals[[#This Row],[2020 1]]</f>
        <v>0</v>
      </c>
      <c r="BI183" s="81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81" t="str">
        <f t="shared" si="125"/>
        <v>heat-geothermalUnited Kingdom</v>
      </c>
      <c r="B184" s="78" t="s">
        <v>40</v>
      </c>
      <c r="C184" t="s">
        <v>4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f t="shared" si="122"/>
        <v>0</v>
      </c>
      <c r="AG184" s="84">
        <f t="shared" si="123"/>
        <v>0</v>
      </c>
      <c r="AH184" s="84">
        <f t="shared" si="124"/>
        <v>0</v>
      </c>
      <c r="AI184" s="84">
        <f ca="1">VLOOKUP(eurostat_totals[[#This Row],[energy carrier EUCalc]],$AE$11:$BI$24,COLUMN()-COLUMN($AD$29),FALSE)*eurostat_totals[[#This Row],[2020 1]]</f>
        <v>0</v>
      </c>
      <c r="AJ184" s="84">
        <f ca="1">VLOOKUP(eurostat_totals[[#This Row],[energy carrier EUCalc]],$AE$11:$BI$24,COLUMN()-COLUMN($AD$29),FALSE)*eurostat_totals[[#This Row],[2020 1]]</f>
        <v>0</v>
      </c>
      <c r="AK184" s="84">
        <f ca="1">VLOOKUP(eurostat_totals[[#This Row],[energy carrier EUCalc]],$AE$11:$BI$24,COLUMN()-COLUMN($AD$29),FALSE)*eurostat_totals[[#This Row],[2020 1]]</f>
        <v>0</v>
      </c>
      <c r="AL184" s="84">
        <f ca="1">VLOOKUP(eurostat_totals[[#This Row],[energy carrier EUCalc]],$AE$11:$BI$24,COLUMN()-COLUMN($AD$29),FALSE)*eurostat_totals[[#This Row],[2020 1]]</f>
        <v>0</v>
      </c>
      <c r="AM184" s="84">
        <f ca="1">VLOOKUP(eurostat_totals[[#This Row],[energy carrier EUCalc]],$AE$11:$BI$24,COLUMN()-COLUMN($AD$29),FALSE)*eurostat_totals[[#This Row],[2020 1]]</f>
        <v>0</v>
      </c>
      <c r="AN184" s="84">
        <f ca="1">VLOOKUP(eurostat_totals[[#This Row],[energy carrier EUCalc]],$AE$11:$BI$24,COLUMN()-COLUMN($AD$29),FALSE)*eurostat_totals[[#This Row],[2020 1]]</f>
        <v>0</v>
      </c>
      <c r="AO184" s="84">
        <f>VLOOKUP(eurostat_totals[[#This Row],[energy carrier EUCalc]],$AE$11:$BI$24,COLUMN()-COLUMN($AD$29),FALSE)*eurostat_totals[[#This Row],[2020 1]]</f>
        <v>0</v>
      </c>
      <c r="AP184" s="84">
        <f ca="1">VLOOKUP(eurostat_totals[[#This Row],[energy carrier EUCalc]],$AE$11:$BI$24,COLUMN()-COLUMN($AD$29),FALSE)*eurostat_totals[[#This Row],[2020 1]]</f>
        <v>0</v>
      </c>
      <c r="AQ184" s="84">
        <f ca="1">VLOOKUP(eurostat_totals[[#This Row],[energy carrier EUCalc]],$AE$11:$BI$24,COLUMN()-COLUMN($AD$29),FALSE)*eurostat_totals[[#This Row],[2020 1]]</f>
        <v>0</v>
      </c>
      <c r="AR184" s="81">
        <f ca="1">VLOOKUP(eurostat_totals[[#This Row],[energy carrier EUCalc]],$AE$11:$BI$24,COLUMN()-COLUMN($AD$29),FALSE)*eurostat_totals[[#This Row],[2020 1]]</f>
        <v>0</v>
      </c>
      <c r="AS184" s="81">
        <f ca="1">VLOOKUP(eurostat_totals[[#This Row],[energy carrier EUCalc]],$AE$11:$BI$24,COLUMN()-COLUMN($AD$29),FALSE)*eurostat_totals[[#This Row],[2020 1]]</f>
        <v>0</v>
      </c>
      <c r="AT184" s="81">
        <f ca="1">VLOOKUP(eurostat_totals[[#This Row],[energy carrier EUCalc]],$AE$11:$BI$24,COLUMN()-COLUMN($AD$29),FALSE)*eurostat_totals[[#This Row],[2020 1]]</f>
        <v>0</v>
      </c>
      <c r="AU184" s="81">
        <f ca="1">VLOOKUP(eurostat_totals[[#This Row],[energy carrier EUCalc]],$AE$11:$BI$24,COLUMN()-COLUMN($AD$29),FALSE)*eurostat_totals[[#This Row],[2020 1]]</f>
        <v>0</v>
      </c>
      <c r="AV184" s="81">
        <f>VLOOKUP(eurostat_totals[[#This Row],[energy carrier EUCalc]],$AE$11:$BI$24,COLUMN()-COLUMN($AD$29),FALSE)*eurostat_totals[[#This Row],[2020 1]]</f>
        <v>0</v>
      </c>
      <c r="AW184" s="81">
        <f ca="1">VLOOKUP(eurostat_totals[[#This Row],[energy carrier EUCalc]],$AE$11:$BI$24,COLUMN()-COLUMN($AD$29),FALSE)*eurostat_totals[[#This Row],[2020 1]]</f>
        <v>0</v>
      </c>
      <c r="AX184" s="81">
        <f ca="1">VLOOKUP(eurostat_totals[[#This Row],[energy carrier EUCalc]],$AE$11:$BI$24,COLUMN()-COLUMN($AD$29),FALSE)*eurostat_totals[[#This Row],[2020 1]]</f>
        <v>0</v>
      </c>
      <c r="AY184" s="81">
        <f ca="1">VLOOKUP(eurostat_totals[[#This Row],[energy carrier EUCalc]],$AE$11:$BI$24,COLUMN()-COLUMN($AD$29),FALSE)*eurostat_totals[[#This Row],[2020 1]]</f>
        <v>0</v>
      </c>
      <c r="AZ184" s="81">
        <f ca="1">VLOOKUP(eurostat_totals[[#This Row],[energy carrier EUCalc]],$AE$11:$BI$24,COLUMN()-COLUMN($AD$29),FALSE)*eurostat_totals[[#This Row],[2020 1]]</f>
        <v>0</v>
      </c>
      <c r="BA184" s="81">
        <f ca="1">VLOOKUP(eurostat_totals[[#This Row],[energy carrier EUCalc]],$AE$11:$BI$24,COLUMN()-COLUMN($AD$29),FALSE)*eurostat_totals[[#This Row],[2020 1]]</f>
        <v>0</v>
      </c>
      <c r="BB184" s="81">
        <f ca="1">VLOOKUP(eurostat_totals[[#This Row],[energy carrier EUCalc]],$AE$11:$BI$24,COLUMN()-COLUMN($AD$29),FALSE)*eurostat_totals[[#This Row],[2020 1]]</f>
        <v>0</v>
      </c>
      <c r="BC184" s="81">
        <f>VLOOKUP(eurostat_totals[[#This Row],[energy carrier EUCalc]],$AE$11:$BI$24,COLUMN()-COLUMN($AD$29),FALSE)*eurostat_totals[[#This Row],[2020 1]]</f>
        <v>0</v>
      </c>
      <c r="BD184" s="81">
        <f ca="1">VLOOKUP(eurostat_totals[[#This Row],[energy carrier EUCalc]],$AE$11:$BI$24,COLUMN()-COLUMN($AD$29),FALSE)*eurostat_totals[[#This Row],[2020 1]]</f>
        <v>0</v>
      </c>
      <c r="BE184" s="81">
        <f ca="1">VLOOKUP(eurostat_totals[[#This Row],[energy carrier EUCalc]],$AE$11:$BI$24,COLUMN()-COLUMN($AD$29),FALSE)*eurostat_totals[[#This Row],[2020 1]]</f>
        <v>0</v>
      </c>
      <c r="BF184" s="81">
        <f ca="1">VLOOKUP(eurostat_totals[[#This Row],[energy carrier EUCalc]],$AE$11:$BI$24,COLUMN()-COLUMN($AD$29),FALSE)*eurostat_totals[[#This Row],[2020 1]]</f>
        <v>0</v>
      </c>
      <c r="BG184" s="81">
        <f ca="1">VLOOKUP(eurostat_totals[[#This Row],[energy carrier EUCalc]],$AE$11:$BI$24,COLUMN()-COLUMN($AD$29),FALSE)*eurostat_totals[[#This Row],[2020 1]]</f>
        <v>0</v>
      </c>
      <c r="BH184" s="81">
        <f ca="1">VLOOKUP(eurostat_totals[[#This Row],[energy carrier EUCalc]],$AE$11:$BI$24,COLUMN()-COLUMN($AD$29),FALSE)*eurostat_totals[[#This Row],[2020 1]]</f>
        <v>0</v>
      </c>
      <c r="BI184" s="81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81" t="str">
        <f t="shared" si="125"/>
        <v>heat-nuclearAustria</v>
      </c>
      <c r="B185" s="6" t="s">
        <v>73</v>
      </c>
      <c r="C185" t="s">
        <v>12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4">
        <v>0</v>
      </c>
      <c r="J185" s="84">
        <v>0</v>
      </c>
      <c r="K185" s="84">
        <v>0</v>
      </c>
      <c r="L185" s="84">
        <v>0</v>
      </c>
      <c r="M185" s="84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f t="shared" si="122"/>
        <v>0</v>
      </c>
      <c r="AG185" s="84">
        <f t="shared" si="123"/>
        <v>0</v>
      </c>
      <c r="AH185" s="84">
        <f t="shared" si="124"/>
        <v>0</v>
      </c>
      <c r="AI185" s="84">
        <f ca="1">VLOOKUP(eurostat_totals[[#This Row],[energy carrier EUCalc]],$AE$11:$BI$24,COLUMN()-COLUMN($AD$29),FALSE)*eurostat_totals[[#This Row],[2020 1]]</f>
        <v>0</v>
      </c>
      <c r="AJ185" s="84">
        <f ca="1">VLOOKUP(eurostat_totals[[#This Row],[energy carrier EUCalc]],$AE$11:$BI$24,COLUMN()-COLUMN($AD$29),FALSE)*eurostat_totals[[#This Row],[2020 1]]</f>
        <v>0</v>
      </c>
      <c r="AK185" s="84">
        <f ca="1">VLOOKUP(eurostat_totals[[#This Row],[energy carrier EUCalc]],$AE$11:$BI$24,COLUMN()-COLUMN($AD$29),FALSE)*eurostat_totals[[#This Row],[2020 1]]</f>
        <v>0</v>
      </c>
      <c r="AL185" s="84">
        <f ca="1">VLOOKUP(eurostat_totals[[#This Row],[energy carrier EUCalc]],$AE$11:$BI$24,COLUMN()-COLUMN($AD$29),FALSE)*eurostat_totals[[#This Row],[2020 1]]</f>
        <v>0</v>
      </c>
      <c r="AM185" s="84">
        <f ca="1">VLOOKUP(eurostat_totals[[#This Row],[energy carrier EUCalc]],$AE$11:$BI$24,COLUMN()-COLUMN($AD$29),FALSE)*eurostat_totals[[#This Row],[2020 1]]</f>
        <v>0</v>
      </c>
      <c r="AN185" s="84">
        <f ca="1">VLOOKUP(eurostat_totals[[#This Row],[energy carrier EUCalc]],$AE$11:$BI$24,COLUMN()-COLUMN($AD$29),FALSE)*eurostat_totals[[#This Row],[2020 1]]</f>
        <v>0</v>
      </c>
      <c r="AO185" s="84">
        <f>VLOOKUP(eurostat_totals[[#This Row],[energy carrier EUCalc]],$AE$11:$BI$24,COLUMN()-COLUMN($AD$29),FALSE)*eurostat_totals[[#This Row],[2020 1]]</f>
        <v>0</v>
      </c>
      <c r="AP185" s="84">
        <f ca="1">VLOOKUP(eurostat_totals[[#This Row],[energy carrier EUCalc]],$AE$11:$BI$24,COLUMN()-COLUMN($AD$29),FALSE)*eurostat_totals[[#This Row],[2020 1]]</f>
        <v>0</v>
      </c>
      <c r="AQ185" s="84">
        <f ca="1">VLOOKUP(eurostat_totals[[#This Row],[energy carrier EUCalc]],$AE$11:$BI$24,COLUMN()-COLUMN($AD$29),FALSE)*eurostat_totals[[#This Row],[2020 1]]</f>
        <v>0</v>
      </c>
      <c r="AR185" s="81">
        <f ca="1">VLOOKUP(eurostat_totals[[#This Row],[energy carrier EUCalc]],$AE$11:$BI$24,COLUMN()-COLUMN($AD$29),FALSE)*eurostat_totals[[#This Row],[2020 1]]</f>
        <v>0</v>
      </c>
      <c r="AS185" s="81">
        <f ca="1">VLOOKUP(eurostat_totals[[#This Row],[energy carrier EUCalc]],$AE$11:$BI$24,COLUMN()-COLUMN($AD$29),FALSE)*eurostat_totals[[#This Row],[2020 1]]</f>
        <v>0</v>
      </c>
      <c r="AT185" s="81">
        <f ca="1">VLOOKUP(eurostat_totals[[#This Row],[energy carrier EUCalc]],$AE$11:$BI$24,COLUMN()-COLUMN($AD$29),FALSE)*eurostat_totals[[#This Row],[2020 1]]</f>
        <v>0</v>
      </c>
      <c r="AU185" s="81">
        <f ca="1">VLOOKUP(eurostat_totals[[#This Row],[energy carrier EUCalc]],$AE$11:$BI$24,COLUMN()-COLUMN($AD$29),FALSE)*eurostat_totals[[#This Row],[2020 1]]</f>
        <v>0</v>
      </c>
      <c r="AV185" s="81">
        <f>VLOOKUP(eurostat_totals[[#This Row],[energy carrier EUCalc]],$AE$11:$BI$24,COLUMN()-COLUMN($AD$29),FALSE)*eurostat_totals[[#This Row],[2020 1]]</f>
        <v>0</v>
      </c>
      <c r="AW185" s="81">
        <f ca="1">VLOOKUP(eurostat_totals[[#This Row],[energy carrier EUCalc]],$AE$11:$BI$24,COLUMN()-COLUMN($AD$29),FALSE)*eurostat_totals[[#This Row],[2020 1]]</f>
        <v>0</v>
      </c>
      <c r="AX185" s="81">
        <f ca="1">VLOOKUP(eurostat_totals[[#This Row],[energy carrier EUCalc]],$AE$11:$BI$24,COLUMN()-COLUMN($AD$29),FALSE)*eurostat_totals[[#This Row],[2020 1]]</f>
        <v>0</v>
      </c>
      <c r="AY185" s="81">
        <f ca="1">VLOOKUP(eurostat_totals[[#This Row],[energy carrier EUCalc]],$AE$11:$BI$24,COLUMN()-COLUMN($AD$29),FALSE)*eurostat_totals[[#This Row],[2020 1]]</f>
        <v>0</v>
      </c>
      <c r="AZ185" s="81">
        <f ca="1">VLOOKUP(eurostat_totals[[#This Row],[energy carrier EUCalc]],$AE$11:$BI$24,COLUMN()-COLUMN($AD$29),FALSE)*eurostat_totals[[#This Row],[2020 1]]</f>
        <v>0</v>
      </c>
      <c r="BA185" s="81">
        <f ca="1">VLOOKUP(eurostat_totals[[#This Row],[energy carrier EUCalc]],$AE$11:$BI$24,COLUMN()-COLUMN($AD$29),FALSE)*eurostat_totals[[#This Row],[2020 1]]</f>
        <v>0</v>
      </c>
      <c r="BB185" s="81">
        <f ca="1">VLOOKUP(eurostat_totals[[#This Row],[energy carrier EUCalc]],$AE$11:$BI$24,COLUMN()-COLUMN($AD$29),FALSE)*eurostat_totals[[#This Row],[2020 1]]</f>
        <v>0</v>
      </c>
      <c r="BC185" s="81">
        <f>VLOOKUP(eurostat_totals[[#This Row],[energy carrier EUCalc]],$AE$11:$BI$24,COLUMN()-COLUMN($AD$29),FALSE)*eurostat_totals[[#This Row],[2020 1]]</f>
        <v>0</v>
      </c>
      <c r="BD185" s="81">
        <f ca="1">VLOOKUP(eurostat_totals[[#This Row],[energy carrier EUCalc]],$AE$11:$BI$24,COLUMN()-COLUMN($AD$29),FALSE)*eurostat_totals[[#This Row],[2020 1]]</f>
        <v>0</v>
      </c>
      <c r="BE185" s="81">
        <f ca="1">VLOOKUP(eurostat_totals[[#This Row],[energy carrier EUCalc]],$AE$11:$BI$24,COLUMN()-COLUMN($AD$29),FALSE)*eurostat_totals[[#This Row],[2020 1]]</f>
        <v>0</v>
      </c>
      <c r="BF185" s="81">
        <f ca="1">VLOOKUP(eurostat_totals[[#This Row],[energy carrier EUCalc]],$AE$11:$BI$24,COLUMN()-COLUMN($AD$29),FALSE)*eurostat_totals[[#This Row],[2020 1]]</f>
        <v>0</v>
      </c>
      <c r="BG185" s="81">
        <f ca="1">VLOOKUP(eurostat_totals[[#This Row],[energy carrier EUCalc]],$AE$11:$BI$24,COLUMN()-COLUMN($AD$29),FALSE)*eurostat_totals[[#This Row],[2020 1]]</f>
        <v>0</v>
      </c>
      <c r="BH185" s="81">
        <f ca="1">VLOOKUP(eurostat_totals[[#This Row],[energy carrier EUCalc]],$AE$11:$BI$24,COLUMN()-COLUMN($AD$29),FALSE)*eurostat_totals[[#This Row],[2020 1]]</f>
        <v>0</v>
      </c>
      <c r="BI185" s="81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81" t="str">
        <f t="shared" si="125"/>
        <v>heat-nuclearBelgium</v>
      </c>
      <c r="B186" s="6" t="s">
        <v>73</v>
      </c>
      <c r="C186" t="s">
        <v>1</v>
      </c>
      <c r="D186" s="84">
        <v>0</v>
      </c>
      <c r="E186" s="84">
        <v>0</v>
      </c>
      <c r="F186" s="84">
        <v>0</v>
      </c>
      <c r="G186" s="84">
        <v>0</v>
      </c>
      <c r="H186" s="84">
        <v>0</v>
      </c>
      <c r="I186" s="84">
        <v>0</v>
      </c>
      <c r="J186" s="84">
        <v>0</v>
      </c>
      <c r="K186" s="84">
        <v>0</v>
      </c>
      <c r="L186" s="84">
        <v>0</v>
      </c>
      <c r="M186" s="84">
        <v>0</v>
      </c>
      <c r="N186" s="84">
        <v>0</v>
      </c>
      <c r="O186" s="84">
        <v>0</v>
      </c>
      <c r="P186" s="84">
        <v>0</v>
      </c>
      <c r="Q186" s="84">
        <v>0</v>
      </c>
      <c r="R186" s="84">
        <v>0</v>
      </c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f t="shared" si="122"/>
        <v>0</v>
      </c>
      <c r="AG186" s="84">
        <f t="shared" si="123"/>
        <v>0</v>
      </c>
      <c r="AH186" s="84">
        <f t="shared" si="124"/>
        <v>0</v>
      </c>
      <c r="AI186" s="84">
        <f ca="1">VLOOKUP(eurostat_totals[[#This Row],[energy carrier EUCalc]],$AE$11:$BI$24,COLUMN()-COLUMN($AD$29),FALSE)*eurostat_totals[[#This Row],[2020 1]]</f>
        <v>0</v>
      </c>
      <c r="AJ186" s="84">
        <f ca="1">VLOOKUP(eurostat_totals[[#This Row],[energy carrier EUCalc]],$AE$11:$BI$24,COLUMN()-COLUMN($AD$29),FALSE)*eurostat_totals[[#This Row],[2020 1]]</f>
        <v>0</v>
      </c>
      <c r="AK186" s="84">
        <f ca="1">VLOOKUP(eurostat_totals[[#This Row],[energy carrier EUCalc]],$AE$11:$BI$24,COLUMN()-COLUMN($AD$29),FALSE)*eurostat_totals[[#This Row],[2020 1]]</f>
        <v>0</v>
      </c>
      <c r="AL186" s="84">
        <f ca="1">VLOOKUP(eurostat_totals[[#This Row],[energy carrier EUCalc]],$AE$11:$BI$24,COLUMN()-COLUMN($AD$29),FALSE)*eurostat_totals[[#This Row],[2020 1]]</f>
        <v>0</v>
      </c>
      <c r="AM186" s="84">
        <f ca="1">VLOOKUP(eurostat_totals[[#This Row],[energy carrier EUCalc]],$AE$11:$BI$24,COLUMN()-COLUMN($AD$29),FALSE)*eurostat_totals[[#This Row],[2020 1]]</f>
        <v>0</v>
      </c>
      <c r="AN186" s="84">
        <f ca="1">VLOOKUP(eurostat_totals[[#This Row],[energy carrier EUCalc]],$AE$11:$BI$24,COLUMN()-COLUMN($AD$29),FALSE)*eurostat_totals[[#This Row],[2020 1]]</f>
        <v>0</v>
      </c>
      <c r="AO186" s="84">
        <f>VLOOKUP(eurostat_totals[[#This Row],[energy carrier EUCalc]],$AE$11:$BI$24,COLUMN()-COLUMN($AD$29),FALSE)*eurostat_totals[[#This Row],[2020 1]]</f>
        <v>0</v>
      </c>
      <c r="AP186" s="84">
        <f ca="1">VLOOKUP(eurostat_totals[[#This Row],[energy carrier EUCalc]],$AE$11:$BI$24,COLUMN()-COLUMN($AD$29),FALSE)*eurostat_totals[[#This Row],[2020 1]]</f>
        <v>0</v>
      </c>
      <c r="AQ186" s="84">
        <f ca="1">VLOOKUP(eurostat_totals[[#This Row],[energy carrier EUCalc]],$AE$11:$BI$24,COLUMN()-COLUMN($AD$29),FALSE)*eurostat_totals[[#This Row],[2020 1]]</f>
        <v>0</v>
      </c>
      <c r="AR186" s="81">
        <f ca="1">VLOOKUP(eurostat_totals[[#This Row],[energy carrier EUCalc]],$AE$11:$BI$24,COLUMN()-COLUMN($AD$29),FALSE)*eurostat_totals[[#This Row],[2020 1]]</f>
        <v>0</v>
      </c>
      <c r="AS186" s="81">
        <f ca="1">VLOOKUP(eurostat_totals[[#This Row],[energy carrier EUCalc]],$AE$11:$BI$24,COLUMN()-COLUMN($AD$29),FALSE)*eurostat_totals[[#This Row],[2020 1]]</f>
        <v>0</v>
      </c>
      <c r="AT186" s="81">
        <f ca="1">VLOOKUP(eurostat_totals[[#This Row],[energy carrier EUCalc]],$AE$11:$BI$24,COLUMN()-COLUMN($AD$29),FALSE)*eurostat_totals[[#This Row],[2020 1]]</f>
        <v>0</v>
      </c>
      <c r="AU186" s="81">
        <f ca="1">VLOOKUP(eurostat_totals[[#This Row],[energy carrier EUCalc]],$AE$11:$BI$24,COLUMN()-COLUMN($AD$29),FALSE)*eurostat_totals[[#This Row],[2020 1]]</f>
        <v>0</v>
      </c>
      <c r="AV186" s="81">
        <f>VLOOKUP(eurostat_totals[[#This Row],[energy carrier EUCalc]],$AE$11:$BI$24,COLUMN()-COLUMN($AD$29),FALSE)*eurostat_totals[[#This Row],[2020 1]]</f>
        <v>0</v>
      </c>
      <c r="AW186" s="81">
        <f ca="1">VLOOKUP(eurostat_totals[[#This Row],[energy carrier EUCalc]],$AE$11:$BI$24,COLUMN()-COLUMN($AD$29),FALSE)*eurostat_totals[[#This Row],[2020 1]]</f>
        <v>0</v>
      </c>
      <c r="AX186" s="81">
        <f ca="1">VLOOKUP(eurostat_totals[[#This Row],[energy carrier EUCalc]],$AE$11:$BI$24,COLUMN()-COLUMN($AD$29),FALSE)*eurostat_totals[[#This Row],[2020 1]]</f>
        <v>0</v>
      </c>
      <c r="AY186" s="81">
        <f ca="1">VLOOKUP(eurostat_totals[[#This Row],[energy carrier EUCalc]],$AE$11:$BI$24,COLUMN()-COLUMN($AD$29),FALSE)*eurostat_totals[[#This Row],[2020 1]]</f>
        <v>0</v>
      </c>
      <c r="AZ186" s="81">
        <f ca="1">VLOOKUP(eurostat_totals[[#This Row],[energy carrier EUCalc]],$AE$11:$BI$24,COLUMN()-COLUMN($AD$29),FALSE)*eurostat_totals[[#This Row],[2020 1]]</f>
        <v>0</v>
      </c>
      <c r="BA186" s="81">
        <f ca="1">VLOOKUP(eurostat_totals[[#This Row],[energy carrier EUCalc]],$AE$11:$BI$24,COLUMN()-COLUMN($AD$29),FALSE)*eurostat_totals[[#This Row],[2020 1]]</f>
        <v>0</v>
      </c>
      <c r="BB186" s="81">
        <f ca="1">VLOOKUP(eurostat_totals[[#This Row],[energy carrier EUCalc]],$AE$11:$BI$24,COLUMN()-COLUMN($AD$29),FALSE)*eurostat_totals[[#This Row],[2020 1]]</f>
        <v>0</v>
      </c>
      <c r="BC186" s="81">
        <f>VLOOKUP(eurostat_totals[[#This Row],[energy carrier EUCalc]],$AE$11:$BI$24,COLUMN()-COLUMN($AD$29),FALSE)*eurostat_totals[[#This Row],[2020 1]]</f>
        <v>0</v>
      </c>
      <c r="BD186" s="81">
        <f ca="1">VLOOKUP(eurostat_totals[[#This Row],[energy carrier EUCalc]],$AE$11:$BI$24,COLUMN()-COLUMN($AD$29),FALSE)*eurostat_totals[[#This Row],[2020 1]]</f>
        <v>0</v>
      </c>
      <c r="BE186" s="81">
        <f ca="1">VLOOKUP(eurostat_totals[[#This Row],[energy carrier EUCalc]],$AE$11:$BI$24,COLUMN()-COLUMN($AD$29),FALSE)*eurostat_totals[[#This Row],[2020 1]]</f>
        <v>0</v>
      </c>
      <c r="BF186" s="81">
        <f ca="1">VLOOKUP(eurostat_totals[[#This Row],[energy carrier EUCalc]],$AE$11:$BI$24,COLUMN()-COLUMN($AD$29),FALSE)*eurostat_totals[[#This Row],[2020 1]]</f>
        <v>0</v>
      </c>
      <c r="BG186" s="81">
        <f ca="1">VLOOKUP(eurostat_totals[[#This Row],[energy carrier EUCalc]],$AE$11:$BI$24,COLUMN()-COLUMN($AD$29),FALSE)*eurostat_totals[[#This Row],[2020 1]]</f>
        <v>0</v>
      </c>
      <c r="BH186" s="81">
        <f ca="1">VLOOKUP(eurostat_totals[[#This Row],[energy carrier EUCalc]],$AE$11:$BI$24,COLUMN()-COLUMN($AD$29),FALSE)*eurostat_totals[[#This Row],[2020 1]]</f>
        <v>0</v>
      </c>
      <c r="BI186" s="81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81" t="str">
        <f t="shared" si="125"/>
        <v>heat-nuclearBulgaria</v>
      </c>
      <c r="B187" s="6" t="s">
        <v>73</v>
      </c>
      <c r="C187" t="s">
        <v>19</v>
      </c>
      <c r="D187" s="84">
        <v>0</v>
      </c>
      <c r="E187" s="84">
        <v>0</v>
      </c>
      <c r="F187" s="84">
        <v>0</v>
      </c>
      <c r="G187" s="84">
        <v>0</v>
      </c>
      <c r="H187" s="84">
        <v>0</v>
      </c>
      <c r="I187" s="84">
        <v>0</v>
      </c>
      <c r="J187" s="84">
        <v>0</v>
      </c>
      <c r="K187" s="84">
        <v>0</v>
      </c>
      <c r="L187" s="84">
        <v>0</v>
      </c>
      <c r="M187" s="84">
        <v>0</v>
      </c>
      <c r="N187" s="84">
        <v>0</v>
      </c>
      <c r="O187" s="84">
        <v>0</v>
      </c>
      <c r="P187" s="84">
        <v>0</v>
      </c>
      <c r="Q187" s="84">
        <v>0</v>
      </c>
      <c r="R187" s="84">
        <v>0</v>
      </c>
      <c r="S187" s="84">
        <v>0</v>
      </c>
      <c r="T187" s="84">
        <v>0</v>
      </c>
      <c r="U187" s="84">
        <v>0</v>
      </c>
      <c r="V187" s="84">
        <v>0</v>
      </c>
      <c r="W187" s="84">
        <v>0</v>
      </c>
      <c r="X187" s="84">
        <v>0</v>
      </c>
      <c r="Y187" s="84">
        <v>0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f t="shared" si="122"/>
        <v>0</v>
      </c>
      <c r="AG187" s="84">
        <f t="shared" si="123"/>
        <v>0</v>
      </c>
      <c r="AH187" s="84">
        <f t="shared" si="124"/>
        <v>0</v>
      </c>
      <c r="AI187" s="84">
        <f ca="1">VLOOKUP(eurostat_totals[[#This Row],[energy carrier EUCalc]],$AE$11:$BI$24,COLUMN()-COLUMN($AD$29),FALSE)*eurostat_totals[[#This Row],[2020 1]]</f>
        <v>0</v>
      </c>
      <c r="AJ187" s="84">
        <f ca="1">VLOOKUP(eurostat_totals[[#This Row],[energy carrier EUCalc]],$AE$11:$BI$24,COLUMN()-COLUMN($AD$29),FALSE)*eurostat_totals[[#This Row],[2020 1]]</f>
        <v>0</v>
      </c>
      <c r="AK187" s="84">
        <f ca="1">VLOOKUP(eurostat_totals[[#This Row],[energy carrier EUCalc]],$AE$11:$BI$24,COLUMN()-COLUMN($AD$29),FALSE)*eurostat_totals[[#This Row],[2020 1]]</f>
        <v>0</v>
      </c>
      <c r="AL187" s="84">
        <f ca="1">VLOOKUP(eurostat_totals[[#This Row],[energy carrier EUCalc]],$AE$11:$BI$24,COLUMN()-COLUMN($AD$29),FALSE)*eurostat_totals[[#This Row],[2020 1]]</f>
        <v>0</v>
      </c>
      <c r="AM187" s="84">
        <f ca="1">VLOOKUP(eurostat_totals[[#This Row],[energy carrier EUCalc]],$AE$11:$BI$24,COLUMN()-COLUMN($AD$29),FALSE)*eurostat_totals[[#This Row],[2020 1]]</f>
        <v>0</v>
      </c>
      <c r="AN187" s="84">
        <f ca="1">VLOOKUP(eurostat_totals[[#This Row],[energy carrier EUCalc]],$AE$11:$BI$24,COLUMN()-COLUMN($AD$29),FALSE)*eurostat_totals[[#This Row],[2020 1]]</f>
        <v>0</v>
      </c>
      <c r="AO187" s="84">
        <f>VLOOKUP(eurostat_totals[[#This Row],[energy carrier EUCalc]],$AE$11:$BI$24,COLUMN()-COLUMN($AD$29),FALSE)*eurostat_totals[[#This Row],[2020 1]]</f>
        <v>0</v>
      </c>
      <c r="AP187" s="84">
        <f ca="1">VLOOKUP(eurostat_totals[[#This Row],[energy carrier EUCalc]],$AE$11:$BI$24,COLUMN()-COLUMN($AD$29),FALSE)*eurostat_totals[[#This Row],[2020 1]]</f>
        <v>0</v>
      </c>
      <c r="AQ187" s="84">
        <f ca="1">VLOOKUP(eurostat_totals[[#This Row],[energy carrier EUCalc]],$AE$11:$BI$24,COLUMN()-COLUMN($AD$29),FALSE)*eurostat_totals[[#This Row],[2020 1]]</f>
        <v>0</v>
      </c>
      <c r="AR187" s="81">
        <f ca="1">VLOOKUP(eurostat_totals[[#This Row],[energy carrier EUCalc]],$AE$11:$BI$24,COLUMN()-COLUMN($AD$29),FALSE)*eurostat_totals[[#This Row],[2020 1]]</f>
        <v>0</v>
      </c>
      <c r="AS187" s="81">
        <f ca="1">VLOOKUP(eurostat_totals[[#This Row],[energy carrier EUCalc]],$AE$11:$BI$24,COLUMN()-COLUMN($AD$29),FALSE)*eurostat_totals[[#This Row],[2020 1]]</f>
        <v>0</v>
      </c>
      <c r="AT187" s="81">
        <f ca="1">VLOOKUP(eurostat_totals[[#This Row],[energy carrier EUCalc]],$AE$11:$BI$24,COLUMN()-COLUMN($AD$29),FALSE)*eurostat_totals[[#This Row],[2020 1]]</f>
        <v>0</v>
      </c>
      <c r="AU187" s="81">
        <f ca="1">VLOOKUP(eurostat_totals[[#This Row],[energy carrier EUCalc]],$AE$11:$BI$24,COLUMN()-COLUMN($AD$29),FALSE)*eurostat_totals[[#This Row],[2020 1]]</f>
        <v>0</v>
      </c>
      <c r="AV187" s="81">
        <f>VLOOKUP(eurostat_totals[[#This Row],[energy carrier EUCalc]],$AE$11:$BI$24,COLUMN()-COLUMN($AD$29),FALSE)*eurostat_totals[[#This Row],[2020 1]]</f>
        <v>0</v>
      </c>
      <c r="AW187" s="81">
        <f ca="1">VLOOKUP(eurostat_totals[[#This Row],[energy carrier EUCalc]],$AE$11:$BI$24,COLUMN()-COLUMN($AD$29),FALSE)*eurostat_totals[[#This Row],[2020 1]]</f>
        <v>0</v>
      </c>
      <c r="AX187" s="81">
        <f ca="1">VLOOKUP(eurostat_totals[[#This Row],[energy carrier EUCalc]],$AE$11:$BI$24,COLUMN()-COLUMN($AD$29),FALSE)*eurostat_totals[[#This Row],[2020 1]]</f>
        <v>0</v>
      </c>
      <c r="AY187" s="81">
        <f ca="1">VLOOKUP(eurostat_totals[[#This Row],[energy carrier EUCalc]],$AE$11:$BI$24,COLUMN()-COLUMN($AD$29),FALSE)*eurostat_totals[[#This Row],[2020 1]]</f>
        <v>0</v>
      </c>
      <c r="AZ187" s="81">
        <f ca="1">VLOOKUP(eurostat_totals[[#This Row],[energy carrier EUCalc]],$AE$11:$BI$24,COLUMN()-COLUMN($AD$29),FALSE)*eurostat_totals[[#This Row],[2020 1]]</f>
        <v>0</v>
      </c>
      <c r="BA187" s="81">
        <f ca="1">VLOOKUP(eurostat_totals[[#This Row],[energy carrier EUCalc]],$AE$11:$BI$24,COLUMN()-COLUMN($AD$29),FALSE)*eurostat_totals[[#This Row],[2020 1]]</f>
        <v>0</v>
      </c>
      <c r="BB187" s="81">
        <f ca="1">VLOOKUP(eurostat_totals[[#This Row],[energy carrier EUCalc]],$AE$11:$BI$24,COLUMN()-COLUMN($AD$29),FALSE)*eurostat_totals[[#This Row],[2020 1]]</f>
        <v>0</v>
      </c>
      <c r="BC187" s="81">
        <f>VLOOKUP(eurostat_totals[[#This Row],[energy carrier EUCalc]],$AE$11:$BI$24,COLUMN()-COLUMN($AD$29),FALSE)*eurostat_totals[[#This Row],[2020 1]]</f>
        <v>0</v>
      </c>
      <c r="BD187" s="81">
        <f ca="1">VLOOKUP(eurostat_totals[[#This Row],[energy carrier EUCalc]],$AE$11:$BI$24,COLUMN()-COLUMN($AD$29),FALSE)*eurostat_totals[[#This Row],[2020 1]]</f>
        <v>0</v>
      </c>
      <c r="BE187" s="81">
        <f ca="1">VLOOKUP(eurostat_totals[[#This Row],[energy carrier EUCalc]],$AE$11:$BI$24,COLUMN()-COLUMN($AD$29),FALSE)*eurostat_totals[[#This Row],[2020 1]]</f>
        <v>0</v>
      </c>
      <c r="BF187" s="81">
        <f ca="1">VLOOKUP(eurostat_totals[[#This Row],[energy carrier EUCalc]],$AE$11:$BI$24,COLUMN()-COLUMN($AD$29),FALSE)*eurostat_totals[[#This Row],[2020 1]]</f>
        <v>0</v>
      </c>
      <c r="BG187" s="81">
        <f ca="1">VLOOKUP(eurostat_totals[[#This Row],[energy carrier EUCalc]],$AE$11:$BI$24,COLUMN()-COLUMN($AD$29),FALSE)*eurostat_totals[[#This Row],[2020 1]]</f>
        <v>0</v>
      </c>
      <c r="BH187" s="81">
        <f ca="1">VLOOKUP(eurostat_totals[[#This Row],[energy carrier EUCalc]],$AE$11:$BI$24,COLUMN()-COLUMN($AD$29),FALSE)*eurostat_totals[[#This Row],[2020 1]]</f>
        <v>0</v>
      </c>
      <c r="BI187" s="81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81" t="str">
        <f t="shared" si="125"/>
        <v>heat-nuclearCroatia</v>
      </c>
      <c r="B188" s="6" t="s">
        <v>73</v>
      </c>
      <c r="C188" t="s">
        <v>22</v>
      </c>
      <c r="D188" s="84">
        <v>0</v>
      </c>
      <c r="E188" s="84">
        <v>0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0</v>
      </c>
      <c r="O188" s="84">
        <v>0</v>
      </c>
      <c r="P188" s="84">
        <v>0</v>
      </c>
      <c r="Q188" s="84">
        <v>0</v>
      </c>
      <c r="R188" s="84">
        <v>0</v>
      </c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0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f t="shared" si="122"/>
        <v>0</v>
      </c>
      <c r="AG188" s="84">
        <f t="shared" si="123"/>
        <v>0</v>
      </c>
      <c r="AH188" s="84">
        <f t="shared" si="124"/>
        <v>0</v>
      </c>
      <c r="AI188" s="84">
        <f ca="1">VLOOKUP(eurostat_totals[[#This Row],[energy carrier EUCalc]],$AE$11:$BI$24,COLUMN()-COLUMN($AD$29),FALSE)*eurostat_totals[[#This Row],[2020 1]]</f>
        <v>0</v>
      </c>
      <c r="AJ188" s="84">
        <f ca="1">VLOOKUP(eurostat_totals[[#This Row],[energy carrier EUCalc]],$AE$11:$BI$24,COLUMN()-COLUMN($AD$29),FALSE)*eurostat_totals[[#This Row],[2020 1]]</f>
        <v>0</v>
      </c>
      <c r="AK188" s="84">
        <f ca="1">VLOOKUP(eurostat_totals[[#This Row],[energy carrier EUCalc]],$AE$11:$BI$24,COLUMN()-COLUMN($AD$29),FALSE)*eurostat_totals[[#This Row],[2020 1]]</f>
        <v>0</v>
      </c>
      <c r="AL188" s="84">
        <f ca="1">VLOOKUP(eurostat_totals[[#This Row],[energy carrier EUCalc]],$AE$11:$BI$24,COLUMN()-COLUMN($AD$29),FALSE)*eurostat_totals[[#This Row],[2020 1]]</f>
        <v>0</v>
      </c>
      <c r="AM188" s="84">
        <f ca="1">VLOOKUP(eurostat_totals[[#This Row],[energy carrier EUCalc]],$AE$11:$BI$24,COLUMN()-COLUMN($AD$29),FALSE)*eurostat_totals[[#This Row],[2020 1]]</f>
        <v>0</v>
      </c>
      <c r="AN188" s="84">
        <f ca="1">VLOOKUP(eurostat_totals[[#This Row],[energy carrier EUCalc]],$AE$11:$BI$24,COLUMN()-COLUMN($AD$29),FALSE)*eurostat_totals[[#This Row],[2020 1]]</f>
        <v>0</v>
      </c>
      <c r="AO188" s="84">
        <f>VLOOKUP(eurostat_totals[[#This Row],[energy carrier EUCalc]],$AE$11:$BI$24,COLUMN()-COLUMN($AD$29),FALSE)*eurostat_totals[[#This Row],[2020 1]]</f>
        <v>0</v>
      </c>
      <c r="AP188" s="84">
        <f ca="1">VLOOKUP(eurostat_totals[[#This Row],[energy carrier EUCalc]],$AE$11:$BI$24,COLUMN()-COLUMN($AD$29),FALSE)*eurostat_totals[[#This Row],[2020 1]]</f>
        <v>0</v>
      </c>
      <c r="AQ188" s="84">
        <f ca="1">VLOOKUP(eurostat_totals[[#This Row],[energy carrier EUCalc]],$AE$11:$BI$24,COLUMN()-COLUMN($AD$29),FALSE)*eurostat_totals[[#This Row],[2020 1]]</f>
        <v>0</v>
      </c>
      <c r="AR188" s="81">
        <f ca="1">VLOOKUP(eurostat_totals[[#This Row],[energy carrier EUCalc]],$AE$11:$BI$24,COLUMN()-COLUMN($AD$29),FALSE)*eurostat_totals[[#This Row],[2020 1]]</f>
        <v>0</v>
      </c>
      <c r="AS188" s="81">
        <f ca="1">VLOOKUP(eurostat_totals[[#This Row],[energy carrier EUCalc]],$AE$11:$BI$24,COLUMN()-COLUMN($AD$29),FALSE)*eurostat_totals[[#This Row],[2020 1]]</f>
        <v>0</v>
      </c>
      <c r="AT188" s="81">
        <f ca="1">VLOOKUP(eurostat_totals[[#This Row],[energy carrier EUCalc]],$AE$11:$BI$24,COLUMN()-COLUMN($AD$29),FALSE)*eurostat_totals[[#This Row],[2020 1]]</f>
        <v>0</v>
      </c>
      <c r="AU188" s="81">
        <f ca="1">VLOOKUP(eurostat_totals[[#This Row],[energy carrier EUCalc]],$AE$11:$BI$24,COLUMN()-COLUMN($AD$29),FALSE)*eurostat_totals[[#This Row],[2020 1]]</f>
        <v>0</v>
      </c>
      <c r="AV188" s="81">
        <f>VLOOKUP(eurostat_totals[[#This Row],[energy carrier EUCalc]],$AE$11:$BI$24,COLUMN()-COLUMN($AD$29),FALSE)*eurostat_totals[[#This Row],[2020 1]]</f>
        <v>0</v>
      </c>
      <c r="AW188" s="81">
        <f ca="1">VLOOKUP(eurostat_totals[[#This Row],[energy carrier EUCalc]],$AE$11:$BI$24,COLUMN()-COLUMN($AD$29),FALSE)*eurostat_totals[[#This Row],[2020 1]]</f>
        <v>0</v>
      </c>
      <c r="AX188" s="81">
        <f ca="1">VLOOKUP(eurostat_totals[[#This Row],[energy carrier EUCalc]],$AE$11:$BI$24,COLUMN()-COLUMN($AD$29),FALSE)*eurostat_totals[[#This Row],[2020 1]]</f>
        <v>0</v>
      </c>
      <c r="AY188" s="81">
        <f ca="1">VLOOKUP(eurostat_totals[[#This Row],[energy carrier EUCalc]],$AE$11:$BI$24,COLUMN()-COLUMN($AD$29),FALSE)*eurostat_totals[[#This Row],[2020 1]]</f>
        <v>0</v>
      </c>
      <c r="AZ188" s="81">
        <f ca="1">VLOOKUP(eurostat_totals[[#This Row],[energy carrier EUCalc]],$AE$11:$BI$24,COLUMN()-COLUMN($AD$29),FALSE)*eurostat_totals[[#This Row],[2020 1]]</f>
        <v>0</v>
      </c>
      <c r="BA188" s="81">
        <f ca="1">VLOOKUP(eurostat_totals[[#This Row],[energy carrier EUCalc]],$AE$11:$BI$24,COLUMN()-COLUMN($AD$29),FALSE)*eurostat_totals[[#This Row],[2020 1]]</f>
        <v>0</v>
      </c>
      <c r="BB188" s="81">
        <f ca="1">VLOOKUP(eurostat_totals[[#This Row],[energy carrier EUCalc]],$AE$11:$BI$24,COLUMN()-COLUMN($AD$29),FALSE)*eurostat_totals[[#This Row],[2020 1]]</f>
        <v>0</v>
      </c>
      <c r="BC188" s="81">
        <f>VLOOKUP(eurostat_totals[[#This Row],[energy carrier EUCalc]],$AE$11:$BI$24,COLUMN()-COLUMN($AD$29),FALSE)*eurostat_totals[[#This Row],[2020 1]]</f>
        <v>0</v>
      </c>
      <c r="BD188" s="81">
        <f ca="1">VLOOKUP(eurostat_totals[[#This Row],[energy carrier EUCalc]],$AE$11:$BI$24,COLUMN()-COLUMN($AD$29),FALSE)*eurostat_totals[[#This Row],[2020 1]]</f>
        <v>0</v>
      </c>
      <c r="BE188" s="81">
        <f ca="1">VLOOKUP(eurostat_totals[[#This Row],[energy carrier EUCalc]],$AE$11:$BI$24,COLUMN()-COLUMN($AD$29),FALSE)*eurostat_totals[[#This Row],[2020 1]]</f>
        <v>0</v>
      </c>
      <c r="BF188" s="81">
        <f ca="1">VLOOKUP(eurostat_totals[[#This Row],[energy carrier EUCalc]],$AE$11:$BI$24,COLUMN()-COLUMN($AD$29),FALSE)*eurostat_totals[[#This Row],[2020 1]]</f>
        <v>0</v>
      </c>
      <c r="BG188" s="81">
        <f ca="1">VLOOKUP(eurostat_totals[[#This Row],[energy carrier EUCalc]],$AE$11:$BI$24,COLUMN()-COLUMN($AD$29),FALSE)*eurostat_totals[[#This Row],[2020 1]]</f>
        <v>0</v>
      </c>
      <c r="BH188" s="81">
        <f ca="1">VLOOKUP(eurostat_totals[[#This Row],[energy carrier EUCalc]],$AE$11:$BI$24,COLUMN()-COLUMN($AD$29),FALSE)*eurostat_totals[[#This Row],[2020 1]]</f>
        <v>0</v>
      </c>
      <c r="BI188" s="81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81" t="str">
        <f t="shared" si="125"/>
        <v>heat-nuclearCyprus</v>
      </c>
      <c r="B189" s="6" t="s">
        <v>73</v>
      </c>
      <c r="C189" t="s">
        <v>28</v>
      </c>
      <c r="D189" s="84">
        <v>0</v>
      </c>
      <c r="E189" s="84">
        <v>0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0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0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f t="shared" si="122"/>
        <v>0</v>
      </c>
      <c r="AG189" s="84">
        <f t="shared" si="123"/>
        <v>0</v>
      </c>
      <c r="AH189" s="84">
        <f t="shared" si="124"/>
        <v>0</v>
      </c>
      <c r="AI189" s="84">
        <f ca="1">VLOOKUP(eurostat_totals[[#This Row],[energy carrier EUCalc]],$AE$11:$BI$24,COLUMN()-COLUMN($AD$29),FALSE)*eurostat_totals[[#This Row],[2020 1]]</f>
        <v>0</v>
      </c>
      <c r="AJ189" s="84">
        <f ca="1">VLOOKUP(eurostat_totals[[#This Row],[energy carrier EUCalc]],$AE$11:$BI$24,COLUMN()-COLUMN($AD$29),FALSE)*eurostat_totals[[#This Row],[2020 1]]</f>
        <v>0</v>
      </c>
      <c r="AK189" s="84">
        <f ca="1">VLOOKUP(eurostat_totals[[#This Row],[energy carrier EUCalc]],$AE$11:$BI$24,COLUMN()-COLUMN($AD$29),FALSE)*eurostat_totals[[#This Row],[2020 1]]</f>
        <v>0</v>
      </c>
      <c r="AL189" s="84">
        <f ca="1">VLOOKUP(eurostat_totals[[#This Row],[energy carrier EUCalc]],$AE$11:$BI$24,COLUMN()-COLUMN($AD$29),FALSE)*eurostat_totals[[#This Row],[2020 1]]</f>
        <v>0</v>
      </c>
      <c r="AM189" s="84">
        <f ca="1">VLOOKUP(eurostat_totals[[#This Row],[energy carrier EUCalc]],$AE$11:$BI$24,COLUMN()-COLUMN($AD$29),FALSE)*eurostat_totals[[#This Row],[2020 1]]</f>
        <v>0</v>
      </c>
      <c r="AN189" s="84">
        <f ca="1">VLOOKUP(eurostat_totals[[#This Row],[energy carrier EUCalc]],$AE$11:$BI$24,COLUMN()-COLUMN($AD$29),FALSE)*eurostat_totals[[#This Row],[2020 1]]</f>
        <v>0</v>
      </c>
      <c r="AO189" s="84">
        <f>VLOOKUP(eurostat_totals[[#This Row],[energy carrier EUCalc]],$AE$11:$BI$24,COLUMN()-COLUMN($AD$29),FALSE)*eurostat_totals[[#This Row],[2020 1]]</f>
        <v>0</v>
      </c>
      <c r="AP189" s="84">
        <f ca="1">VLOOKUP(eurostat_totals[[#This Row],[energy carrier EUCalc]],$AE$11:$BI$24,COLUMN()-COLUMN($AD$29),FALSE)*eurostat_totals[[#This Row],[2020 1]]</f>
        <v>0</v>
      </c>
      <c r="AQ189" s="84">
        <f ca="1">VLOOKUP(eurostat_totals[[#This Row],[energy carrier EUCalc]],$AE$11:$BI$24,COLUMN()-COLUMN($AD$29),FALSE)*eurostat_totals[[#This Row],[2020 1]]</f>
        <v>0</v>
      </c>
      <c r="AR189" s="81">
        <f ca="1">VLOOKUP(eurostat_totals[[#This Row],[energy carrier EUCalc]],$AE$11:$BI$24,COLUMN()-COLUMN($AD$29),FALSE)*eurostat_totals[[#This Row],[2020 1]]</f>
        <v>0</v>
      </c>
      <c r="AS189" s="81">
        <f ca="1">VLOOKUP(eurostat_totals[[#This Row],[energy carrier EUCalc]],$AE$11:$BI$24,COLUMN()-COLUMN($AD$29),FALSE)*eurostat_totals[[#This Row],[2020 1]]</f>
        <v>0</v>
      </c>
      <c r="AT189" s="81">
        <f ca="1">VLOOKUP(eurostat_totals[[#This Row],[energy carrier EUCalc]],$AE$11:$BI$24,COLUMN()-COLUMN($AD$29),FALSE)*eurostat_totals[[#This Row],[2020 1]]</f>
        <v>0</v>
      </c>
      <c r="AU189" s="81">
        <f ca="1">VLOOKUP(eurostat_totals[[#This Row],[energy carrier EUCalc]],$AE$11:$BI$24,COLUMN()-COLUMN($AD$29),FALSE)*eurostat_totals[[#This Row],[2020 1]]</f>
        <v>0</v>
      </c>
      <c r="AV189" s="81">
        <f>VLOOKUP(eurostat_totals[[#This Row],[energy carrier EUCalc]],$AE$11:$BI$24,COLUMN()-COLUMN($AD$29),FALSE)*eurostat_totals[[#This Row],[2020 1]]</f>
        <v>0</v>
      </c>
      <c r="AW189" s="81">
        <f ca="1">VLOOKUP(eurostat_totals[[#This Row],[energy carrier EUCalc]],$AE$11:$BI$24,COLUMN()-COLUMN($AD$29),FALSE)*eurostat_totals[[#This Row],[2020 1]]</f>
        <v>0</v>
      </c>
      <c r="AX189" s="81">
        <f ca="1">VLOOKUP(eurostat_totals[[#This Row],[energy carrier EUCalc]],$AE$11:$BI$24,COLUMN()-COLUMN($AD$29),FALSE)*eurostat_totals[[#This Row],[2020 1]]</f>
        <v>0</v>
      </c>
      <c r="AY189" s="81">
        <f ca="1">VLOOKUP(eurostat_totals[[#This Row],[energy carrier EUCalc]],$AE$11:$BI$24,COLUMN()-COLUMN($AD$29),FALSE)*eurostat_totals[[#This Row],[2020 1]]</f>
        <v>0</v>
      </c>
      <c r="AZ189" s="81">
        <f ca="1">VLOOKUP(eurostat_totals[[#This Row],[energy carrier EUCalc]],$AE$11:$BI$24,COLUMN()-COLUMN($AD$29),FALSE)*eurostat_totals[[#This Row],[2020 1]]</f>
        <v>0</v>
      </c>
      <c r="BA189" s="81">
        <f ca="1">VLOOKUP(eurostat_totals[[#This Row],[energy carrier EUCalc]],$AE$11:$BI$24,COLUMN()-COLUMN($AD$29),FALSE)*eurostat_totals[[#This Row],[2020 1]]</f>
        <v>0</v>
      </c>
      <c r="BB189" s="81">
        <f ca="1">VLOOKUP(eurostat_totals[[#This Row],[energy carrier EUCalc]],$AE$11:$BI$24,COLUMN()-COLUMN($AD$29),FALSE)*eurostat_totals[[#This Row],[2020 1]]</f>
        <v>0</v>
      </c>
      <c r="BC189" s="81">
        <f>VLOOKUP(eurostat_totals[[#This Row],[energy carrier EUCalc]],$AE$11:$BI$24,COLUMN()-COLUMN($AD$29),FALSE)*eurostat_totals[[#This Row],[2020 1]]</f>
        <v>0</v>
      </c>
      <c r="BD189" s="81">
        <f ca="1">VLOOKUP(eurostat_totals[[#This Row],[energy carrier EUCalc]],$AE$11:$BI$24,COLUMN()-COLUMN($AD$29),FALSE)*eurostat_totals[[#This Row],[2020 1]]</f>
        <v>0</v>
      </c>
      <c r="BE189" s="81">
        <f ca="1">VLOOKUP(eurostat_totals[[#This Row],[energy carrier EUCalc]],$AE$11:$BI$24,COLUMN()-COLUMN($AD$29),FALSE)*eurostat_totals[[#This Row],[2020 1]]</f>
        <v>0</v>
      </c>
      <c r="BF189" s="81">
        <f ca="1">VLOOKUP(eurostat_totals[[#This Row],[energy carrier EUCalc]],$AE$11:$BI$24,COLUMN()-COLUMN($AD$29),FALSE)*eurostat_totals[[#This Row],[2020 1]]</f>
        <v>0</v>
      </c>
      <c r="BG189" s="81">
        <f ca="1">VLOOKUP(eurostat_totals[[#This Row],[energy carrier EUCalc]],$AE$11:$BI$24,COLUMN()-COLUMN($AD$29),FALSE)*eurostat_totals[[#This Row],[2020 1]]</f>
        <v>0</v>
      </c>
      <c r="BH189" s="81">
        <f ca="1">VLOOKUP(eurostat_totals[[#This Row],[energy carrier EUCalc]],$AE$11:$BI$24,COLUMN()-COLUMN($AD$29),FALSE)*eurostat_totals[[#This Row],[2020 1]]</f>
        <v>0</v>
      </c>
      <c r="BI189" s="81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81" t="str">
        <f t="shared" si="125"/>
        <v>heat-nuclearCzech Republic</v>
      </c>
      <c r="B190" s="6" t="s">
        <v>73</v>
      </c>
      <c r="C190" t="s">
        <v>13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0</v>
      </c>
      <c r="K190" s="84">
        <v>0</v>
      </c>
      <c r="L190" s="84">
        <v>0</v>
      </c>
      <c r="M190" s="84">
        <v>0</v>
      </c>
      <c r="N190" s="84">
        <v>0</v>
      </c>
      <c r="O190" s="84">
        <v>0</v>
      </c>
      <c r="P190" s="84">
        <v>0</v>
      </c>
      <c r="Q190" s="84">
        <v>0</v>
      </c>
      <c r="R190" s="84">
        <v>0</v>
      </c>
      <c r="S190" s="84">
        <v>0</v>
      </c>
      <c r="T190" s="84">
        <v>0</v>
      </c>
      <c r="U190" s="84">
        <v>0</v>
      </c>
      <c r="V190" s="84">
        <v>0</v>
      </c>
      <c r="W190" s="84">
        <v>0</v>
      </c>
      <c r="X190" s="84">
        <v>0</v>
      </c>
      <c r="Y190" s="84">
        <v>0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f t="shared" si="122"/>
        <v>0</v>
      </c>
      <c r="AG190" s="84">
        <f t="shared" si="123"/>
        <v>0</v>
      </c>
      <c r="AH190" s="84">
        <f t="shared" si="124"/>
        <v>0</v>
      </c>
      <c r="AI190" s="84">
        <f ca="1">VLOOKUP(eurostat_totals[[#This Row],[energy carrier EUCalc]],$AE$11:$BI$24,COLUMN()-COLUMN($AD$29),FALSE)*eurostat_totals[[#This Row],[2020 1]]</f>
        <v>0</v>
      </c>
      <c r="AJ190" s="84">
        <f ca="1">VLOOKUP(eurostat_totals[[#This Row],[energy carrier EUCalc]],$AE$11:$BI$24,COLUMN()-COLUMN($AD$29),FALSE)*eurostat_totals[[#This Row],[2020 1]]</f>
        <v>0</v>
      </c>
      <c r="AK190" s="84">
        <f ca="1">VLOOKUP(eurostat_totals[[#This Row],[energy carrier EUCalc]],$AE$11:$BI$24,COLUMN()-COLUMN($AD$29),FALSE)*eurostat_totals[[#This Row],[2020 1]]</f>
        <v>0</v>
      </c>
      <c r="AL190" s="84">
        <f ca="1">VLOOKUP(eurostat_totals[[#This Row],[energy carrier EUCalc]],$AE$11:$BI$24,COLUMN()-COLUMN($AD$29),FALSE)*eurostat_totals[[#This Row],[2020 1]]</f>
        <v>0</v>
      </c>
      <c r="AM190" s="84">
        <f ca="1">VLOOKUP(eurostat_totals[[#This Row],[energy carrier EUCalc]],$AE$11:$BI$24,COLUMN()-COLUMN($AD$29),FALSE)*eurostat_totals[[#This Row],[2020 1]]</f>
        <v>0</v>
      </c>
      <c r="AN190" s="84">
        <f ca="1">VLOOKUP(eurostat_totals[[#This Row],[energy carrier EUCalc]],$AE$11:$BI$24,COLUMN()-COLUMN($AD$29),FALSE)*eurostat_totals[[#This Row],[2020 1]]</f>
        <v>0</v>
      </c>
      <c r="AO190" s="84">
        <f>VLOOKUP(eurostat_totals[[#This Row],[energy carrier EUCalc]],$AE$11:$BI$24,COLUMN()-COLUMN($AD$29),FALSE)*eurostat_totals[[#This Row],[2020 1]]</f>
        <v>0</v>
      </c>
      <c r="AP190" s="84">
        <f ca="1">VLOOKUP(eurostat_totals[[#This Row],[energy carrier EUCalc]],$AE$11:$BI$24,COLUMN()-COLUMN($AD$29),FALSE)*eurostat_totals[[#This Row],[2020 1]]</f>
        <v>0</v>
      </c>
      <c r="AQ190" s="84">
        <f ca="1">VLOOKUP(eurostat_totals[[#This Row],[energy carrier EUCalc]],$AE$11:$BI$24,COLUMN()-COLUMN($AD$29),FALSE)*eurostat_totals[[#This Row],[2020 1]]</f>
        <v>0</v>
      </c>
      <c r="AR190" s="81">
        <f ca="1">VLOOKUP(eurostat_totals[[#This Row],[energy carrier EUCalc]],$AE$11:$BI$24,COLUMN()-COLUMN($AD$29),FALSE)*eurostat_totals[[#This Row],[2020 1]]</f>
        <v>0</v>
      </c>
      <c r="AS190" s="81">
        <f ca="1">VLOOKUP(eurostat_totals[[#This Row],[energy carrier EUCalc]],$AE$11:$BI$24,COLUMN()-COLUMN($AD$29),FALSE)*eurostat_totals[[#This Row],[2020 1]]</f>
        <v>0</v>
      </c>
      <c r="AT190" s="81">
        <f ca="1">VLOOKUP(eurostat_totals[[#This Row],[energy carrier EUCalc]],$AE$11:$BI$24,COLUMN()-COLUMN($AD$29),FALSE)*eurostat_totals[[#This Row],[2020 1]]</f>
        <v>0</v>
      </c>
      <c r="AU190" s="81">
        <f ca="1">VLOOKUP(eurostat_totals[[#This Row],[energy carrier EUCalc]],$AE$11:$BI$24,COLUMN()-COLUMN($AD$29),FALSE)*eurostat_totals[[#This Row],[2020 1]]</f>
        <v>0</v>
      </c>
      <c r="AV190" s="81">
        <f>VLOOKUP(eurostat_totals[[#This Row],[energy carrier EUCalc]],$AE$11:$BI$24,COLUMN()-COLUMN($AD$29),FALSE)*eurostat_totals[[#This Row],[2020 1]]</f>
        <v>0</v>
      </c>
      <c r="AW190" s="81">
        <f ca="1">VLOOKUP(eurostat_totals[[#This Row],[energy carrier EUCalc]],$AE$11:$BI$24,COLUMN()-COLUMN($AD$29),FALSE)*eurostat_totals[[#This Row],[2020 1]]</f>
        <v>0</v>
      </c>
      <c r="AX190" s="81">
        <f ca="1">VLOOKUP(eurostat_totals[[#This Row],[energy carrier EUCalc]],$AE$11:$BI$24,COLUMN()-COLUMN($AD$29),FALSE)*eurostat_totals[[#This Row],[2020 1]]</f>
        <v>0</v>
      </c>
      <c r="AY190" s="81">
        <f ca="1">VLOOKUP(eurostat_totals[[#This Row],[energy carrier EUCalc]],$AE$11:$BI$24,COLUMN()-COLUMN($AD$29),FALSE)*eurostat_totals[[#This Row],[2020 1]]</f>
        <v>0</v>
      </c>
      <c r="AZ190" s="81">
        <f ca="1">VLOOKUP(eurostat_totals[[#This Row],[energy carrier EUCalc]],$AE$11:$BI$24,COLUMN()-COLUMN($AD$29),FALSE)*eurostat_totals[[#This Row],[2020 1]]</f>
        <v>0</v>
      </c>
      <c r="BA190" s="81">
        <f ca="1">VLOOKUP(eurostat_totals[[#This Row],[energy carrier EUCalc]],$AE$11:$BI$24,COLUMN()-COLUMN($AD$29),FALSE)*eurostat_totals[[#This Row],[2020 1]]</f>
        <v>0</v>
      </c>
      <c r="BB190" s="81">
        <f ca="1">VLOOKUP(eurostat_totals[[#This Row],[energy carrier EUCalc]],$AE$11:$BI$24,COLUMN()-COLUMN($AD$29),FALSE)*eurostat_totals[[#This Row],[2020 1]]</f>
        <v>0</v>
      </c>
      <c r="BC190" s="81">
        <f>VLOOKUP(eurostat_totals[[#This Row],[energy carrier EUCalc]],$AE$11:$BI$24,COLUMN()-COLUMN($AD$29),FALSE)*eurostat_totals[[#This Row],[2020 1]]</f>
        <v>0</v>
      </c>
      <c r="BD190" s="81">
        <f ca="1">VLOOKUP(eurostat_totals[[#This Row],[energy carrier EUCalc]],$AE$11:$BI$24,COLUMN()-COLUMN($AD$29),FALSE)*eurostat_totals[[#This Row],[2020 1]]</f>
        <v>0</v>
      </c>
      <c r="BE190" s="81">
        <f ca="1">VLOOKUP(eurostat_totals[[#This Row],[energy carrier EUCalc]],$AE$11:$BI$24,COLUMN()-COLUMN($AD$29),FALSE)*eurostat_totals[[#This Row],[2020 1]]</f>
        <v>0</v>
      </c>
      <c r="BF190" s="81">
        <f ca="1">VLOOKUP(eurostat_totals[[#This Row],[energy carrier EUCalc]],$AE$11:$BI$24,COLUMN()-COLUMN($AD$29),FALSE)*eurostat_totals[[#This Row],[2020 1]]</f>
        <v>0</v>
      </c>
      <c r="BG190" s="81">
        <f ca="1">VLOOKUP(eurostat_totals[[#This Row],[energy carrier EUCalc]],$AE$11:$BI$24,COLUMN()-COLUMN($AD$29),FALSE)*eurostat_totals[[#This Row],[2020 1]]</f>
        <v>0</v>
      </c>
      <c r="BH190" s="81">
        <f ca="1">VLOOKUP(eurostat_totals[[#This Row],[energy carrier EUCalc]],$AE$11:$BI$24,COLUMN()-COLUMN($AD$29),FALSE)*eurostat_totals[[#This Row],[2020 1]]</f>
        <v>0</v>
      </c>
      <c r="BI190" s="81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81" t="str">
        <f t="shared" si="125"/>
        <v>heat-nuclearDenmark</v>
      </c>
      <c r="B191" s="6" t="s">
        <v>73</v>
      </c>
      <c r="C191" t="s">
        <v>17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</v>
      </c>
      <c r="Q191" s="84">
        <v>0</v>
      </c>
      <c r="R191" s="84">
        <v>0</v>
      </c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f t="shared" si="122"/>
        <v>0</v>
      </c>
      <c r="AG191" s="84">
        <f t="shared" si="123"/>
        <v>0</v>
      </c>
      <c r="AH191" s="84">
        <f t="shared" si="124"/>
        <v>0</v>
      </c>
      <c r="AI191" s="84">
        <f ca="1">VLOOKUP(eurostat_totals[[#This Row],[energy carrier EUCalc]],$AE$11:$BI$24,COLUMN()-COLUMN($AD$29),FALSE)*eurostat_totals[[#This Row],[2020 1]]</f>
        <v>0</v>
      </c>
      <c r="AJ191" s="84">
        <f ca="1">VLOOKUP(eurostat_totals[[#This Row],[energy carrier EUCalc]],$AE$11:$BI$24,COLUMN()-COLUMN($AD$29),FALSE)*eurostat_totals[[#This Row],[2020 1]]</f>
        <v>0</v>
      </c>
      <c r="AK191" s="84">
        <f ca="1">VLOOKUP(eurostat_totals[[#This Row],[energy carrier EUCalc]],$AE$11:$BI$24,COLUMN()-COLUMN($AD$29),FALSE)*eurostat_totals[[#This Row],[2020 1]]</f>
        <v>0</v>
      </c>
      <c r="AL191" s="84">
        <f ca="1">VLOOKUP(eurostat_totals[[#This Row],[energy carrier EUCalc]],$AE$11:$BI$24,COLUMN()-COLUMN($AD$29),FALSE)*eurostat_totals[[#This Row],[2020 1]]</f>
        <v>0</v>
      </c>
      <c r="AM191" s="84">
        <f ca="1">VLOOKUP(eurostat_totals[[#This Row],[energy carrier EUCalc]],$AE$11:$BI$24,COLUMN()-COLUMN($AD$29),FALSE)*eurostat_totals[[#This Row],[2020 1]]</f>
        <v>0</v>
      </c>
      <c r="AN191" s="84">
        <f ca="1">VLOOKUP(eurostat_totals[[#This Row],[energy carrier EUCalc]],$AE$11:$BI$24,COLUMN()-COLUMN($AD$29),FALSE)*eurostat_totals[[#This Row],[2020 1]]</f>
        <v>0</v>
      </c>
      <c r="AO191" s="84">
        <f>VLOOKUP(eurostat_totals[[#This Row],[energy carrier EUCalc]],$AE$11:$BI$24,COLUMN()-COLUMN($AD$29),FALSE)*eurostat_totals[[#This Row],[2020 1]]</f>
        <v>0</v>
      </c>
      <c r="AP191" s="84">
        <f ca="1">VLOOKUP(eurostat_totals[[#This Row],[energy carrier EUCalc]],$AE$11:$BI$24,COLUMN()-COLUMN($AD$29),FALSE)*eurostat_totals[[#This Row],[2020 1]]</f>
        <v>0</v>
      </c>
      <c r="AQ191" s="84">
        <f ca="1">VLOOKUP(eurostat_totals[[#This Row],[energy carrier EUCalc]],$AE$11:$BI$24,COLUMN()-COLUMN($AD$29),FALSE)*eurostat_totals[[#This Row],[2020 1]]</f>
        <v>0</v>
      </c>
      <c r="AR191" s="81">
        <f ca="1">VLOOKUP(eurostat_totals[[#This Row],[energy carrier EUCalc]],$AE$11:$BI$24,COLUMN()-COLUMN($AD$29),FALSE)*eurostat_totals[[#This Row],[2020 1]]</f>
        <v>0</v>
      </c>
      <c r="AS191" s="81">
        <f ca="1">VLOOKUP(eurostat_totals[[#This Row],[energy carrier EUCalc]],$AE$11:$BI$24,COLUMN()-COLUMN($AD$29),FALSE)*eurostat_totals[[#This Row],[2020 1]]</f>
        <v>0</v>
      </c>
      <c r="AT191" s="81">
        <f ca="1">VLOOKUP(eurostat_totals[[#This Row],[energy carrier EUCalc]],$AE$11:$BI$24,COLUMN()-COLUMN($AD$29),FALSE)*eurostat_totals[[#This Row],[2020 1]]</f>
        <v>0</v>
      </c>
      <c r="AU191" s="81">
        <f ca="1">VLOOKUP(eurostat_totals[[#This Row],[energy carrier EUCalc]],$AE$11:$BI$24,COLUMN()-COLUMN($AD$29),FALSE)*eurostat_totals[[#This Row],[2020 1]]</f>
        <v>0</v>
      </c>
      <c r="AV191" s="81">
        <f>VLOOKUP(eurostat_totals[[#This Row],[energy carrier EUCalc]],$AE$11:$BI$24,COLUMN()-COLUMN($AD$29),FALSE)*eurostat_totals[[#This Row],[2020 1]]</f>
        <v>0</v>
      </c>
      <c r="AW191" s="81">
        <f ca="1">VLOOKUP(eurostat_totals[[#This Row],[energy carrier EUCalc]],$AE$11:$BI$24,COLUMN()-COLUMN($AD$29),FALSE)*eurostat_totals[[#This Row],[2020 1]]</f>
        <v>0</v>
      </c>
      <c r="AX191" s="81">
        <f ca="1">VLOOKUP(eurostat_totals[[#This Row],[energy carrier EUCalc]],$AE$11:$BI$24,COLUMN()-COLUMN($AD$29),FALSE)*eurostat_totals[[#This Row],[2020 1]]</f>
        <v>0</v>
      </c>
      <c r="AY191" s="81">
        <f ca="1">VLOOKUP(eurostat_totals[[#This Row],[energy carrier EUCalc]],$AE$11:$BI$24,COLUMN()-COLUMN($AD$29),FALSE)*eurostat_totals[[#This Row],[2020 1]]</f>
        <v>0</v>
      </c>
      <c r="AZ191" s="81">
        <f ca="1">VLOOKUP(eurostat_totals[[#This Row],[energy carrier EUCalc]],$AE$11:$BI$24,COLUMN()-COLUMN($AD$29),FALSE)*eurostat_totals[[#This Row],[2020 1]]</f>
        <v>0</v>
      </c>
      <c r="BA191" s="81">
        <f ca="1">VLOOKUP(eurostat_totals[[#This Row],[energy carrier EUCalc]],$AE$11:$BI$24,COLUMN()-COLUMN($AD$29),FALSE)*eurostat_totals[[#This Row],[2020 1]]</f>
        <v>0</v>
      </c>
      <c r="BB191" s="81">
        <f ca="1">VLOOKUP(eurostat_totals[[#This Row],[energy carrier EUCalc]],$AE$11:$BI$24,COLUMN()-COLUMN($AD$29),FALSE)*eurostat_totals[[#This Row],[2020 1]]</f>
        <v>0</v>
      </c>
      <c r="BC191" s="81">
        <f>VLOOKUP(eurostat_totals[[#This Row],[energy carrier EUCalc]],$AE$11:$BI$24,COLUMN()-COLUMN($AD$29),FALSE)*eurostat_totals[[#This Row],[2020 1]]</f>
        <v>0</v>
      </c>
      <c r="BD191" s="81">
        <f ca="1">VLOOKUP(eurostat_totals[[#This Row],[energy carrier EUCalc]],$AE$11:$BI$24,COLUMN()-COLUMN($AD$29),FALSE)*eurostat_totals[[#This Row],[2020 1]]</f>
        <v>0</v>
      </c>
      <c r="BE191" s="81">
        <f ca="1">VLOOKUP(eurostat_totals[[#This Row],[energy carrier EUCalc]],$AE$11:$BI$24,COLUMN()-COLUMN($AD$29),FALSE)*eurostat_totals[[#This Row],[2020 1]]</f>
        <v>0</v>
      </c>
      <c r="BF191" s="81">
        <f ca="1">VLOOKUP(eurostat_totals[[#This Row],[energy carrier EUCalc]],$AE$11:$BI$24,COLUMN()-COLUMN($AD$29),FALSE)*eurostat_totals[[#This Row],[2020 1]]</f>
        <v>0</v>
      </c>
      <c r="BG191" s="81">
        <f ca="1">VLOOKUP(eurostat_totals[[#This Row],[energy carrier EUCalc]],$AE$11:$BI$24,COLUMN()-COLUMN($AD$29),FALSE)*eurostat_totals[[#This Row],[2020 1]]</f>
        <v>0</v>
      </c>
      <c r="BH191" s="81">
        <f ca="1">VLOOKUP(eurostat_totals[[#This Row],[energy carrier EUCalc]],$AE$11:$BI$24,COLUMN()-COLUMN($AD$29),FALSE)*eurostat_totals[[#This Row],[2020 1]]</f>
        <v>0</v>
      </c>
      <c r="BI191" s="81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81" t="str">
        <f t="shared" si="125"/>
        <v>heat-nuclearEstonia</v>
      </c>
      <c r="B192" s="6" t="s">
        <v>73</v>
      </c>
      <c r="C192" t="s">
        <v>25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f t="shared" si="122"/>
        <v>0</v>
      </c>
      <c r="AG192" s="84">
        <f t="shared" si="123"/>
        <v>0</v>
      </c>
      <c r="AH192" s="84">
        <f t="shared" si="124"/>
        <v>0</v>
      </c>
      <c r="AI192" s="84">
        <f ca="1">VLOOKUP(eurostat_totals[[#This Row],[energy carrier EUCalc]],$AE$11:$BI$24,COLUMN()-COLUMN($AD$29),FALSE)*eurostat_totals[[#This Row],[2020 1]]</f>
        <v>0</v>
      </c>
      <c r="AJ192" s="84">
        <f ca="1">VLOOKUP(eurostat_totals[[#This Row],[energy carrier EUCalc]],$AE$11:$BI$24,COLUMN()-COLUMN($AD$29),FALSE)*eurostat_totals[[#This Row],[2020 1]]</f>
        <v>0</v>
      </c>
      <c r="AK192" s="84">
        <f ca="1">VLOOKUP(eurostat_totals[[#This Row],[energy carrier EUCalc]],$AE$11:$BI$24,COLUMN()-COLUMN($AD$29),FALSE)*eurostat_totals[[#This Row],[2020 1]]</f>
        <v>0</v>
      </c>
      <c r="AL192" s="84">
        <f ca="1">VLOOKUP(eurostat_totals[[#This Row],[energy carrier EUCalc]],$AE$11:$BI$24,COLUMN()-COLUMN($AD$29),FALSE)*eurostat_totals[[#This Row],[2020 1]]</f>
        <v>0</v>
      </c>
      <c r="AM192" s="84">
        <f ca="1">VLOOKUP(eurostat_totals[[#This Row],[energy carrier EUCalc]],$AE$11:$BI$24,COLUMN()-COLUMN($AD$29),FALSE)*eurostat_totals[[#This Row],[2020 1]]</f>
        <v>0</v>
      </c>
      <c r="AN192" s="84">
        <f ca="1">VLOOKUP(eurostat_totals[[#This Row],[energy carrier EUCalc]],$AE$11:$BI$24,COLUMN()-COLUMN($AD$29),FALSE)*eurostat_totals[[#This Row],[2020 1]]</f>
        <v>0</v>
      </c>
      <c r="AO192" s="84">
        <f>VLOOKUP(eurostat_totals[[#This Row],[energy carrier EUCalc]],$AE$11:$BI$24,COLUMN()-COLUMN($AD$29),FALSE)*eurostat_totals[[#This Row],[2020 1]]</f>
        <v>0</v>
      </c>
      <c r="AP192" s="84">
        <f ca="1">VLOOKUP(eurostat_totals[[#This Row],[energy carrier EUCalc]],$AE$11:$BI$24,COLUMN()-COLUMN($AD$29),FALSE)*eurostat_totals[[#This Row],[2020 1]]</f>
        <v>0</v>
      </c>
      <c r="AQ192" s="84">
        <f ca="1">VLOOKUP(eurostat_totals[[#This Row],[energy carrier EUCalc]],$AE$11:$BI$24,COLUMN()-COLUMN($AD$29),FALSE)*eurostat_totals[[#This Row],[2020 1]]</f>
        <v>0</v>
      </c>
      <c r="AR192" s="81">
        <f ca="1">VLOOKUP(eurostat_totals[[#This Row],[energy carrier EUCalc]],$AE$11:$BI$24,COLUMN()-COLUMN($AD$29),FALSE)*eurostat_totals[[#This Row],[2020 1]]</f>
        <v>0</v>
      </c>
      <c r="AS192" s="81">
        <f ca="1">VLOOKUP(eurostat_totals[[#This Row],[energy carrier EUCalc]],$AE$11:$BI$24,COLUMN()-COLUMN($AD$29),FALSE)*eurostat_totals[[#This Row],[2020 1]]</f>
        <v>0</v>
      </c>
      <c r="AT192" s="81">
        <f ca="1">VLOOKUP(eurostat_totals[[#This Row],[energy carrier EUCalc]],$AE$11:$BI$24,COLUMN()-COLUMN($AD$29),FALSE)*eurostat_totals[[#This Row],[2020 1]]</f>
        <v>0</v>
      </c>
      <c r="AU192" s="81">
        <f ca="1">VLOOKUP(eurostat_totals[[#This Row],[energy carrier EUCalc]],$AE$11:$BI$24,COLUMN()-COLUMN($AD$29),FALSE)*eurostat_totals[[#This Row],[2020 1]]</f>
        <v>0</v>
      </c>
      <c r="AV192" s="81">
        <f>VLOOKUP(eurostat_totals[[#This Row],[energy carrier EUCalc]],$AE$11:$BI$24,COLUMN()-COLUMN($AD$29),FALSE)*eurostat_totals[[#This Row],[2020 1]]</f>
        <v>0</v>
      </c>
      <c r="AW192" s="81">
        <f ca="1">VLOOKUP(eurostat_totals[[#This Row],[energy carrier EUCalc]],$AE$11:$BI$24,COLUMN()-COLUMN($AD$29),FALSE)*eurostat_totals[[#This Row],[2020 1]]</f>
        <v>0</v>
      </c>
      <c r="AX192" s="81">
        <f ca="1">VLOOKUP(eurostat_totals[[#This Row],[energy carrier EUCalc]],$AE$11:$BI$24,COLUMN()-COLUMN($AD$29),FALSE)*eurostat_totals[[#This Row],[2020 1]]</f>
        <v>0</v>
      </c>
      <c r="AY192" s="81">
        <f ca="1">VLOOKUP(eurostat_totals[[#This Row],[energy carrier EUCalc]],$AE$11:$BI$24,COLUMN()-COLUMN($AD$29),FALSE)*eurostat_totals[[#This Row],[2020 1]]</f>
        <v>0</v>
      </c>
      <c r="AZ192" s="81">
        <f ca="1">VLOOKUP(eurostat_totals[[#This Row],[energy carrier EUCalc]],$AE$11:$BI$24,COLUMN()-COLUMN($AD$29),FALSE)*eurostat_totals[[#This Row],[2020 1]]</f>
        <v>0</v>
      </c>
      <c r="BA192" s="81">
        <f ca="1">VLOOKUP(eurostat_totals[[#This Row],[energy carrier EUCalc]],$AE$11:$BI$24,COLUMN()-COLUMN($AD$29),FALSE)*eurostat_totals[[#This Row],[2020 1]]</f>
        <v>0</v>
      </c>
      <c r="BB192" s="81">
        <f ca="1">VLOOKUP(eurostat_totals[[#This Row],[energy carrier EUCalc]],$AE$11:$BI$24,COLUMN()-COLUMN($AD$29),FALSE)*eurostat_totals[[#This Row],[2020 1]]</f>
        <v>0</v>
      </c>
      <c r="BC192" s="81">
        <f>VLOOKUP(eurostat_totals[[#This Row],[energy carrier EUCalc]],$AE$11:$BI$24,COLUMN()-COLUMN($AD$29),FALSE)*eurostat_totals[[#This Row],[2020 1]]</f>
        <v>0</v>
      </c>
      <c r="BD192" s="81">
        <f ca="1">VLOOKUP(eurostat_totals[[#This Row],[energy carrier EUCalc]],$AE$11:$BI$24,COLUMN()-COLUMN($AD$29),FALSE)*eurostat_totals[[#This Row],[2020 1]]</f>
        <v>0</v>
      </c>
      <c r="BE192" s="81">
        <f ca="1">VLOOKUP(eurostat_totals[[#This Row],[energy carrier EUCalc]],$AE$11:$BI$24,COLUMN()-COLUMN($AD$29),FALSE)*eurostat_totals[[#This Row],[2020 1]]</f>
        <v>0</v>
      </c>
      <c r="BF192" s="81">
        <f ca="1">VLOOKUP(eurostat_totals[[#This Row],[energy carrier EUCalc]],$AE$11:$BI$24,COLUMN()-COLUMN($AD$29),FALSE)*eurostat_totals[[#This Row],[2020 1]]</f>
        <v>0</v>
      </c>
      <c r="BG192" s="81">
        <f ca="1">VLOOKUP(eurostat_totals[[#This Row],[energy carrier EUCalc]],$AE$11:$BI$24,COLUMN()-COLUMN($AD$29),FALSE)*eurostat_totals[[#This Row],[2020 1]]</f>
        <v>0</v>
      </c>
      <c r="BH192" s="81">
        <f ca="1">VLOOKUP(eurostat_totals[[#This Row],[energy carrier EUCalc]],$AE$11:$BI$24,COLUMN()-COLUMN($AD$29),FALSE)*eurostat_totals[[#This Row],[2020 1]]</f>
        <v>0</v>
      </c>
      <c r="BI192" s="81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81" t="str">
        <f t="shared" si="125"/>
        <v>heat-nuclearFinland</v>
      </c>
      <c r="B193" s="6" t="s">
        <v>73</v>
      </c>
      <c r="C193" t="s">
        <v>11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f t="shared" si="122"/>
        <v>0</v>
      </c>
      <c r="AG193" s="84">
        <f t="shared" si="123"/>
        <v>0</v>
      </c>
      <c r="AH193" s="84">
        <f t="shared" si="124"/>
        <v>0</v>
      </c>
      <c r="AI193" s="84">
        <f ca="1">VLOOKUP(eurostat_totals[[#This Row],[energy carrier EUCalc]],$AE$11:$BI$24,COLUMN()-COLUMN($AD$29),FALSE)*eurostat_totals[[#This Row],[2020 1]]</f>
        <v>0</v>
      </c>
      <c r="AJ193" s="84">
        <f ca="1">VLOOKUP(eurostat_totals[[#This Row],[energy carrier EUCalc]],$AE$11:$BI$24,COLUMN()-COLUMN($AD$29),FALSE)*eurostat_totals[[#This Row],[2020 1]]</f>
        <v>0</v>
      </c>
      <c r="AK193" s="84">
        <f ca="1">VLOOKUP(eurostat_totals[[#This Row],[energy carrier EUCalc]],$AE$11:$BI$24,COLUMN()-COLUMN($AD$29),FALSE)*eurostat_totals[[#This Row],[2020 1]]</f>
        <v>0</v>
      </c>
      <c r="AL193" s="84">
        <f ca="1">VLOOKUP(eurostat_totals[[#This Row],[energy carrier EUCalc]],$AE$11:$BI$24,COLUMN()-COLUMN($AD$29),FALSE)*eurostat_totals[[#This Row],[2020 1]]</f>
        <v>0</v>
      </c>
      <c r="AM193" s="84">
        <f ca="1">VLOOKUP(eurostat_totals[[#This Row],[energy carrier EUCalc]],$AE$11:$BI$24,COLUMN()-COLUMN($AD$29),FALSE)*eurostat_totals[[#This Row],[2020 1]]</f>
        <v>0</v>
      </c>
      <c r="AN193" s="84">
        <f ca="1">VLOOKUP(eurostat_totals[[#This Row],[energy carrier EUCalc]],$AE$11:$BI$24,COLUMN()-COLUMN($AD$29),FALSE)*eurostat_totals[[#This Row],[2020 1]]</f>
        <v>0</v>
      </c>
      <c r="AO193" s="84">
        <f>VLOOKUP(eurostat_totals[[#This Row],[energy carrier EUCalc]],$AE$11:$BI$24,COLUMN()-COLUMN($AD$29),FALSE)*eurostat_totals[[#This Row],[2020 1]]</f>
        <v>0</v>
      </c>
      <c r="AP193" s="84">
        <f ca="1">VLOOKUP(eurostat_totals[[#This Row],[energy carrier EUCalc]],$AE$11:$BI$24,COLUMN()-COLUMN($AD$29),FALSE)*eurostat_totals[[#This Row],[2020 1]]</f>
        <v>0</v>
      </c>
      <c r="AQ193" s="84">
        <f ca="1">VLOOKUP(eurostat_totals[[#This Row],[energy carrier EUCalc]],$AE$11:$BI$24,COLUMN()-COLUMN($AD$29),FALSE)*eurostat_totals[[#This Row],[2020 1]]</f>
        <v>0</v>
      </c>
      <c r="AR193" s="81">
        <f ca="1">VLOOKUP(eurostat_totals[[#This Row],[energy carrier EUCalc]],$AE$11:$BI$24,COLUMN()-COLUMN($AD$29),FALSE)*eurostat_totals[[#This Row],[2020 1]]</f>
        <v>0</v>
      </c>
      <c r="AS193" s="81">
        <f ca="1">VLOOKUP(eurostat_totals[[#This Row],[energy carrier EUCalc]],$AE$11:$BI$24,COLUMN()-COLUMN($AD$29),FALSE)*eurostat_totals[[#This Row],[2020 1]]</f>
        <v>0</v>
      </c>
      <c r="AT193" s="81">
        <f ca="1">VLOOKUP(eurostat_totals[[#This Row],[energy carrier EUCalc]],$AE$11:$BI$24,COLUMN()-COLUMN($AD$29),FALSE)*eurostat_totals[[#This Row],[2020 1]]</f>
        <v>0</v>
      </c>
      <c r="AU193" s="81">
        <f ca="1">VLOOKUP(eurostat_totals[[#This Row],[energy carrier EUCalc]],$AE$11:$BI$24,COLUMN()-COLUMN($AD$29),FALSE)*eurostat_totals[[#This Row],[2020 1]]</f>
        <v>0</v>
      </c>
      <c r="AV193" s="81">
        <f>VLOOKUP(eurostat_totals[[#This Row],[energy carrier EUCalc]],$AE$11:$BI$24,COLUMN()-COLUMN($AD$29),FALSE)*eurostat_totals[[#This Row],[2020 1]]</f>
        <v>0</v>
      </c>
      <c r="AW193" s="81">
        <f ca="1">VLOOKUP(eurostat_totals[[#This Row],[energy carrier EUCalc]],$AE$11:$BI$24,COLUMN()-COLUMN($AD$29),FALSE)*eurostat_totals[[#This Row],[2020 1]]</f>
        <v>0</v>
      </c>
      <c r="AX193" s="81">
        <f ca="1">VLOOKUP(eurostat_totals[[#This Row],[energy carrier EUCalc]],$AE$11:$BI$24,COLUMN()-COLUMN($AD$29),FALSE)*eurostat_totals[[#This Row],[2020 1]]</f>
        <v>0</v>
      </c>
      <c r="AY193" s="81">
        <f ca="1">VLOOKUP(eurostat_totals[[#This Row],[energy carrier EUCalc]],$AE$11:$BI$24,COLUMN()-COLUMN($AD$29),FALSE)*eurostat_totals[[#This Row],[2020 1]]</f>
        <v>0</v>
      </c>
      <c r="AZ193" s="81">
        <f ca="1">VLOOKUP(eurostat_totals[[#This Row],[energy carrier EUCalc]],$AE$11:$BI$24,COLUMN()-COLUMN($AD$29),FALSE)*eurostat_totals[[#This Row],[2020 1]]</f>
        <v>0</v>
      </c>
      <c r="BA193" s="81">
        <f ca="1">VLOOKUP(eurostat_totals[[#This Row],[energy carrier EUCalc]],$AE$11:$BI$24,COLUMN()-COLUMN($AD$29),FALSE)*eurostat_totals[[#This Row],[2020 1]]</f>
        <v>0</v>
      </c>
      <c r="BB193" s="81">
        <f ca="1">VLOOKUP(eurostat_totals[[#This Row],[energy carrier EUCalc]],$AE$11:$BI$24,COLUMN()-COLUMN($AD$29),FALSE)*eurostat_totals[[#This Row],[2020 1]]</f>
        <v>0</v>
      </c>
      <c r="BC193" s="81">
        <f>VLOOKUP(eurostat_totals[[#This Row],[energy carrier EUCalc]],$AE$11:$BI$24,COLUMN()-COLUMN($AD$29),FALSE)*eurostat_totals[[#This Row],[2020 1]]</f>
        <v>0</v>
      </c>
      <c r="BD193" s="81">
        <f ca="1">VLOOKUP(eurostat_totals[[#This Row],[energy carrier EUCalc]],$AE$11:$BI$24,COLUMN()-COLUMN($AD$29),FALSE)*eurostat_totals[[#This Row],[2020 1]]</f>
        <v>0</v>
      </c>
      <c r="BE193" s="81">
        <f ca="1">VLOOKUP(eurostat_totals[[#This Row],[energy carrier EUCalc]],$AE$11:$BI$24,COLUMN()-COLUMN($AD$29),FALSE)*eurostat_totals[[#This Row],[2020 1]]</f>
        <v>0</v>
      </c>
      <c r="BF193" s="81">
        <f ca="1">VLOOKUP(eurostat_totals[[#This Row],[energy carrier EUCalc]],$AE$11:$BI$24,COLUMN()-COLUMN($AD$29),FALSE)*eurostat_totals[[#This Row],[2020 1]]</f>
        <v>0</v>
      </c>
      <c r="BG193" s="81">
        <f ca="1">VLOOKUP(eurostat_totals[[#This Row],[energy carrier EUCalc]],$AE$11:$BI$24,COLUMN()-COLUMN($AD$29),FALSE)*eurostat_totals[[#This Row],[2020 1]]</f>
        <v>0</v>
      </c>
      <c r="BH193" s="81">
        <f ca="1">VLOOKUP(eurostat_totals[[#This Row],[energy carrier EUCalc]],$AE$11:$BI$24,COLUMN()-COLUMN($AD$29),FALSE)*eurostat_totals[[#This Row],[2020 1]]</f>
        <v>0</v>
      </c>
      <c r="BI193" s="81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81" t="str">
        <f t="shared" si="125"/>
        <v>heat-nuclearFrance</v>
      </c>
      <c r="B194" s="6" t="s">
        <v>73</v>
      </c>
      <c r="C194" t="s">
        <v>3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f t="shared" si="122"/>
        <v>0</v>
      </c>
      <c r="AG194" s="84">
        <f t="shared" si="123"/>
        <v>0</v>
      </c>
      <c r="AH194" s="84">
        <f t="shared" si="124"/>
        <v>0</v>
      </c>
      <c r="AI194" s="84">
        <f ca="1">VLOOKUP(eurostat_totals[[#This Row],[energy carrier EUCalc]],$AE$11:$BI$24,COLUMN()-COLUMN($AD$29),FALSE)*eurostat_totals[[#This Row],[2020 1]]</f>
        <v>0</v>
      </c>
      <c r="AJ194" s="84">
        <f ca="1">VLOOKUP(eurostat_totals[[#This Row],[energy carrier EUCalc]],$AE$11:$BI$24,COLUMN()-COLUMN($AD$29),FALSE)*eurostat_totals[[#This Row],[2020 1]]</f>
        <v>0</v>
      </c>
      <c r="AK194" s="84">
        <f ca="1">VLOOKUP(eurostat_totals[[#This Row],[energy carrier EUCalc]],$AE$11:$BI$24,COLUMN()-COLUMN($AD$29),FALSE)*eurostat_totals[[#This Row],[2020 1]]</f>
        <v>0</v>
      </c>
      <c r="AL194" s="84">
        <f ca="1">VLOOKUP(eurostat_totals[[#This Row],[energy carrier EUCalc]],$AE$11:$BI$24,COLUMN()-COLUMN($AD$29),FALSE)*eurostat_totals[[#This Row],[2020 1]]</f>
        <v>0</v>
      </c>
      <c r="AM194" s="84">
        <f ca="1">VLOOKUP(eurostat_totals[[#This Row],[energy carrier EUCalc]],$AE$11:$BI$24,COLUMN()-COLUMN($AD$29),FALSE)*eurostat_totals[[#This Row],[2020 1]]</f>
        <v>0</v>
      </c>
      <c r="AN194" s="84">
        <f ca="1">VLOOKUP(eurostat_totals[[#This Row],[energy carrier EUCalc]],$AE$11:$BI$24,COLUMN()-COLUMN($AD$29),FALSE)*eurostat_totals[[#This Row],[2020 1]]</f>
        <v>0</v>
      </c>
      <c r="AO194" s="84">
        <f>VLOOKUP(eurostat_totals[[#This Row],[energy carrier EUCalc]],$AE$11:$BI$24,COLUMN()-COLUMN($AD$29),FALSE)*eurostat_totals[[#This Row],[2020 1]]</f>
        <v>0</v>
      </c>
      <c r="AP194" s="84">
        <f ca="1">VLOOKUP(eurostat_totals[[#This Row],[energy carrier EUCalc]],$AE$11:$BI$24,COLUMN()-COLUMN($AD$29),FALSE)*eurostat_totals[[#This Row],[2020 1]]</f>
        <v>0</v>
      </c>
      <c r="AQ194" s="84">
        <f ca="1">VLOOKUP(eurostat_totals[[#This Row],[energy carrier EUCalc]],$AE$11:$BI$24,COLUMN()-COLUMN($AD$29),FALSE)*eurostat_totals[[#This Row],[2020 1]]</f>
        <v>0</v>
      </c>
      <c r="AR194" s="81">
        <f ca="1">VLOOKUP(eurostat_totals[[#This Row],[energy carrier EUCalc]],$AE$11:$BI$24,COLUMN()-COLUMN($AD$29),FALSE)*eurostat_totals[[#This Row],[2020 1]]</f>
        <v>0</v>
      </c>
      <c r="AS194" s="81">
        <f ca="1">VLOOKUP(eurostat_totals[[#This Row],[energy carrier EUCalc]],$AE$11:$BI$24,COLUMN()-COLUMN($AD$29),FALSE)*eurostat_totals[[#This Row],[2020 1]]</f>
        <v>0</v>
      </c>
      <c r="AT194" s="81">
        <f ca="1">VLOOKUP(eurostat_totals[[#This Row],[energy carrier EUCalc]],$AE$11:$BI$24,COLUMN()-COLUMN($AD$29),FALSE)*eurostat_totals[[#This Row],[2020 1]]</f>
        <v>0</v>
      </c>
      <c r="AU194" s="81">
        <f ca="1">VLOOKUP(eurostat_totals[[#This Row],[energy carrier EUCalc]],$AE$11:$BI$24,COLUMN()-COLUMN($AD$29),FALSE)*eurostat_totals[[#This Row],[2020 1]]</f>
        <v>0</v>
      </c>
      <c r="AV194" s="81">
        <f>VLOOKUP(eurostat_totals[[#This Row],[energy carrier EUCalc]],$AE$11:$BI$24,COLUMN()-COLUMN($AD$29),FALSE)*eurostat_totals[[#This Row],[2020 1]]</f>
        <v>0</v>
      </c>
      <c r="AW194" s="81">
        <f ca="1">VLOOKUP(eurostat_totals[[#This Row],[energy carrier EUCalc]],$AE$11:$BI$24,COLUMN()-COLUMN($AD$29),FALSE)*eurostat_totals[[#This Row],[2020 1]]</f>
        <v>0</v>
      </c>
      <c r="AX194" s="81">
        <f ca="1">VLOOKUP(eurostat_totals[[#This Row],[energy carrier EUCalc]],$AE$11:$BI$24,COLUMN()-COLUMN($AD$29),FALSE)*eurostat_totals[[#This Row],[2020 1]]</f>
        <v>0</v>
      </c>
      <c r="AY194" s="81">
        <f ca="1">VLOOKUP(eurostat_totals[[#This Row],[energy carrier EUCalc]],$AE$11:$BI$24,COLUMN()-COLUMN($AD$29),FALSE)*eurostat_totals[[#This Row],[2020 1]]</f>
        <v>0</v>
      </c>
      <c r="AZ194" s="81">
        <f ca="1">VLOOKUP(eurostat_totals[[#This Row],[energy carrier EUCalc]],$AE$11:$BI$24,COLUMN()-COLUMN($AD$29),FALSE)*eurostat_totals[[#This Row],[2020 1]]</f>
        <v>0</v>
      </c>
      <c r="BA194" s="81">
        <f ca="1">VLOOKUP(eurostat_totals[[#This Row],[energy carrier EUCalc]],$AE$11:$BI$24,COLUMN()-COLUMN($AD$29),FALSE)*eurostat_totals[[#This Row],[2020 1]]</f>
        <v>0</v>
      </c>
      <c r="BB194" s="81">
        <f ca="1">VLOOKUP(eurostat_totals[[#This Row],[energy carrier EUCalc]],$AE$11:$BI$24,COLUMN()-COLUMN($AD$29),FALSE)*eurostat_totals[[#This Row],[2020 1]]</f>
        <v>0</v>
      </c>
      <c r="BC194" s="81">
        <f>VLOOKUP(eurostat_totals[[#This Row],[energy carrier EUCalc]],$AE$11:$BI$24,COLUMN()-COLUMN($AD$29),FALSE)*eurostat_totals[[#This Row],[2020 1]]</f>
        <v>0</v>
      </c>
      <c r="BD194" s="81">
        <f ca="1">VLOOKUP(eurostat_totals[[#This Row],[energy carrier EUCalc]],$AE$11:$BI$24,COLUMN()-COLUMN($AD$29),FALSE)*eurostat_totals[[#This Row],[2020 1]]</f>
        <v>0</v>
      </c>
      <c r="BE194" s="81">
        <f ca="1">VLOOKUP(eurostat_totals[[#This Row],[energy carrier EUCalc]],$AE$11:$BI$24,COLUMN()-COLUMN($AD$29),FALSE)*eurostat_totals[[#This Row],[2020 1]]</f>
        <v>0</v>
      </c>
      <c r="BF194" s="81">
        <f ca="1">VLOOKUP(eurostat_totals[[#This Row],[energy carrier EUCalc]],$AE$11:$BI$24,COLUMN()-COLUMN($AD$29),FALSE)*eurostat_totals[[#This Row],[2020 1]]</f>
        <v>0</v>
      </c>
      <c r="BG194" s="81">
        <f ca="1">VLOOKUP(eurostat_totals[[#This Row],[energy carrier EUCalc]],$AE$11:$BI$24,COLUMN()-COLUMN($AD$29),FALSE)*eurostat_totals[[#This Row],[2020 1]]</f>
        <v>0</v>
      </c>
      <c r="BH194" s="81">
        <f ca="1">VLOOKUP(eurostat_totals[[#This Row],[energy carrier EUCalc]],$AE$11:$BI$24,COLUMN()-COLUMN($AD$29),FALSE)*eurostat_totals[[#This Row],[2020 1]]</f>
        <v>0</v>
      </c>
      <c r="BI194" s="81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81" t="str">
        <f t="shared" si="125"/>
        <v>heat-nuclearGermany</v>
      </c>
      <c r="B195" s="6" t="s">
        <v>73</v>
      </c>
      <c r="C195" t="s">
        <v>2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f t="shared" si="122"/>
        <v>0</v>
      </c>
      <c r="AG195" s="84">
        <f t="shared" si="123"/>
        <v>0</v>
      </c>
      <c r="AH195" s="84">
        <f t="shared" si="124"/>
        <v>0</v>
      </c>
      <c r="AI195" s="84">
        <f ca="1">VLOOKUP(eurostat_totals[[#This Row],[energy carrier EUCalc]],$AE$11:$BI$24,COLUMN()-COLUMN($AD$29),FALSE)*eurostat_totals[[#This Row],[2020 1]]</f>
        <v>0</v>
      </c>
      <c r="AJ195" s="84">
        <f ca="1">VLOOKUP(eurostat_totals[[#This Row],[energy carrier EUCalc]],$AE$11:$BI$24,COLUMN()-COLUMN($AD$29),FALSE)*eurostat_totals[[#This Row],[2020 1]]</f>
        <v>0</v>
      </c>
      <c r="AK195" s="84">
        <f ca="1">VLOOKUP(eurostat_totals[[#This Row],[energy carrier EUCalc]],$AE$11:$BI$24,COLUMN()-COLUMN($AD$29),FALSE)*eurostat_totals[[#This Row],[2020 1]]</f>
        <v>0</v>
      </c>
      <c r="AL195" s="84">
        <f ca="1">VLOOKUP(eurostat_totals[[#This Row],[energy carrier EUCalc]],$AE$11:$BI$24,COLUMN()-COLUMN($AD$29),FALSE)*eurostat_totals[[#This Row],[2020 1]]</f>
        <v>0</v>
      </c>
      <c r="AM195" s="84">
        <f ca="1">VLOOKUP(eurostat_totals[[#This Row],[energy carrier EUCalc]],$AE$11:$BI$24,COLUMN()-COLUMN($AD$29),FALSE)*eurostat_totals[[#This Row],[2020 1]]</f>
        <v>0</v>
      </c>
      <c r="AN195" s="84">
        <f ca="1">VLOOKUP(eurostat_totals[[#This Row],[energy carrier EUCalc]],$AE$11:$BI$24,COLUMN()-COLUMN($AD$29),FALSE)*eurostat_totals[[#This Row],[2020 1]]</f>
        <v>0</v>
      </c>
      <c r="AO195" s="84">
        <f>VLOOKUP(eurostat_totals[[#This Row],[energy carrier EUCalc]],$AE$11:$BI$24,COLUMN()-COLUMN($AD$29),FALSE)*eurostat_totals[[#This Row],[2020 1]]</f>
        <v>0</v>
      </c>
      <c r="AP195" s="84">
        <f ca="1">VLOOKUP(eurostat_totals[[#This Row],[energy carrier EUCalc]],$AE$11:$BI$24,COLUMN()-COLUMN($AD$29),FALSE)*eurostat_totals[[#This Row],[2020 1]]</f>
        <v>0</v>
      </c>
      <c r="AQ195" s="84">
        <f ca="1">VLOOKUP(eurostat_totals[[#This Row],[energy carrier EUCalc]],$AE$11:$BI$24,COLUMN()-COLUMN($AD$29),FALSE)*eurostat_totals[[#This Row],[2020 1]]</f>
        <v>0</v>
      </c>
      <c r="AR195" s="81">
        <f ca="1">VLOOKUP(eurostat_totals[[#This Row],[energy carrier EUCalc]],$AE$11:$BI$24,COLUMN()-COLUMN($AD$29),FALSE)*eurostat_totals[[#This Row],[2020 1]]</f>
        <v>0</v>
      </c>
      <c r="AS195" s="81">
        <f ca="1">VLOOKUP(eurostat_totals[[#This Row],[energy carrier EUCalc]],$AE$11:$BI$24,COLUMN()-COLUMN($AD$29),FALSE)*eurostat_totals[[#This Row],[2020 1]]</f>
        <v>0</v>
      </c>
      <c r="AT195" s="81">
        <f ca="1">VLOOKUP(eurostat_totals[[#This Row],[energy carrier EUCalc]],$AE$11:$BI$24,COLUMN()-COLUMN($AD$29),FALSE)*eurostat_totals[[#This Row],[2020 1]]</f>
        <v>0</v>
      </c>
      <c r="AU195" s="81">
        <f ca="1">VLOOKUP(eurostat_totals[[#This Row],[energy carrier EUCalc]],$AE$11:$BI$24,COLUMN()-COLUMN($AD$29),FALSE)*eurostat_totals[[#This Row],[2020 1]]</f>
        <v>0</v>
      </c>
      <c r="AV195" s="81">
        <f>VLOOKUP(eurostat_totals[[#This Row],[energy carrier EUCalc]],$AE$11:$BI$24,COLUMN()-COLUMN($AD$29),FALSE)*eurostat_totals[[#This Row],[2020 1]]</f>
        <v>0</v>
      </c>
      <c r="AW195" s="81">
        <f ca="1">VLOOKUP(eurostat_totals[[#This Row],[energy carrier EUCalc]],$AE$11:$BI$24,COLUMN()-COLUMN($AD$29),FALSE)*eurostat_totals[[#This Row],[2020 1]]</f>
        <v>0</v>
      </c>
      <c r="AX195" s="81">
        <f ca="1">VLOOKUP(eurostat_totals[[#This Row],[energy carrier EUCalc]],$AE$11:$BI$24,COLUMN()-COLUMN($AD$29),FALSE)*eurostat_totals[[#This Row],[2020 1]]</f>
        <v>0</v>
      </c>
      <c r="AY195" s="81">
        <f ca="1">VLOOKUP(eurostat_totals[[#This Row],[energy carrier EUCalc]],$AE$11:$BI$24,COLUMN()-COLUMN($AD$29),FALSE)*eurostat_totals[[#This Row],[2020 1]]</f>
        <v>0</v>
      </c>
      <c r="AZ195" s="81">
        <f ca="1">VLOOKUP(eurostat_totals[[#This Row],[energy carrier EUCalc]],$AE$11:$BI$24,COLUMN()-COLUMN($AD$29),FALSE)*eurostat_totals[[#This Row],[2020 1]]</f>
        <v>0</v>
      </c>
      <c r="BA195" s="81">
        <f ca="1">VLOOKUP(eurostat_totals[[#This Row],[energy carrier EUCalc]],$AE$11:$BI$24,COLUMN()-COLUMN($AD$29),FALSE)*eurostat_totals[[#This Row],[2020 1]]</f>
        <v>0</v>
      </c>
      <c r="BB195" s="81">
        <f ca="1">VLOOKUP(eurostat_totals[[#This Row],[energy carrier EUCalc]],$AE$11:$BI$24,COLUMN()-COLUMN($AD$29),FALSE)*eurostat_totals[[#This Row],[2020 1]]</f>
        <v>0</v>
      </c>
      <c r="BC195" s="81">
        <f>VLOOKUP(eurostat_totals[[#This Row],[energy carrier EUCalc]],$AE$11:$BI$24,COLUMN()-COLUMN($AD$29),FALSE)*eurostat_totals[[#This Row],[2020 1]]</f>
        <v>0</v>
      </c>
      <c r="BD195" s="81">
        <f ca="1">VLOOKUP(eurostat_totals[[#This Row],[energy carrier EUCalc]],$AE$11:$BI$24,COLUMN()-COLUMN($AD$29),FALSE)*eurostat_totals[[#This Row],[2020 1]]</f>
        <v>0</v>
      </c>
      <c r="BE195" s="81">
        <f ca="1">VLOOKUP(eurostat_totals[[#This Row],[energy carrier EUCalc]],$AE$11:$BI$24,COLUMN()-COLUMN($AD$29),FALSE)*eurostat_totals[[#This Row],[2020 1]]</f>
        <v>0</v>
      </c>
      <c r="BF195" s="81">
        <f ca="1">VLOOKUP(eurostat_totals[[#This Row],[energy carrier EUCalc]],$AE$11:$BI$24,COLUMN()-COLUMN($AD$29),FALSE)*eurostat_totals[[#This Row],[2020 1]]</f>
        <v>0</v>
      </c>
      <c r="BG195" s="81">
        <f ca="1">VLOOKUP(eurostat_totals[[#This Row],[energy carrier EUCalc]],$AE$11:$BI$24,COLUMN()-COLUMN($AD$29),FALSE)*eurostat_totals[[#This Row],[2020 1]]</f>
        <v>0</v>
      </c>
      <c r="BH195" s="81">
        <f ca="1">VLOOKUP(eurostat_totals[[#This Row],[energy carrier EUCalc]],$AE$11:$BI$24,COLUMN()-COLUMN($AD$29),FALSE)*eurostat_totals[[#This Row],[2020 1]]</f>
        <v>0</v>
      </c>
      <c r="BI195" s="81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81" t="str">
        <f t="shared" si="125"/>
        <v>heat-nuclearGreece</v>
      </c>
      <c r="B196" s="6" t="s">
        <v>73</v>
      </c>
      <c r="C196" t="s">
        <v>16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0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f t="shared" si="122"/>
        <v>0</v>
      </c>
      <c r="AG196" s="84">
        <f t="shared" si="123"/>
        <v>0</v>
      </c>
      <c r="AH196" s="84">
        <f t="shared" si="124"/>
        <v>0</v>
      </c>
      <c r="AI196" s="84">
        <f ca="1">VLOOKUP(eurostat_totals[[#This Row],[energy carrier EUCalc]],$AE$11:$BI$24,COLUMN()-COLUMN($AD$29),FALSE)*eurostat_totals[[#This Row],[2020 1]]</f>
        <v>0</v>
      </c>
      <c r="AJ196" s="84">
        <f ca="1">VLOOKUP(eurostat_totals[[#This Row],[energy carrier EUCalc]],$AE$11:$BI$24,COLUMN()-COLUMN($AD$29),FALSE)*eurostat_totals[[#This Row],[2020 1]]</f>
        <v>0</v>
      </c>
      <c r="AK196" s="84">
        <f ca="1">VLOOKUP(eurostat_totals[[#This Row],[energy carrier EUCalc]],$AE$11:$BI$24,COLUMN()-COLUMN($AD$29),FALSE)*eurostat_totals[[#This Row],[2020 1]]</f>
        <v>0</v>
      </c>
      <c r="AL196" s="84">
        <f ca="1">VLOOKUP(eurostat_totals[[#This Row],[energy carrier EUCalc]],$AE$11:$BI$24,COLUMN()-COLUMN($AD$29),FALSE)*eurostat_totals[[#This Row],[2020 1]]</f>
        <v>0</v>
      </c>
      <c r="AM196" s="84">
        <f ca="1">VLOOKUP(eurostat_totals[[#This Row],[energy carrier EUCalc]],$AE$11:$BI$24,COLUMN()-COLUMN($AD$29),FALSE)*eurostat_totals[[#This Row],[2020 1]]</f>
        <v>0</v>
      </c>
      <c r="AN196" s="84">
        <f ca="1">VLOOKUP(eurostat_totals[[#This Row],[energy carrier EUCalc]],$AE$11:$BI$24,COLUMN()-COLUMN($AD$29),FALSE)*eurostat_totals[[#This Row],[2020 1]]</f>
        <v>0</v>
      </c>
      <c r="AO196" s="84">
        <f>VLOOKUP(eurostat_totals[[#This Row],[energy carrier EUCalc]],$AE$11:$BI$24,COLUMN()-COLUMN($AD$29),FALSE)*eurostat_totals[[#This Row],[2020 1]]</f>
        <v>0</v>
      </c>
      <c r="AP196" s="84">
        <f ca="1">VLOOKUP(eurostat_totals[[#This Row],[energy carrier EUCalc]],$AE$11:$BI$24,COLUMN()-COLUMN($AD$29),FALSE)*eurostat_totals[[#This Row],[2020 1]]</f>
        <v>0</v>
      </c>
      <c r="AQ196" s="84">
        <f ca="1">VLOOKUP(eurostat_totals[[#This Row],[energy carrier EUCalc]],$AE$11:$BI$24,COLUMN()-COLUMN($AD$29),FALSE)*eurostat_totals[[#This Row],[2020 1]]</f>
        <v>0</v>
      </c>
      <c r="AR196" s="81">
        <f ca="1">VLOOKUP(eurostat_totals[[#This Row],[energy carrier EUCalc]],$AE$11:$BI$24,COLUMN()-COLUMN($AD$29),FALSE)*eurostat_totals[[#This Row],[2020 1]]</f>
        <v>0</v>
      </c>
      <c r="AS196" s="81">
        <f ca="1">VLOOKUP(eurostat_totals[[#This Row],[energy carrier EUCalc]],$AE$11:$BI$24,COLUMN()-COLUMN($AD$29),FALSE)*eurostat_totals[[#This Row],[2020 1]]</f>
        <v>0</v>
      </c>
      <c r="AT196" s="81">
        <f ca="1">VLOOKUP(eurostat_totals[[#This Row],[energy carrier EUCalc]],$AE$11:$BI$24,COLUMN()-COLUMN($AD$29),FALSE)*eurostat_totals[[#This Row],[2020 1]]</f>
        <v>0</v>
      </c>
      <c r="AU196" s="81">
        <f ca="1">VLOOKUP(eurostat_totals[[#This Row],[energy carrier EUCalc]],$AE$11:$BI$24,COLUMN()-COLUMN($AD$29),FALSE)*eurostat_totals[[#This Row],[2020 1]]</f>
        <v>0</v>
      </c>
      <c r="AV196" s="81">
        <f>VLOOKUP(eurostat_totals[[#This Row],[energy carrier EUCalc]],$AE$11:$BI$24,COLUMN()-COLUMN($AD$29),FALSE)*eurostat_totals[[#This Row],[2020 1]]</f>
        <v>0</v>
      </c>
      <c r="AW196" s="81">
        <f ca="1">VLOOKUP(eurostat_totals[[#This Row],[energy carrier EUCalc]],$AE$11:$BI$24,COLUMN()-COLUMN($AD$29),FALSE)*eurostat_totals[[#This Row],[2020 1]]</f>
        <v>0</v>
      </c>
      <c r="AX196" s="81">
        <f ca="1">VLOOKUP(eurostat_totals[[#This Row],[energy carrier EUCalc]],$AE$11:$BI$24,COLUMN()-COLUMN($AD$29),FALSE)*eurostat_totals[[#This Row],[2020 1]]</f>
        <v>0</v>
      </c>
      <c r="AY196" s="81">
        <f ca="1">VLOOKUP(eurostat_totals[[#This Row],[energy carrier EUCalc]],$AE$11:$BI$24,COLUMN()-COLUMN($AD$29),FALSE)*eurostat_totals[[#This Row],[2020 1]]</f>
        <v>0</v>
      </c>
      <c r="AZ196" s="81">
        <f ca="1">VLOOKUP(eurostat_totals[[#This Row],[energy carrier EUCalc]],$AE$11:$BI$24,COLUMN()-COLUMN($AD$29),FALSE)*eurostat_totals[[#This Row],[2020 1]]</f>
        <v>0</v>
      </c>
      <c r="BA196" s="81">
        <f ca="1">VLOOKUP(eurostat_totals[[#This Row],[energy carrier EUCalc]],$AE$11:$BI$24,COLUMN()-COLUMN($AD$29),FALSE)*eurostat_totals[[#This Row],[2020 1]]</f>
        <v>0</v>
      </c>
      <c r="BB196" s="81">
        <f ca="1">VLOOKUP(eurostat_totals[[#This Row],[energy carrier EUCalc]],$AE$11:$BI$24,COLUMN()-COLUMN($AD$29),FALSE)*eurostat_totals[[#This Row],[2020 1]]</f>
        <v>0</v>
      </c>
      <c r="BC196" s="81">
        <f>VLOOKUP(eurostat_totals[[#This Row],[energy carrier EUCalc]],$AE$11:$BI$24,COLUMN()-COLUMN($AD$29),FALSE)*eurostat_totals[[#This Row],[2020 1]]</f>
        <v>0</v>
      </c>
      <c r="BD196" s="81">
        <f ca="1">VLOOKUP(eurostat_totals[[#This Row],[energy carrier EUCalc]],$AE$11:$BI$24,COLUMN()-COLUMN($AD$29),FALSE)*eurostat_totals[[#This Row],[2020 1]]</f>
        <v>0</v>
      </c>
      <c r="BE196" s="81">
        <f ca="1">VLOOKUP(eurostat_totals[[#This Row],[energy carrier EUCalc]],$AE$11:$BI$24,COLUMN()-COLUMN($AD$29),FALSE)*eurostat_totals[[#This Row],[2020 1]]</f>
        <v>0</v>
      </c>
      <c r="BF196" s="81">
        <f ca="1">VLOOKUP(eurostat_totals[[#This Row],[energy carrier EUCalc]],$AE$11:$BI$24,COLUMN()-COLUMN($AD$29),FALSE)*eurostat_totals[[#This Row],[2020 1]]</f>
        <v>0</v>
      </c>
      <c r="BG196" s="81">
        <f ca="1">VLOOKUP(eurostat_totals[[#This Row],[energy carrier EUCalc]],$AE$11:$BI$24,COLUMN()-COLUMN($AD$29),FALSE)*eurostat_totals[[#This Row],[2020 1]]</f>
        <v>0</v>
      </c>
      <c r="BH196" s="81">
        <f ca="1">VLOOKUP(eurostat_totals[[#This Row],[energy carrier EUCalc]],$AE$11:$BI$24,COLUMN()-COLUMN($AD$29),FALSE)*eurostat_totals[[#This Row],[2020 1]]</f>
        <v>0</v>
      </c>
      <c r="BI196" s="81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81" t="str">
        <f t="shared" si="125"/>
        <v>heat-nuclearHungary</v>
      </c>
      <c r="B197" s="6" t="s">
        <v>73</v>
      </c>
      <c r="C197" t="s">
        <v>15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f t="shared" si="122"/>
        <v>0</v>
      </c>
      <c r="AG197" s="84">
        <f t="shared" si="123"/>
        <v>0</v>
      </c>
      <c r="AH197" s="84">
        <f t="shared" si="124"/>
        <v>0</v>
      </c>
      <c r="AI197" s="84">
        <f ca="1">VLOOKUP(eurostat_totals[[#This Row],[energy carrier EUCalc]],$AE$11:$BI$24,COLUMN()-COLUMN($AD$29),FALSE)*eurostat_totals[[#This Row],[2020 1]]</f>
        <v>0</v>
      </c>
      <c r="AJ197" s="84">
        <f ca="1">VLOOKUP(eurostat_totals[[#This Row],[energy carrier EUCalc]],$AE$11:$BI$24,COLUMN()-COLUMN($AD$29),FALSE)*eurostat_totals[[#This Row],[2020 1]]</f>
        <v>0</v>
      </c>
      <c r="AK197" s="84">
        <f ca="1">VLOOKUP(eurostat_totals[[#This Row],[energy carrier EUCalc]],$AE$11:$BI$24,COLUMN()-COLUMN($AD$29),FALSE)*eurostat_totals[[#This Row],[2020 1]]</f>
        <v>0</v>
      </c>
      <c r="AL197" s="84">
        <f ca="1">VLOOKUP(eurostat_totals[[#This Row],[energy carrier EUCalc]],$AE$11:$BI$24,COLUMN()-COLUMN($AD$29),FALSE)*eurostat_totals[[#This Row],[2020 1]]</f>
        <v>0</v>
      </c>
      <c r="AM197" s="84">
        <f ca="1">VLOOKUP(eurostat_totals[[#This Row],[energy carrier EUCalc]],$AE$11:$BI$24,COLUMN()-COLUMN($AD$29),FALSE)*eurostat_totals[[#This Row],[2020 1]]</f>
        <v>0</v>
      </c>
      <c r="AN197" s="84">
        <f ca="1">VLOOKUP(eurostat_totals[[#This Row],[energy carrier EUCalc]],$AE$11:$BI$24,COLUMN()-COLUMN($AD$29),FALSE)*eurostat_totals[[#This Row],[2020 1]]</f>
        <v>0</v>
      </c>
      <c r="AO197" s="84">
        <f>VLOOKUP(eurostat_totals[[#This Row],[energy carrier EUCalc]],$AE$11:$BI$24,COLUMN()-COLUMN($AD$29),FALSE)*eurostat_totals[[#This Row],[2020 1]]</f>
        <v>0</v>
      </c>
      <c r="AP197" s="84">
        <f ca="1">VLOOKUP(eurostat_totals[[#This Row],[energy carrier EUCalc]],$AE$11:$BI$24,COLUMN()-COLUMN($AD$29),FALSE)*eurostat_totals[[#This Row],[2020 1]]</f>
        <v>0</v>
      </c>
      <c r="AQ197" s="84">
        <f ca="1">VLOOKUP(eurostat_totals[[#This Row],[energy carrier EUCalc]],$AE$11:$BI$24,COLUMN()-COLUMN($AD$29),FALSE)*eurostat_totals[[#This Row],[2020 1]]</f>
        <v>0</v>
      </c>
      <c r="AR197" s="81">
        <f ca="1">VLOOKUP(eurostat_totals[[#This Row],[energy carrier EUCalc]],$AE$11:$BI$24,COLUMN()-COLUMN($AD$29),FALSE)*eurostat_totals[[#This Row],[2020 1]]</f>
        <v>0</v>
      </c>
      <c r="AS197" s="81">
        <f ca="1">VLOOKUP(eurostat_totals[[#This Row],[energy carrier EUCalc]],$AE$11:$BI$24,COLUMN()-COLUMN($AD$29),FALSE)*eurostat_totals[[#This Row],[2020 1]]</f>
        <v>0</v>
      </c>
      <c r="AT197" s="81">
        <f ca="1">VLOOKUP(eurostat_totals[[#This Row],[energy carrier EUCalc]],$AE$11:$BI$24,COLUMN()-COLUMN($AD$29),FALSE)*eurostat_totals[[#This Row],[2020 1]]</f>
        <v>0</v>
      </c>
      <c r="AU197" s="81">
        <f ca="1">VLOOKUP(eurostat_totals[[#This Row],[energy carrier EUCalc]],$AE$11:$BI$24,COLUMN()-COLUMN($AD$29),FALSE)*eurostat_totals[[#This Row],[2020 1]]</f>
        <v>0</v>
      </c>
      <c r="AV197" s="81">
        <f>VLOOKUP(eurostat_totals[[#This Row],[energy carrier EUCalc]],$AE$11:$BI$24,COLUMN()-COLUMN($AD$29),FALSE)*eurostat_totals[[#This Row],[2020 1]]</f>
        <v>0</v>
      </c>
      <c r="AW197" s="81">
        <f ca="1">VLOOKUP(eurostat_totals[[#This Row],[energy carrier EUCalc]],$AE$11:$BI$24,COLUMN()-COLUMN($AD$29),FALSE)*eurostat_totals[[#This Row],[2020 1]]</f>
        <v>0</v>
      </c>
      <c r="AX197" s="81">
        <f ca="1">VLOOKUP(eurostat_totals[[#This Row],[energy carrier EUCalc]],$AE$11:$BI$24,COLUMN()-COLUMN($AD$29),FALSE)*eurostat_totals[[#This Row],[2020 1]]</f>
        <v>0</v>
      </c>
      <c r="AY197" s="81">
        <f ca="1">VLOOKUP(eurostat_totals[[#This Row],[energy carrier EUCalc]],$AE$11:$BI$24,COLUMN()-COLUMN($AD$29),FALSE)*eurostat_totals[[#This Row],[2020 1]]</f>
        <v>0</v>
      </c>
      <c r="AZ197" s="81">
        <f ca="1">VLOOKUP(eurostat_totals[[#This Row],[energy carrier EUCalc]],$AE$11:$BI$24,COLUMN()-COLUMN($AD$29),FALSE)*eurostat_totals[[#This Row],[2020 1]]</f>
        <v>0</v>
      </c>
      <c r="BA197" s="81">
        <f ca="1">VLOOKUP(eurostat_totals[[#This Row],[energy carrier EUCalc]],$AE$11:$BI$24,COLUMN()-COLUMN($AD$29),FALSE)*eurostat_totals[[#This Row],[2020 1]]</f>
        <v>0</v>
      </c>
      <c r="BB197" s="81">
        <f ca="1">VLOOKUP(eurostat_totals[[#This Row],[energy carrier EUCalc]],$AE$11:$BI$24,COLUMN()-COLUMN($AD$29),FALSE)*eurostat_totals[[#This Row],[2020 1]]</f>
        <v>0</v>
      </c>
      <c r="BC197" s="81">
        <f>VLOOKUP(eurostat_totals[[#This Row],[energy carrier EUCalc]],$AE$11:$BI$24,COLUMN()-COLUMN($AD$29),FALSE)*eurostat_totals[[#This Row],[2020 1]]</f>
        <v>0</v>
      </c>
      <c r="BD197" s="81">
        <f ca="1">VLOOKUP(eurostat_totals[[#This Row],[energy carrier EUCalc]],$AE$11:$BI$24,COLUMN()-COLUMN($AD$29),FALSE)*eurostat_totals[[#This Row],[2020 1]]</f>
        <v>0</v>
      </c>
      <c r="BE197" s="81">
        <f ca="1">VLOOKUP(eurostat_totals[[#This Row],[energy carrier EUCalc]],$AE$11:$BI$24,COLUMN()-COLUMN($AD$29),FALSE)*eurostat_totals[[#This Row],[2020 1]]</f>
        <v>0</v>
      </c>
      <c r="BF197" s="81">
        <f ca="1">VLOOKUP(eurostat_totals[[#This Row],[energy carrier EUCalc]],$AE$11:$BI$24,COLUMN()-COLUMN($AD$29),FALSE)*eurostat_totals[[#This Row],[2020 1]]</f>
        <v>0</v>
      </c>
      <c r="BG197" s="81">
        <f ca="1">VLOOKUP(eurostat_totals[[#This Row],[energy carrier EUCalc]],$AE$11:$BI$24,COLUMN()-COLUMN($AD$29),FALSE)*eurostat_totals[[#This Row],[2020 1]]</f>
        <v>0</v>
      </c>
      <c r="BH197" s="81">
        <f ca="1">VLOOKUP(eurostat_totals[[#This Row],[energy carrier EUCalc]],$AE$11:$BI$24,COLUMN()-COLUMN($AD$29),FALSE)*eurostat_totals[[#This Row],[2020 1]]</f>
        <v>0</v>
      </c>
      <c r="BI197" s="81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81" t="str">
        <f t="shared" si="125"/>
        <v>heat-nuclearIceland</v>
      </c>
      <c r="B198" s="6" t="s">
        <v>73</v>
      </c>
      <c r="C198" t="s">
        <v>70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  <c r="T198" s="84">
        <v>0</v>
      </c>
      <c r="U198" s="84">
        <v>0</v>
      </c>
      <c r="V198" s="84">
        <v>0</v>
      </c>
      <c r="W198" s="84">
        <v>0</v>
      </c>
      <c r="X198" s="84">
        <v>0</v>
      </c>
      <c r="Y198" s="84">
        <v>0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f t="shared" si="122"/>
        <v>0</v>
      </c>
      <c r="AG198" s="84">
        <f t="shared" si="123"/>
        <v>0</v>
      </c>
      <c r="AH198" s="84">
        <f t="shared" si="124"/>
        <v>0</v>
      </c>
      <c r="AI198" s="84">
        <f ca="1">VLOOKUP(eurostat_totals[[#This Row],[energy carrier EUCalc]],$AE$11:$BI$24,COLUMN()-COLUMN($AD$29),FALSE)*eurostat_totals[[#This Row],[2020 1]]</f>
        <v>0</v>
      </c>
      <c r="AJ198" s="84">
        <f ca="1">VLOOKUP(eurostat_totals[[#This Row],[energy carrier EUCalc]],$AE$11:$BI$24,COLUMN()-COLUMN($AD$29),FALSE)*eurostat_totals[[#This Row],[2020 1]]</f>
        <v>0</v>
      </c>
      <c r="AK198" s="84">
        <f ca="1">VLOOKUP(eurostat_totals[[#This Row],[energy carrier EUCalc]],$AE$11:$BI$24,COLUMN()-COLUMN($AD$29),FALSE)*eurostat_totals[[#This Row],[2020 1]]</f>
        <v>0</v>
      </c>
      <c r="AL198" s="84">
        <f ca="1">VLOOKUP(eurostat_totals[[#This Row],[energy carrier EUCalc]],$AE$11:$BI$24,COLUMN()-COLUMN($AD$29),FALSE)*eurostat_totals[[#This Row],[2020 1]]</f>
        <v>0</v>
      </c>
      <c r="AM198" s="84">
        <f ca="1">VLOOKUP(eurostat_totals[[#This Row],[energy carrier EUCalc]],$AE$11:$BI$24,COLUMN()-COLUMN($AD$29),FALSE)*eurostat_totals[[#This Row],[2020 1]]</f>
        <v>0</v>
      </c>
      <c r="AN198" s="84">
        <f ca="1">VLOOKUP(eurostat_totals[[#This Row],[energy carrier EUCalc]],$AE$11:$BI$24,COLUMN()-COLUMN($AD$29),FALSE)*eurostat_totals[[#This Row],[2020 1]]</f>
        <v>0</v>
      </c>
      <c r="AO198" s="84">
        <f>VLOOKUP(eurostat_totals[[#This Row],[energy carrier EUCalc]],$AE$11:$BI$24,COLUMN()-COLUMN($AD$29),FALSE)*eurostat_totals[[#This Row],[2020 1]]</f>
        <v>0</v>
      </c>
      <c r="AP198" s="84">
        <f ca="1">VLOOKUP(eurostat_totals[[#This Row],[energy carrier EUCalc]],$AE$11:$BI$24,COLUMN()-COLUMN($AD$29),FALSE)*eurostat_totals[[#This Row],[2020 1]]</f>
        <v>0</v>
      </c>
      <c r="AQ198" s="84">
        <f ca="1">VLOOKUP(eurostat_totals[[#This Row],[energy carrier EUCalc]],$AE$11:$BI$24,COLUMN()-COLUMN($AD$29),FALSE)*eurostat_totals[[#This Row],[2020 1]]</f>
        <v>0</v>
      </c>
      <c r="AR198" s="81">
        <f ca="1">VLOOKUP(eurostat_totals[[#This Row],[energy carrier EUCalc]],$AE$11:$BI$24,COLUMN()-COLUMN($AD$29),FALSE)*eurostat_totals[[#This Row],[2020 1]]</f>
        <v>0</v>
      </c>
      <c r="AS198" s="81">
        <f ca="1">VLOOKUP(eurostat_totals[[#This Row],[energy carrier EUCalc]],$AE$11:$BI$24,COLUMN()-COLUMN($AD$29),FALSE)*eurostat_totals[[#This Row],[2020 1]]</f>
        <v>0</v>
      </c>
      <c r="AT198" s="81">
        <f ca="1">VLOOKUP(eurostat_totals[[#This Row],[energy carrier EUCalc]],$AE$11:$BI$24,COLUMN()-COLUMN($AD$29),FALSE)*eurostat_totals[[#This Row],[2020 1]]</f>
        <v>0</v>
      </c>
      <c r="AU198" s="81">
        <f ca="1">VLOOKUP(eurostat_totals[[#This Row],[energy carrier EUCalc]],$AE$11:$BI$24,COLUMN()-COLUMN($AD$29),FALSE)*eurostat_totals[[#This Row],[2020 1]]</f>
        <v>0</v>
      </c>
      <c r="AV198" s="81">
        <f>VLOOKUP(eurostat_totals[[#This Row],[energy carrier EUCalc]],$AE$11:$BI$24,COLUMN()-COLUMN($AD$29),FALSE)*eurostat_totals[[#This Row],[2020 1]]</f>
        <v>0</v>
      </c>
      <c r="AW198" s="81">
        <f ca="1">VLOOKUP(eurostat_totals[[#This Row],[energy carrier EUCalc]],$AE$11:$BI$24,COLUMN()-COLUMN($AD$29),FALSE)*eurostat_totals[[#This Row],[2020 1]]</f>
        <v>0</v>
      </c>
      <c r="AX198" s="81">
        <f ca="1">VLOOKUP(eurostat_totals[[#This Row],[energy carrier EUCalc]],$AE$11:$BI$24,COLUMN()-COLUMN($AD$29),FALSE)*eurostat_totals[[#This Row],[2020 1]]</f>
        <v>0</v>
      </c>
      <c r="AY198" s="81">
        <f ca="1">VLOOKUP(eurostat_totals[[#This Row],[energy carrier EUCalc]],$AE$11:$BI$24,COLUMN()-COLUMN($AD$29),FALSE)*eurostat_totals[[#This Row],[2020 1]]</f>
        <v>0</v>
      </c>
      <c r="AZ198" s="81">
        <f ca="1">VLOOKUP(eurostat_totals[[#This Row],[energy carrier EUCalc]],$AE$11:$BI$24,COLUMN()-COLUMN($AD$29),FALSE)*eurostat_totals[[#This Row],[2020 1]]</f>
        <v>0</v>
      </c>
      <c r="BA198" s="81">
        <f ca="1">VLOOKUP(eurostat_totals[[#This Row],[energy carrier EUCalc]],$AE$11:$BI$24,COLUMN()-COLUMN($AD$29),FALSE)*eurostat_totals[[#This Row],[2020 1]]</f>
        <v>0</v>
      </c>
      <c r="BB198" s="81">
        <f ca="1">VLOOKUP(eurostat_totals[[#This Row],[energy carrier EUCalc]],$AE$11:$BI$24,COLUMN()-COLUMN($AD$29),FALSE)*eurostat_totals[[#This Row],[2020 1]]</f>
        <v>0</v>
      </c>
      <c r="BC198" s="81">
        <f>VLOOKUP(eurostat_totals[[#This Row],[energy carrier EUCalc]],$AE$11:$BI$24,COLUMN()-COLUMN($AD$29),FALSE)*eurostat_totals[[#This Row],[2020 1]]</f>
        <v>0</v>
      </c>
      <c r="BD198" s="81">
        <f ca="1">VLOOKUP(eurostat_totals[[#This Row],[energy carrier EUCalc]],$AE$11:$BI$24,COLUMN()-COLUMN($AD$29),FALSE)*eurostat_totals[[#This Row],[2020 1]]</f>
        <v>0</v>
      </c>
      <c r="BE198" s="81">
        <f ca="1">VLOOKUP(eurostat_totals[[#This Row],[energy carrier EUCalc]],$AE$11:$BI$24,COLUMN()-COLUMN($AD$29),FALSE)*eurostat_totals[[#This Row],[2020 1]]</f>
        <v>0</v>
      </c>
      <c r="BF198" s="81">
        <f ca="1">VLOOKUP(eurostat_totals[[#This Row],[energy carrier EUCalc]],$AE$11:$BI$24,COLUMN()-COLUMN($AD$29),FALSE)*eurostat_totals[[#This Row],[2020 1]]</f>
        <v>0</v>
      </c>
      <c r="BG198" s="81">
        <f ca="1">VLOOKUP(eurostat_totals[[#This Row],[energy carrier EUCalc]],$AE$11:$BI$24,COLUMN()-COLUMN($AD$29),FALSE)*eurostat_totals[[#This Row],[2020 1]]</f>
        <v>0</v>
      </c>
      <c r="BH198" s="81">
        <f ca="1">VLOOKUP(eurostat_totals[[#This Row],[energy carrier EUCalc]],$AE$11:$BI$24,COLUMN()-COLUMN($AD$29),FALSE)*eurostat_totals[[#This Row],[2020 1]]</f>
        <v>0</v>
      </c>
      <c r="BI198" s="81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81" t="str">
        <f t="shared" si="125"/>
        <v>heat-nuclearIreland</v>
      </c>
      <c r="B199" s="6" t="s">
        <v>73</v>
      </c>
      <c r="C199" t="s">
        <v>18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  <c r="T199" s="84">
        <v>0</v>
      </c>
      <c r="U199" s="84">
        <v>0</v>
      </c>
      <c r="V199" s="84">
        <v>0</v>
      </c>
      <c r="W199" s="84">
        <v>0</v>
      </c>
      <c r="X199" s="84">
        <v>0</v>
      </c>
      <c r="Y199" s="84">
        <v>0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f t="shared" si="122"/>
        <v>0</v>
      </c>
      <c r="AG199" s="84">
        <f t="shared" si="123"/>
        <v>0</v>
      </c>
      <c r="AH199" s="84">
        <f t="shared" si="124"/>
        <v>0</v>
      </c>
      <c r="AI199" s="84">
        <f ca="1">VLOOKUP(eurostat_totals[[#This Row],[energy carrier EUCalc]],$AE$11:$BI$24,COLUMN()-COLUMN($AD$29),FALSE)*eurostat_totals[[#This Row],[2020 1]]</f>
        <v>0</v>
      </c>
      <c r="AJ199" s="84">
        <f ca="1">VLOOKUP(eurostat_totals[[#This Row],[energy carrier EUCalc]],$AE$11:$BI$24,COLUMN()-COLUMN($AD$29),FALSE)*eurostat_totals[[#This Row],[2020 1]]</f>
        <v>0</v>
      </c>
      <c r="AK199" s="84">
        <f ca="1">VLOOKUP(eurostat_totals[[#This Row],[energy carrier EUCalc]],$AE$11:$BI$24,COLUMN()-COLUMN($AD$29),FALSE)*eurostat_totals[[#This Row],[2020 1]]</f>
        <v>0</v>
      </c>
      <c r="AL199" s="84">
        <f ca="1">VLOOKUP(eurostat_totals[[#This Row],[energy carrier EUCalc]],$AE$11:$BI$24,COLUMN()-COLUMN($AD$29),FALSE)*eurostat_totals[[#This Row],[2020 1]]</f>
        <v>0</v>
      </c>
      <c r="AM199" s="84">
        <f ca="1">VLOOKUP(eurostat_totals[[#This Row],[energy carrier EUCalc]],$AE$11:$BI$24,COLUMN()-COLUMN($AD$29),FALSE)*eurostat_totals[[#This Row],[2020 1]]</f>
        <v>0</v>
      </c>
      <c r="AN199" s="84">
        <f ca="1">VLOOKUP(eurostat_totals[[#This Row],[energy carrier EUCalc]],$AE$11:$BI$24,COLUMN()-COLUMN($AD$29),FALSE)*eurostat_totals[[#This Row],[2020 1]]</f>
        <v>0</v>
      </c>
      <c r="AO199" s="84">
        <f>VLOOKUP(eurostat_totals[[#This Row],[energy carrier EUCalc]],$AE$11:$BI$24,COLUMN()-COLUMN($AD$29),FALSE)*eurostat_totals[[#This Row],[2020 1]]</f>
        <v>0</v>
      </c>
      <c r="AP199" s="84">
        <f ca="1">VLOOKUP(eurostat_totals[[#This Row],[energy carrier EUCalc]],$AE$11:$BI$24,COLUMN()-COLUMN($AD$29),FALSE)*eurostat_totals[[#This Row],[2020 1]]</f>
        <v>0</v>
      </c>
      <c r="AQ199" s="84">
        <f ca="1">VLOOKUP(eurostat_totals[[#This Row],[energy carrier EUCalc]],$AE$11:$BI$24,COLUMN()-COLUMN($AD$29),FALSE)*eurostat_totals[[#This Row],[2020 1]]</f>
        <v>0</v>
      </c>
      <c r="AR199" s="81">
        <f ca="1">VLOOKUP(eurostat_totals[[#This Row],[energy carrier EUCalc]],$AE$11:$BI$24,COLUMN()-COLUMN($AD$29),FALSE)*eurostat_totals[[#This Row],[2020 1]]</f>
        <v>0</v>
      </c>
      <c r="AS199" s="81">
        <f ca="1">VLOOKUP(eurostat_totals[[#This Row],[energy carrier EUCalc]],$AE$11:$BI$24,COLUMN()-COLUMN($AD$29),FALSE)*eurostat_totals[[#This Row],[2020 1]]</f>
        <v>0</v>
      </c>
      <c r="AT199" s="81">
        <f ca="1">VLOOKUP(eurostat_totals[[#This Row],[energy carrier EUCalc]],$AE$11:$BI$24,COLUMN()-COLUMN($AD$29),FALSE)*eurostat_totals[[#This Row],[2020 1]]</f>
        <v>0</v>
      </c>
      <c r="AU199" s="81">
        <f ca="1">VLOOKUP(eurostat_totals[[#This Row],[energy carrier EUCalc]],$AE$11:$BI$24,COLUMN()-COLUMN($AD$29),FALSE)*eurostat_totals[[#This Row],[2020 1]]</f>
        <v>0</v>
      </c>
      <c r="AV199" s="81">
        <f>VLOOKUP(eurostat_totals[[#This Row],[energy carrier EUCalc]],$AE$11:$BI$24,COLUMN()-COLUMN($AD$29),FALSE)*eurostat_totals[[#This Row],[2020 1]]</f>
        <v>0</v>
      </c>
      <c r="AW199" s="81">
        <f ca="1">VLOOKUP(eurostat_totals[[#This Row],[energy carrier EUCalc]],$AE$11:$BI$24,COLUMN()-COLUMN($AD$29),FALSE)*eurostat_totals[[#This Row],[2020 1]]</f>
        <v>0</v>
      </c>
      <c r="AX199" s="81">
        <f ca="1">VLOOKUP(eurostat_totals[[#This Row],[energy carrier EUCalc]],$AE$11:$BI$24,COLUMN()-COLUMN($AD$29),FALSE)*eurostat_totals[[#This Row],[2020 1]]</f>
        <v>0</v>
      </c>
      <c r="AY199" s="81">
        <f ca="1">VLOOKUP(eurostat_totals[[#This Row],[energy carrier EUCalc]],$AE$11:$BI$24,COLUMN()-COLUMN($AD$29),FALSE)*eurostat_totals[[#This Row],[2020 1]]</f>
        <v>0</v>
      </c>
      <c r="AZ199" s="81">
        <f ca="1">VLOOKUP(eurostat_totals[[#This Row],[energy carrier EUCalc]],$AE$11:$BI$24,COLUMN()-COLUMN($AD$29),FALSE)*eurostat_totals[[#This Row],[2020 1]]</f>
        <v>0</v>
      </c>
      <c r="BA199" s="81">
        <f ca="1">VLOOKUP(eurostat_totals[[#This Row],[energy carrier EUCalc]],$AE$11:$BI$24,COLUMN()-COLUMN($AD$29),FALSE)*eurostat_totals[[#This Row],[2020 1]]</f>
        <v>0</v>
      </c>
      <c r="BB199" s="81">
        <f ca="1">VLOOKUP(eurostat_totals[[#This Row],[energy carrier EUCalc]],$AE$11:$BI$24,COLUMN()-COLUMN($AD$29),FALSE)*eurostat_totals[[#This Row],[2020 1]]</f>
        <v>0</v>
      </c>
      <c r="BC199" s="81">
        <f>VLOOKUP(eurostat_totals[[#This Row],[energy carrier EUCalc]],$AE$11:$BI$24,COLUMN()-COLUMN($AD$29),FALSE)*eurostat_totals[[#This Row],[2020 1]]</f>
        <v>0</v>
      </c>
      <c r="BD199" s="81">
        <f ca="1">VLOOKUP(eurostat_totals[[#This Row],[energy carrier EUCalc]],$AE$11:$BI$24,COLUMN()-COLUMN($AD$29),FALSE)*eurostat_totals[[#This Row],[2020 1]]</f>
        <v>0</v>
      </c>
      <c r="BE199" s="81">
        <f ca="1">VLOOKUP(eurostat_totals[[#This Row],[energy carrier EUCalc]],$AE$11:$BI$24,COLUMN()-COLUMN($AD$29),FALSE)*eurostat_totals[[#This Row],[2020 1]]</f>
        <v>0</v>
      </c>
      <c r="BF199" s="81">
        <f ca="1">VLOOKUP(eurostat_totals[[#This Row],[energy carrier EUCalc]],$AE$11:$BI$24,COLUMN()-COLUMN($AD$29),FALSE)*eurostat_totals[[#This Row],[2020 1]]</f>
        <v>0</v>
      </c>
      <c r="BG199" s="81">
        <f ca="1">VLOOKUP(eurostat_totals[[#This Row],[energy carrier EUCalc]],$AE$11:$BI$24,COLUMN()-COLUMN($AD$29),FALSE)*eurostat_totals[[#This Row],[2020 1]]</f>
        <v>0</v>
      </c>
      <c r="BH199" s="81">
        <f ca="1">VLOOKUP(eurostat_totals[[#This Row],[energy carrier EUCalc]],$AE$11:$BI$24,COLUMN()-COLUMN($AD$29),FALSE)*eurostat_totals[[#This Row],[2020 1]]</f>
        <v>0</v>
      </c>
      <c r="BI199" s="81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81" t="str">
        <f t="shared" si="125"/>
        <v>heat-nuclearItaly</v>
      </c>
      <c r="B200" s="6" t="s">
        <v>73</v>
      </c>
      <c r="C200" t="s">
        <v>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  <c r="T200" s="84">
        <v>0</v>
      </c>
      <c r="U200" s="84">
        <v>0</v>
      </c>
      <c r="V200" s="84">
        <v>0</v>
      </c>
      <c r="W200" s="84">
        <v>0</v>
      </c>
      <c r="X200" s="84">
        <v>0</v>
      </c>
      <c r="Y200" s="84">
        <v>0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f t="shared" si="122"/>
        <v>0</v>
      </c>
      <c r="AG200" s="84">
        <f t="shared" si="123"/>
        <v>0</v>
      </c>
      <c r="AH200" s="84">
        <f t="shared" si="124"/>
        <v>0</v>
      </c>
      <c r="AI200" s="84">
        <f ca="1">VLOOKUP(eurostat_totals[[#This Row],[energy carrier EUCalc]],$AE$11:$BI$24,COLUMN()-COLUMN($AD$29),FALSE)*eurostat_totals[[#This Row],[2020 1]]</f>
        <v>0</v>
      </c>
      <c r="AJ200" s="84">
        <f ca="1">VLOOKUP(eurostat_totals[[#This Row],[energy carrier EUCalc]],$AE$11:$BI$24,COLUMN()-COLUMN($AD$29),FALSE)*eurostat_totals[[#This Row],[2020 1]]</f>
        <v>0</v>
      </c>
      <c r="AK200" s="84">
        <f ca="1">VLOOKUP(eurostat_totals[[#This Row],[energy carrier EUCalc]],$AE$11:$BI$24,COLUMN()-COLUMN($AD$29),FALSE)*eurostat_totals[[#This Row],[2020 1]]</f>
        <v>0</v>
      </c>
      <c r="AL200" s="84">
        <f ca="1">VLOOKUP(eurostat_totals[[#This Row],[energy carrier EUCalc]],$AE$11:$BI$24,COLUMN()-COLUMN($AD$29),FALSE)*eurostat_totals[[#This Row],[2020 1]]</f>
        <v>0</v>
      </c>
      <c r="AM200" s="84">
        <f ca="1">VLOOKUP(eurostat_totals[[#This Row],[energy carrier EUCalc]],$AE$11:$BI$24,COLUMN()-COLUMN($AD$29),FALSE)*eurostat_totals[[#This Row],[2020 1]]</f>
        <v>0</v>
      </c>
      <c r="AN200" s="84">
        <f ca="1">VLOOKUP(eurostat_totals[[#This Row],[energy carrier EUCalc]],$AE$11:$BI$24,COLUMN()-COLUMN($AD$29),FALSE)*eurostat_totals[[#This Row],[2020 1]]</f>
        <v>0</v>
      </c>
      <c r="AO200" s="84">
        <f>VLOOKUP(eurostat_totals[[#This Row],[energy carrier EUCalc]],$AE$11:$BI$24,COLUMN()-COLUMN($AD$29),FALSE)*eurostat_totals[[#This Row],[2020 1]]</f>
        <v>0</v>
      </c>
      <c r="AP200" s="84">
        <f ca="1">VLOOKUP(eurostat_totals[[#This Row],[energy carrier EUCalc]],$AE$11:$BI$24,COLUMN()-COLUMN($AD$29),FALSE)*eurostat_totals[[#This Row],[2020 1]]</f>
        <v>0</v>
      </c>
      <c r="AQ200" s="84">
        <f ca="1">VLOOKUP(eurostat_totals[[#This Row],[energy carrier EUCalc]],$AE$11:$BI$24,COLUMN()-COLUMN($AD$29),FALSE)*eurostat_totals[[#This Row],[2020 1]]</f>
        <v>0</v>
      </c>
      <c r="AR200" s="81">
        <f ca="1">VLOOKUP(eurostat_totals[[#This Row],[energy carrier EUCalc]],$AE$11:$BI$24,COLUMN()-COLUMN($AD$29),FALSE)*eurostat_totals[[#This Row],[2020 1]]</f>
        <v>0</v>
      </c>
      <c r="AS200" s="81">
        <f ca="1">VLOOKUP(eurostat_totals[[#This Row],[energy carrier EUCalc]],$AE$11:$BI$24,COLUMN()-COLUMN($AD$29),FALSE)*eurostat_totals[[#This Row],[2020 1]]</f>
        <v>0</v>
      </c>
      <c r="AT200" s="81">
        <f ca="1">VLOOKUP(eurostat_totals[[#This Row],[energy carrier EUCalc]],$AE$11:$BI$24,COLUMN()-COLUMN($AD$29),FALSE)*eurostat_totals[[#This Row],[2020 1]]</f>
        <v>0</v>
      </c>
      <c r="AU200" s="81">
        <f ca="1">VLOOKUP(eurostat_totals[[#This Row],[energy carrier EUCalc]],$AE$11:$BI$24,COLUMN()-COLUMN($AD$29),FALSE)*eurostat_totals[[#This Row],[2020 1]]</f>
        <v>0</v>
      </c>
      <c r="AV200" s="81">
        <f>VLOOKUP(eurostat_totals[[#This Row],[energy carrier EUCalc]],$AE$11:$BI$24,COLUMN()-COLUMN($AD$29),FALSE)*eurostat_totals[[#This Row],[2020 1]]</f>
        <v>0</v>
      </c>
      <c r="AW200" s="81">
        <f ca="1">VLOOKUP(eurostat_totals[[#This Row],[energy carrier EUCalc]],$AE$11:$BI$24,COLUMN()-COLUMN($AD$29),FALSE)*eurostat_totals[[#This Row],[2020 1]]</f>
        <v>0</v>
      </c>
      <c r="AX200" s="81">
        <f ca="1">VLOOKUP(eurostat_totals[[#This Row],[energy carrier EUCalc]],$AE$11:$BI$24,COLUMN()-COLUMN($AD$29),FALSE)*eurostat_totals[[#This Row],[2020 1]]</f>
        <v>0</v>
      </c>
      <c r="AY200" s="81">
        <f ca="1">VLOOKUP(eurostat_totals[[#This Row],[energy carrier EUCalc]],$AE$11:$BI$24,COLUMN()-COLUMN($AD$29),FALSE)*eurostat_totals[[#This Row],[2020 1]]</f>
        <v>0</v>
      </c>
      <c r="AZ200" s="81">
        <f ca="1">VLOOKUP(eurostat_totals[[#This Row],[energy carrier EUCalc]],$AE$11:$BI$24,COLUMN()-COLUMN($AD$29),FALSE)*eurostat_totals[[#This Row],[2020 1]]</f>
        <v>0</v>
      </c>
      <c r="BA200" s="81">
        <f ca="1">VLOOKUP(eurostat_totals[[#This Row],[energy carrier EUCalc]],$AE$11:$BI$24,COLUMN()-COLUMN($AD$29),FALSE)*eurostat_totals[[#This Row],[2020 1]]</f>
        <v>0</v>
      </c>
      <c r="BB200" s="81">
        <f ca="1">VLOOKUP(eurostat_totals[[#This Row],[energy carrier EUCalc]],$AE$11:$BI$24,COLUMN()-COLUMN($AD$29),FALSE)*eurostat_totals[[#This Row],[2020 1]]</f>
        <v>0</v>
      </c>
      <c r="BC200" s="81">
        <f>VLOOKUP(eurostat_totals[[#This Row],[energy carrier EUCalc]],$AE$11:$BI$24,COLUMN()-COLUMN($AD$29),FALSE)*eurostat_totals[[#This Row],[2020 1]]</f>
        <v>0</v>
      </c>
      <c r="BD200" s="81">
        <f ca="1">VLOOKUP(eurostat_totals[[#This Row],[energy carrier EUCalc]],$AE$11:$BI$24,COLUMN()-COLUMN($AD$29),FALSE)*eurostat_totals[[#This Row],[2020 1]]</f>
        <v>0</v>
      </c>
      <c r="BE200" s="81">
        <f ca="1">VLOOKUP(eurostat_totals[[#This Row],[energy carrier EUCalc]],$AE$11:$BI$24,COLUMN()-COLUMN($AD$29),FALSE)*eurostat_totals[[#This Row],[2020 1]]</f>
        <v>0</v>
      </c>
      <c r="BF200" s="81">
        <f ca="1">VLOOKUP(eurostat_totals[[#This Row],[energy carrier EUCalc]],$AE$11:$BI$24,COLUMN()-COLUMN($AD$29),FALSE)*eurostat_totals[[#This Row],[2020 1]]</f>
        <v>0</v>
      </c>
      <c r="BG200" s="81">
        <f ca="1">VLOOKUP(eurostat_totals[[#This Row],[energy carrier EUCalc]],$AE$11:$BI$24,COLUMN()-COLUMN($AD$29),FALSE)*eurostat_totals[[#This Row],[2020 1]]</f>
        <v>0</v>
      </c>
      <c r="BH200" s="81">
        <f ca="1">VLOOKUP(eurostat_totals[[#This Row],[energy carrier EUCalc]],$AE$11:$BI$24,COLUMN()-COLUMN($AD$29),FALSE)*eurostat_totals[[#This Row],[2020 1]]</f>
        <v>0</v>
      </c>
      <c r="BI200" s="81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81" t="str">
        <f t="shared" si="125"/>
        <v>heat-nuclearLatvia</v>
      </c>
      <c r="B201" s="6" t="s">
        <v>73</v>
      </c>
      <c r="C201" t="s">
        <v>23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  <c r="T201" s="84">
        <v>0</v>
      </c>
      <c r="U201" s="84">
        <v>0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4">
        <v>0</v>
      </c>
      <c r="AD201" s="84">
        <v>0</v>
      </c>
      <c r="AE201" s="84">
        <v>0</v>
      </c>
      <c r="AF201" s="84">
        <f t="shared" si="122"/>
        <v>0</v>
      </c>
      <c r="AG201" s="84">
        <f t="shared" si="123"/>
        <v>0</v>
      </c>
      <c r="AH201" s="84">
        <f t="shared" si="124"/>
        <v>0</v>
      </c>
      <c r="AI201" s="84">
        <f ca="1">VLOOKUP(eurostat_totals[[#This Row],[energy carrier EUCalc]],$AE$11:$BI$24,COLUMN()-COLUMN($AD$29),FALSE)*eurostat_totals[[#This Row],[2020 1]]</f>
        <v>0</v>
      </c>
      <c r="AJ201" s="84">
        <f ca="1">VLOOKUP(eurostat_totals[[#This Row],[energy carrier EUCalc]],$AE$11:$BI$24,COLUMN()-COLUMN($AD$29),FALSE)*eurostat_totals[[#This Row],[2020 1]]</f>
        <v>0</v>
      </c>
      <c r="AK201" s="84">
        <f ca="1">VLOOKUP(eurostat_totals[[#This Row],[energy carrier EUCalc]],$AE$11:$BI$24,COLUMN()-COLUMN($AD$29),FALSE)*eurostat_totals[[#This Row],[2020 1]]</f>
        <v>0</v>
      </c>
      <c r="AL201" s="84">
        <f ca="1">VLOOKUP(eurostat_totals[[#This Row],[energy carrier EUCalc]],$AE$11:$BI$24,COLUMN()-COLUMN($AD$29),FALSE)*eurostat_totals[[#This Row],[2020 1]]</f>
        <v>0</v>
      </c>
      <c r="AM201" s="84">
        <f ca="1">VLOOKUP(eurostat_totals[[#This Row],[energy carrier EUCalc]],$AE$11:$BI$24,COLUMN()-COLUMN($AD$29),FALSE)*eurostat_totals[[#This Row],[2020 1]]</f>
        <v>0</v>
      </c>
      <c r="AN201" s="84">
        <f ca="1">VLOOKUP(eurostat_totals[[#This Row],[energy carrier EUCalc]],$AE$11:$BI$24,COLUMN()-COLUMN($AD$29),FALSE)*eurostat_totals[[#This Row],[2020 1]]</f>
        <v>0</v>
      </c>
      <c r="AO201" s="84">
        <f>VLOOKUP(eurostat_totals[[#This Row],[energy carrier EUCalc]],$AE$11:$BI$24,COLUMN()-COLUMN($AD$29),FALSE)*eurostat_totals[[#This Row],[2020 1]]</f>
        <v>0</v>
      </c>
      <c r="AP201" s="84">
        <f ca="1">VLOOKUP(eurostat_totals[[#This Row],[energy carrier EUCalc]],$AE$11:$BI$24,COLUMN()-COLUMN($AD$29),FALSE)*eurostat_totals[[#This Row],[2020 1]]</f>
        <v>0</v>
      </c>
      <c r="AQ201" s="84">
        <f ca="1">VLOOKUP(eurostat_totals[[#This Row],[energy carrier EUCalc]],$AE$11:$BI$24,COLUMN()-COLUMN($AD$29),FALSE)*eurostat_totals[[#This Row],[2020 1]]</f>
        <v>0</v>
      </c>
      <c r="AR201" s="81">
        <f ca="1">VLOOKUP(eurostat_totals[[#This Row],[energy carrier EUCalc]],$AE$11:$BI$24,COLUMN()-COLUMN($AD$29),FALSE)*eurostat_totals[[#This Row],[2020 1]]</f>
        <v>0</v>
      </c>
      <c r="AS201" s="81">
        <f ca="1">VLOOKUP(eurostat_totals[[#This Row],[energy carrier EUCalc]],$AE$11:$BI$24,COLUMN()-COLUMN($AD$29),FALSE)*eurostat_totals[[#This Row],[2020 1]]</f>
        <v>0</v>
      </c>
      <c r="AT201" s="81">
        <f ca="1">VLOOKUP(eurostat_totals[[#This Row],[energy carrier EUCalc]],$AE$11:$BI$24,COLUMN()-COLUMN($AD$29),FALSE)*eurostat_totals[[#This Row],[2020 1]]</f>
        <v>0</v>
      </c>
      <c r="AU201" s="81">
        <f ca="1">VLOOKUP(eurostat_totals[[#This Row],[energy carrier EUCalc]],$AE$11:$BI$24,COLUMN()-COLUMN($AD$29),FALSE)*eurostat_totals[[#This Row],[2020 1]]</f>
        <v>0</v>
      </c>
      <c r="AV201" s="81">
        <f>VLOOKUP(eurostat_totals[[#This Row],[energy carrier EUCalc]],$AE$11:$BI$24,COLUMN()-COLUMN($AD$29),FALSE)*eurostat_totals[[#This Row],[2020 1]]</f>
        <v>0</v>
      </c>
      <c r="AW201" s="81">
        <f ca="1">VLOOKUP(eurostat_totals[[#This Row],[energy carrier EUCalc]],$AE$11:$BI$24,COLUMN()-COLUMN($AD$29),FALSE)*eurostat_totals[[#This Row],[2020 1]]</f>
        <v>0</v>
      </c>
      <c r="AX201" s="81">
        <f ca="1">VLOOKUP(eurostat_totals[[#This Row],[energy carrier EUCalc]],$AE$11:$BI$24,COLUMN()-COLUMN($AD$29),FALSE)*eurostat_totals[[#This Row],[2020 1]]</f>
        <v>0</v>
      </c>
      <c r="AY201" s="81">
        <f ca="1">VLOOKUP(eurostat_totals[[#This Row],[energy carrier EUCalc]],$AE$11:$BI$24,COLUMN()-COLUMN($AD$29),FALSE)*eurostat_totals[[#This Row],[2020 1]]</f>
        <v>0</v>
      </c>
      <c r="AZ201" s="81">
        <f ca="1">VLOOKUP(eurostat_totals[[#This Row],[energy carrier EUCalc]],$AE$11:$BI$24,COLUMN()-COLUMN($AD$29),FALSE)*eurostat_totals[[#This Row],[2020 1]]</f>
        <v>0</v>
      </c>
      <c r="BA201" s="81">
        <f ca="1">VLOOKUP(eurostat_totals[[#This Row],[energy carrier EUCalc]],$AE$11:$BI$24,COLUMN()-COLUMN($AD$29),FALSE)*eurostat_totals[[#This Row],[2020 1]]</f>
        <v>0</v>
      </c>
      <c r="BB201" s="81">
        <f ca="1">VLOOKUP(eurostat_totals[[#This Row],[energy carrier EUCalc]],$AE$11:$BI$24,COLUMN()-COLUMN($AD$29),FALSE)*eurostat_totals[[#This Row],[2020 1]]</f>
        <v>0</v>
      </c>
      <c r="BC201" s="81">
        <f>VLOOKUP(eurostat_totals[[#This Row],[energy carrier EUCalc]],$AE$11:$BI$24,COLUMN()-COLUMN($AD$29),FALSE)*eurostat_totals[[#This Row],[2020 1]]</f>
        <v>0</v>
      </c>
      <c r="BD201" s="81">
        <f ca="1">VLOOKUP(eurostat_totals[[#This Row],[energy carrier EUCalc]],$AE$11:$BI$24,COLUMN()-COLUMN($AD$29),FALSE)*eurostat_totals[[#This Row],[2020 1]]</f>
        <v>0</v>
      </c>
      <c r="BE201" s="81">
        <f ca="1">VLOOKUP(eurostat_totals[[#This Row],[energy carrier EUCalc]],$AE$11:$BI$24,COLUMN()-COLUMN($AD$29),FALSE)*eurostat_totals[[#This Row],[2020 1]]</f>
        <v>0</v>
      </c>
      <c r="BF201" s="81">
        <f ca="1">VLOOKUP(eurostat_totals[[#This Row],[energy carrier EUCalc]],$AE$11:$BI$24,COLUMN()-COLUMN($AD$29),FALSE)*eurostat_totals[[#This Row],[2020 1]]</f>
        <v>0</v>
      </c>
      <c r="BG201" s="81">
        <f ca="1">VLOOKUP(eurostat_totals[[#This Row],[energy carrier EUCalc]],$AE$11:$BI$24,COLUMN()-COLUMN($AD$29),FALSE)*eurostat_totals[[#This Row],[2020 1]]</f>
        <v>0</v>
      </c>
      <c r="BH201" s="81">
        <f ca="1">VLOOKUP(eurostat_totals[[#This Row],[energy carrier EUCalc]],$AE$11:$BI$24,COLUMN()-COLUMN($AD$29),FALSE)*eurostat_totals[[#This Row],[2020 1]]</f>
        <v>0</v>
      </c>
      <c r="BI201" s="81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81" t="str">
        <f t="shared" si="125"/>
        <v>heat-nuclearLithuania</v>
      </c>
      <c r="B202" s="6" t="s">
        <v>73</v>
      </c>
      <c r="C202" t="s">
        <v>24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  <c r="T202" s="84">
        <v>0</v>
      </c>
      <c r="U202" s="84">
        <v>0</v>
      </c>
      <c r="V202" s="84">
        <v>0</v>
      </c>
      <c r="W202" s="84">
        <v>0</v>
      </c>
      <c r="X202" s="84">
        <v>0</v>
      </c>
      <c r="Y202" s="84">
        <v>0</v>
      </c>
      <c r="Z202" s="84">
        <v>0</v>
      </c>
      <c r="AA202" s="84">
        <v>0</v>
      </c>
      <c r="AB202" s="84">
        <v>0</v>
      </c>
      <c r="AC202" s="84">
        <v>0</v>
      </c>
      <c r="AD202" s="84">
        <v>0</v>
      </c>
      <c r="AE202" s="84">
        <v>0</v>
      </c>
      <c r="AF202" s="84">
        <f t="shared" si="122"/>
        <v>0</v>
      </c>
      <c r="AG202" s="84">
        <f t="shared" si="123"/>
        <v>0</v>
      </c>
      <c r="AH202" s="84">
        <f t="shared" si="124"/>
        <v>0</v>
      </c>
      <c r="AI202" s="84">
        <f ca="1">VLOOKUP(eurostat_totals[[#This Row],[energy carrier EUCalc]],$AE$11:$BI$24,COLUMN()-COLUMN($AD$29),FALSE)*eurostat_totals[[#This Row],[2020 1]]</f>
        <v>0</v>
      </c>
      <c r="AJ202" s="84">
        <f ca="1">VLOOKUP(eurostat_totals[[#This Row],[energy carrier EUCalc]],$AE$11:$BI$24,COLUMN()-COLUMN($AD$29),FALSE)*eurostat_totals[[#This Row],[2020 1]]</f>
        <v>0</v>
      </c>
      <c r="AK202" s="84">
        <f ca="1">VLOOKUP(eurostat_totals[[#This Row],[energy carrier EUCalc]],$AE$11:$BI$24,COLUMN()-COLUMN($AD$29),FALSE)*eurostat_totals[[#This Row],[2020 1]]</f>
        <v>0</v>
      </c>
      <c r="AL202" s="84">
        <f ca="1">VLOOKUP(eurostat_totals[[#This Row],[energy carrier EUCalc]],$AE$11:$BI$24,COLUMN()-COLUMN($AD$29),FALSE)*eurostat_totals[[#This Row],[2020 1]]</f>
        <v>0</v>
      </c>
      <c r="AM202" s="84">
        <f ca="1">VLOOKUP(eurostat_totals[[#This Row],[energy carrier EUCalc]],$AE$11:$BI$24,COLUMN()-COLUMN($AD$29),FALSE)*eurostat_totals[[#This Row],[2020 1]]</f>
        <v>0</v>
      </c>
      <c r="AN202" s="84">
        <f ca="1">VLOOKUP(eurostat_totals[[#This Row],[energy carrier EUCalc]],$AE$11:$BI$24,COLUMN()-COLUMN($AD$29),FALSE)*eurostat_totals[[#This Row],[2020 1]]</f>
        <v>0</v>
      </c>
      <c r="AO202" s="84">
        <f>VLOOKUP(eurostat_totals[[#This Row],[energy carrier EUCalc]],$AE$11:$BI$24,COLUMN()-COLUMN($AD$29),FALSE)*eurostat_totals[[#This Row],[2020 1]]</f>
        <v>0</v>
      </c>
      <c r="AP202" s="84">
        <f ca="1">VLOOKUP(eurostat_totals[[#This Row],[energy carrier EUCalc]],$AE$11:$BI$24,COLUMN()-COLUMN($AD$29),FALSE)*eurostat_totals[[#This Row],[2020 1]]</f>
        <v>0</v>
      </c>
      <c r="AQ202" s="84">
        <f ca="1">VLOOKUP(eurostat_totals[[#This Row],[energy carrier EUCalc]],$AE$11:$BI$24,COLUMN()-COLUMN($AD$29),FALSE)*eurostat_totals[[#This Row],[2020 1]]</f>
        <v>0</v>
      </c>
      <c r="AR202" s="81">
        <f ca="1">VLOOKUP(eurostat_totals[[#This Row],[energy carrier EUCalc]],$AE$11:$BI$24,COLUMN()-COLUMN($AD$29),FALSE)*eurostat_totals[[#This Row],[2020 1]]</f>
        <v>0</v>
      </c>
      <c r="AS202" s="81">
        <f ca="1">VLOOKUP(eurostat_totals[[#This Row],[energy carrier EUCalc]],$AE$11:$BI$24,COLUMN()-COLUMN($AD$29),FALSE)*eurostat_totals[[#This Row],[2020 1]]</f>
        <v>0</v>
      </c>
      <c r="AT202" s="81">
        <f ca="1">VLOOKUP(eurostat_totals[[#This Row],[energy carrier EUCalc]],$AE$11:$BI$24,COLUMN()-COLUMN($AD$29),FALSE)*eurostat_totals[[#This Row],[2020 1]]</f>
        <v>0</v>
      </c>
      <c r="AU202" s="81">
        <f ca="1">VLOOKUP(eurostat_totals[[#This Row],[energy carrier EUCalc]],$AE$11:$BI$24,COLUMN()-COLUMN($AD$29),FALSE)*eurostat_totals[[#This Row],[2020 1]]</f>
        <v>0</v>
      </c>
      <c r="AV202" s="81">
        <f>VLOOKUP(eurostat_totals[[#This Row],[energy carrier EUCalc]],$AE$11:$BI$24,COLUMN()-COLUMN($AD$29),FALSE)*eurostat_totals[[#This Row],[2020 1]]</f>
        <v>0</v>
      </c>
      <c r="AW202" s="81">
        <f ca="1">VLOOKUP(eurostat_totals[[#This Row],[energy carrier EUCalc]],$AE$11:$BI$24,COLUMN()-COLUMN($AD$29),FALSE)*eurostat_totals[[#This Row],[2020 1]]</f>
        <v>0</v>
      </c>
      <c r="AX202" s="81">
        <f ca="1">VLOOKUP(eurostat_totals[[#This Row],[energy carrier EUCalc]],$AE$11:$BI$24,COLUMN()-COLUMN($AD$29),FALSE)*eurostat_totals[[#This Row],[2020 1]]</f>
        <v>0</v>
      </c>
      <c r="AY202" s="81">
        <f ca="1">VLOOKUP(eurostat_totals[[#This Row],[energy carrier EUCalc]],$AE$11:$BI$24,COLUMN()-COLUMN($AD$29),FALSE)*eurostat_totals[[#This Row],[2020 1]]</f>
        <v>0</v>
      </c>
      <c r="AZ202" s="81">
        <f ca="1">VLOOKUP(eurostat_totals[[#This Row],[energy carrier EUCalc]],$AE$11:$BI$24,COLUMN()-COLUMN($AD$29),FALSE)*eurostat_totals[[#This Row],[2020 1]]</f>
        <v>0</v>
      </c>
      <c r="BA202" s="81">
        <f ca="1">VLOOKUP(eurostat_totals[[#This Row],[energy carrier EUCalc]],$AE$11:$BI$24,COLUMN()-COLUMN($AD$29),FALSE)*eurostat_totals[[#This Row],[2020 1]]</f>
        <v>0</v>
      </c>
      <c r="BB202" s="81">
        <f ca="1">VLOOKUP(eurostat_totals[[#This Row],[energy carrier EUCalc]],$AE$11:$BI$24,COLUMN()-COLUMN($AD$29),FALSE)*eurostat_totals[[#This Row],[2020 1]]</f>
        <v>0</v>
      </c>
      <c r="BC202" s="81">
        <f>VLOOKUP(eurostat_totals[[#This Row],[energy carrier EUCalc]],$AE$11:$BI$24,COLUMN()-COLUMN($AD$29),FALSE)*eurostat_totals[[#This Row],[2020 1]]</f>
        <v>0</v>
      </c>
      <c r="BD202" s="81">
        <f ca="1">VLOOKUP(eurostat_totals[[#This Row],[energy carrier EUCalc]],$AE$11:$BI$24,COLUMN()-COLUMN($AD$29),FALSE)*eurostat_totals[[#This Row],[2020 1]]</f>
        <v>0</v>
      </c>
      <c r="BE202" s="81">
        <f ca="1">VLOOKUP(eurostat_totals[[#This Row],[energy carrier EUCalc]],$AE$11:$BI$24,COLUMN()-COLUMN($AD$29),FALSE)*eurostat_totals[[#This Row],[2020 1]]</f>
        <v>0</v>
      </c>
      <c r="BF202" s="81">
        <f ca="1">VLOOKUP(eurostat_totals[[#This Row],[energy carrier EUCalc]],$AE$11:$BI$24,COLUMN()-COLUMN($AD$29),FALSE)*eurostat_totals[[#This Row],[2020 1]]</f>
        <v>0</v>
      </c>
      <c r="BG202" s="81">
        <f ca="1">VLOOKUP(eurostat_totals[[#This Row],[energy carrier EUCalc]],$AE$11:$BI$24,COLUMN()-COLUMN($AD$29),FALSE)*eurostat_totals[[#This Row],[2020 1]]</f>
        <v>0</v>
      </c>
      <c r="BH202" s="81">
        <f ca="1">VLOOKUP(eurostat_totals[[#This Row],[energy carrier EUCalc]],$AE$11:$BI$24,COLUMN()-COLUMN($AD$29),FALSE)*eurostat_totals[[#This Row],[2020 1]]</f>
        <v>0</v>
      </c>
      <c r="BI202" s="81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81" t="str">
        <f t="shared" si="125"/>
        <v>heat-nuclearLuxembourg</v>
      </c>
      <c r="B203" s="6" t="s">
        <v>73</v>
      </c>
      <c r="C203" t="s">
        <v>27</v>
      </c>
      <c r="D203" s="84">
        <v>0</v>
      </c>
      <c r="E203" s="84">
        <v>0</v>
      </c>
      <c r="F203" s="84">
        <v>0</v>
      </c>
      <c r="G203" s="84">
        <v>0</v>
      </c>
      <c r="H203" s="84">
        <v>0</v>
      </c>
      <c r="I203" s="84">
        <v>0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  <c r="T203" s="84">
        <v>0</v>
      </c>
      <c r="U203" s="84">
        <v>0</v>
      </c>
      <c r="V203" s="84">
        <v>0</v>
      </c>
      <c r="W203" s="84">
        <v>0</v>
      </c>
      <c r="X203" s="84">
        <v>0</v>
      </c>
      <c r="Y203" s="84">
        <v>0</v>
      </c>
      <c r="Z203" s="84">
        <v>0</v>
      </c>
      <c r="AA203" s="84">
        <v>0</v>
      </c>
      <c r="AB203" s="84">
        <v>0</v>
      </c>
      <c r="AC203" s="84">
        <v>0</v>
      </c>
      <c r="AD203" s="84">
        <v>0</v>
      </c>
      <c r="AE203" s="84">
        <v>0</v>
      </c>
      <c r="AF203" s="84">
        <f t="shared" si="122"/>
        <v>0</v>
      </c>
      <c r="AG203" s="84">
        <f t="shared" si="123"/>
        <v>0</v>
      </c>
      <c r="AH203" s="84">
        <f t="shared" si="124"/>
        <v>0</v>
      </c>
      <c r="AI203" s="84">
        <f ca="1">VLOOKUP(eurostat_totals[[#This Row],[energy carrier EUCalc]],$AE$11:$BI$24,COLUMN()-COLUMN($AD$29),FALSE)*eurostat_totals[[#This Row],[2020 1]]</f>
        <v>0</v>
      </c>
      <c r="AJ203" s="84">
        <f ca="1">VLOOKUP(eurostat_totals[[#This Row],[energy carrier EUCalc]],$AE$11:$BI$24,COLUMN()-COLUMN($AD$29),FALSE)*eurostat_totals[[#This Row],[2020 1]]</f>
        <v>0</v>
      </c>
      <c r="AK203" s="84">
        <f ca="1">VLOOKUP(eurostat_totals[[#This Row],[energy carrier EUCalc]],$AE$11:$BI$24,COLUMN()-COLUMN($AD$29),FALSE)*eurostat_totals[[#This Row],[2020 1]]</f>
        <v>0</v>
      </c>
      <c r="AL203" s="84">
        <f ca="1">VLOOKUP(eurostat_totals[[#This Row],[energy carrier EUCalc]],$AE$11:$BI$24,COLUMN()-COLUMN($AD$29),FALSE)*eurostat_totals[[#This Row],[2020 1]]</f>
        <v>0</v>
      </c>
      <c r="AM203" s="84">
        <f ca="1">VLOOKUP(eurostat_totals[[#This Row],[energy carrier EUCalc]],$AE$11:$BI$24,COLUMN()-COLUMN($AD$29),FALSE)*eurostat_totals[[#This Row],[2020 1]]</f>
        <v>0</v>
      </c>
      <c r="AN203" s="84">
        <f ca="1">VLOOKUP(eurostat_totals[[#This Row],[energy carrier EUCalc]],$AE$11:$BI$24,COLUMN()-COLUMN($AD$29),FALSE)*eurostat_totals[[#This Row],[2020 1]]</f>
        <v>0</v>
      </c>
      <c r="AO203" s="84">
        <f>VLOOKUP(eurostat_totals[[#This Row],[energy carrier EUCalc]],$AE$11:$BI$24,COLUMN()-COLUMN($AD$29),FALSE)*eurostat_totals[[#This Row],[2020 1]]</f>
        <v>0</v>
      </c>
      <c r="AP203" s="84">
        <f ca="1">VLOOKUP(eurostat_totals[[#This Row],[energy carrier EUCalc]],$AE$11:$BI$24,COLUMN()-COLUMN($AD$29),FALSE)*eurostat_totals[[#This Row],[2020 1]]</f>
        <v>0</v>
      </c>
      <c r="AQ203" s="84">
        <f ca="1">VLOOKUP(eurostat_totals[[#This Row],[energy carrier EUCalc]],$AE$11:$BI$24,COLUMN()-COLUMN($AD$29),FALSE)*eurostat_totals[[#This Row],[2020 1]]</f>
        <v>0</v>
      </c>
      <c r="AR203" s="81">
        <f ca="1">VLOOKUP(eurostat_totals[[#This Row],[energy carrier EUCalc]],$AE$11:$BI$24,COLUMN()-COLUMN($AD$29),FALSE)*eurostat_totals[[#This Row],[2020 1]]</f>
        <v>0</v>
      </c>
      <c r="AS203" s="81">
        <f ca="1">VLOOKUP(eurostat_totals[[#This Row],[energy carrier EUCalc]],$AE$11:$BI$24,COLUMN()-COLUMN($AD$29),FALSE)*eurostat_totals[[#This Row],[2020 1]]</f>
        <v>0</v>
      </c>
      <c r="AT203" s="81">
        <f ca="1">VLOOKUP(eurostat_totals[[#This Row],[energy carrier EUCalc]],$AE$11:$BI$24,COLUMN()-COLUMN($AD$29),FALSE)*eurostat_totals[[#This Row],[2020 1]]</f>
        <v>0</v>
      </c>
      <c r="AU203" s="81">
        <f ca="1">VLOOKUP(eurostat_totals[[#This Row],[energy carrier EUCalc]],$AE$11:$BI$24,COLUMN()-COLUMN($AD$29),FALSE)*eurostat_totals[[#This Row],[2020 1]]</f>
        <v>0</v>
      </c>
      <c r="AV203" s="81">
        <f>VLOOKUP(eurostat_totals[[#This Row],[energy carrier EUCalc]],$AE$11:$BI$24,COLUMN()-COLUMN($AD$29),FALSE)*eurostat_totals[[#This Row],[2020 1]]</f>
        <v>0</v>
      </c>
      <c r="AW203" s="81">
        <f ca="1">VLOOKUP(eurostat_totals[[#This Row],[energy carrier EUCalc]],$AE$11:$BI$24,COLUMN()-COLUMN($AD$29),FALSE)*eurostat_totals[[#This Row],[2020 1]]</f>
        <v>0</v>
      </c>
      <c r="AX203" s="81">
        <f ca="1">VLOOKUP(eurostat_totals[[#This Row],[energy carrier EUCalc]],$AE$11:$BI$24,COLUMN()-COLUMN($AD$29),FALSE)*eurostat_totals[[#This Row],[2020 1]]</f>
        <v>0</v>
      </c>
      <c r="AY203" s="81">
        <f ca="1">VLOOKUP(eurostat_totals[[#This Row],[energy carrier EUCalc]],$AE$11:$BI$24,COLUMN()-COLUMN($AD$29),FALSE)*eurostat_totals[[#This Row],[2020 1]]</f>
        <v>0</v>
      </c>
      <c r="AZ203" s="81">
        <f ca="1">VLOOKUP(eurostat_totals[[#This Row],[energy carrier EUCalc]],$AE$11:$BI$24,COLUMN()-COLUMN($AD$29),FALSE)*eurostat_totals[[#This Row],[2020 1]]</f>
        <v>0</v>
      </c>
      <c r="BA203" s="81">
        <f ca="1">VLOOKUP(eurostat_totals[[#This Row],[energy carrier EUCalc]],$AE$11:$BI$24,COLUMN()-COLUMN($AD$29),FALSE)*eurostat_totals[[#This Row],[2020 1]]</f>
        <v>0</v>
      </c>
      <c r="BB203" s="81">
        <f ca="1">VLOOKUP(eurostat_totals[[#This Row],[energy carrier EUCalc]],$AE$11:$BI$24,COLUMN()-COLUMN($AD$29),FALSE)*eurostat_totals[[#This Row],[2020 1]]</f>
        <v>0</v>
      </c>
      <c r="BC203" s="81">
        <f>VLOOKUP(eurostat_totals[[#This Row],[energy carrier EUCalc]],$AE$11:$BI$24,COLUMN()-COLUMN($AD$29),FALSE)*eurostat_totals[[#This Row],[2020 1]]</f>
        <v>0</v>
      </c>
      <c r="BD203" s="81">
        <f ca="1">VLOOKUP(eurostat_totals[[#This Row],[energy carrier EUCalc]],$AE$11:$BI$24,COLUMN()-COLUMN($AD$29),FALSE)*eurostat_totals[[#This Row],[2020 1]]</f>
        <v>0</v>
      </c>
      <c r="BE203" s="81">
        <f ca="1">VLOOKUP(eurostat_totals[[#This Row],[energy carrier EUCalc]],$AE$11:$BI$24,COLUMN()-COLUMN($AD$29),FALSE)*eurostat_totals[[#This Row],[2020 1]]</f>
        <v>0</v>
      </c>
      <c r="BF203" s="81">
        <f ca="1">VLOOKUP(eurostat_totals[[#This Row],[energy carrier EUCalc]],$AE$11:$BI$24,COLUMN()-COLUMN($AD$29),FALSE)*eurostat_totals[[#This Row],[2020 1]]</f>
        <v>0</v>
      </c>
      <c r="BG203" s="81">
        <f ca="1">VLOOKUP(eurostat_totals[[#This Row],[energy carrier EUCalc]],$AE$11:$BI$24,COLUMN()-COLUMN($AD$29),FALSE)*eurostat_totals[[#This Row],[2020 1]]</f>
        <v>0</v>
      </c>
      <c r="BH203" s="81">
        <f ca="1">VLOOKUP(eurostat_totals[[#This Row],[energy carrier EUCalc]],$AE$11:$BI$24,COLUMN()-COLUMN($AD$29),FALSE)*eurostat_totals[[#This Row],[2020 1]]</f>
        <v>0</v>
      </c>
      <c r="BI203" s="81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81" t="str">
        <f t="shared" si="125"/>
        <v>heat-nuclearMalta</v>
      </c>
      <c r="B204" s="6" t="s">
        <v>73</v>
      </c>
      <c r="C204" t="s">
        <v>29</v>
      </c>
      <c r="D204" s="84">
        <v>0</v>
      </c>
      <c r="E204" s="84">
        <v>0</v>
      </c>
      <c r="F204" s="84">
        <v>0</v>
      </c>
      <c r="G204" s="84">
        <v>0</v>
      </c>
      <c r="H204" s="84">
        <v>0</v>
      </c>
      <c r="I204" s="84">
        <v>0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  <c r="T204" s="84">
        <v>0</v>
      </c>
      <c r="U204" s="84">
        <v>0</v>
      </c>
      <c r="V204" s="84">
        <v>0</v>
      </c>
      <c r="W204" s="84">
        <v>0</v>
      </c>
      <c r="X204" s="84">
        <v>0</v>
      </c>
      <c r="Y204" s="84">
        <v>0</v>
      </c>
      <c r="Z204" s="84">
        <v>0</v>
      </c>
      <c r="AA204" s="84">
        <v>0</v>
      </c>
      <c r="AB204" s="84">
        <v>0</v>
      </c>
      <c r="AC204" s="84">
        <v>0</v>
      </c>
      <c r="AD204" s="84">
        <v>0</v>
      </c>
      <c r="AE204" s="84">
        <v>0</v>
      </c>
      <c r="AF204" s="84">
        <f t="shared" si="122"/>
        <v>0</v>
      </c>
      <c r="AG204" s="84">
        <f t="shared" si="123"/>
        <v>0</v>
      </c>
      <c r="AH204" s="84">
        <f t="shared" si="124"/>
        <v>0</v>
      </c>
      <c r="AI204" s="84">
        <f ca="1">VLOOKUP(eurostat_totals[[#This Row],[energy carrier EUCalc]],$AE$11:$BI$24,COLUMN()-COLUMN($AD$29),FALSE)*eurostat_totals[[#This Row],[2020 1]]</f>
        <v>0</v>
      </c>
      <c r="AJ204" s="84">
        <f ca="1">VLOOKUP(eurostat_totals[[#This Row],[energy carrier EUCalc]],$AE$11:$BI$24,COLUMN()-COLUMN($AD$29),FALSE)*eurostat_totals[[#This Row],[2020 1]]</f>
        <v>0</v>
      </c>
      <c r="AK204" s="84">
        <f ca="1">VLOOKUP(eurostat_totals[[#This Row],[energy carrier EUCalc]],$AE$11:$BI$24,COLUMN()-COLUMN($AD$29),FALSE)*eurostat_totals[[#This Row],[2020 1]]</f>
        <v>0</v>
      </c>
      <c r="AL204" s="84">
        <f ca="1">VLOOKUP(eurostat_totals[[#This Row],[energy carrier EUCalc]],$AE$11:$BI$24,COLUMN()-COLUMN($AD$29),FALSE)*eurostat_totals[[#This Row],[2020 1]]</f>
        <v>0</v>
      </c>
      <c r="AM204" s="84">
        <f ca="1">VLOOKUP(eurostat_totals[[#This Row],[energy carrier EUCalc]],$AE$11:$BI$24,COLUMN()-COLUMN($AD$29),FALSE)*eurostat_totals[[#This Row],[2020 1]]</f>
        <v>0</v>
      </c>
      <c r="AN204" s="84">
        <f ca="1">VLOOKUP(eurostat_totals[[#This Row],[energy carrier EUCalc]],$AE$11:$BI$24,COLUMN()-COLUMN($AD$29),FALSE)*eurostat_totals[[#This Row],[2020 1]]</f>
        <v>0</v>
      </c>
      <c r="AO204" s="84">
        <f>VLOOKUP(eurostat_totals[[#This Row],[energy carrier EUCalc]],$AE$11:$BI$24,COLUMN()-COLUMN($AD$29),FALSE)*eurostat_totals[[#This Row],[2020 1]]</f>
        <v>0</v>
      </c>
      <c r="AP204" s="84">
        <f ca="1">VLOOKUP(eurostat_totals[[#This Row],[energy carrier EUCalc]],$AE$11:$BI$24,COLUMN()-COLUMN($AD$29),FALSE)*eurostat_totals[[#This Row],[2020 1]]</f>
        <v>0</v>
      </c>
      <c r="AQ204" s="84">
        <f ca="1">VLOOKUP(eurostat_totals[[#This Row],[energy carrier EUCalc]],$AE$11:$BI$24,COLUMN()-COLUMN($AD$29),FALSE)*eurostat_totals[[#This Row],[2020 1]]</f>
        <v>0</v>
      </c>
      <c r="AR204" s="81">
        <f ca="1">VLOOKUP(eurostat_totals[[#This Row],[energy carrier EUCalc]],$AE$11:$BI$24,COLUMN()-COLUMN($AD$29),FALSE)*eurostat_totals[[#This Row],[2020 1]]</f>
        <v>0</v>
      </c>
      <c r="AS204" s="81">
        <f ca="1">VLOOKUP(eurostat_totals[[#This Row],[energy carrier EUCalc]],$AE$11:$BI$24,COLUMN()-COLUMN($AD$29),FALSE)*eurostat_totals[[#This Row],[2020 1]]</f>
        <v>0</v>
      </c>
      <c r="AT204" s="81">
        <f ca="1">VLOOKUP(eurostat_totals[[#This Row],[energy carrier EUCalc]],$AE$11:$BI$24,COLUMN()-COLUMN($AD$29),FALSE)*eurostat_totals[[#This Row],[2020 1]]</f>
        <v>0</v>
      </c>
      <c r="AU204" s="81">
        <f ca="1">VLOOKUP(eurostat_totals[[#This Row],[energy carrier EUCalc]],$AE$11:$BI$24,COLUMN()-COLUMN($AD$29),FALSE)*eurostat_totals[[#This Row],[2020 1]]</f>
        <v>0</v>
      </c>
      <c r="AV204" s="81">
        <f>VLOOKUP(eurostat_totals[[#This Row],[energy carrier EUCalc]],$AE$11:$BI$24,COLUMN()-COLUMN($AD$29),FALSE)*eurostat_totals[[#This Row],[2020 1]]</f>
        <v>0</v>
      </c>
      <c r="AW204" s="81">
        <f ca="1">VLOOKUP(eurostat_totals[[#This Row],[energy carrier EUCalc]],$AE$11:$BI$24,COLUMN()-COLUMN($AD$29),FALSE)*eurostat_totals[[#This Row],[2020 1]]</f>
        <v>0</v>
      </c>
      <c r="AX204" s="81">
        <f ca="1">VLOOKUP(eurostat_totals[[#This Row],[energy carrier EUCalc]],$AE$11:$BI$24,COLUMN()-COLUMN($AD$29),FALSE)*eurostat_totals[[#This Row],[2020 1]]</f>
        <v>0</v>
      </c>
      <c r="AY204" s="81">
        <f ca="1">VLOOKUP(eurostat_totals[[#This Row],[energy carrier EUCalc]],$AE$11:$BI$24,COLUMN()-COLUMN($AD$29),FALSE)*eurostat_totals[[#This Row],[2020 1]]</f>
        <v>0</v>
      </c>
      <c r="AZ204" s="81">
        <f ca="1">VLOOKUP(eurostat_totals[[#This Row],[energy carrier EUCalc]],$AE$11:$BI$24,COLUMN()-COLUMN($AD$29),FALSE)*eurostat_totals[[#This Row],[2020 1]]</f>
        <v>0</v>
      </c>
      <c r="BA204" s="81">
        <f ca="1">VLOOKUP(eurostat_totals[[#This Row],[energy carrier EUCalc]],$AE$11:$BI$24,COLUMN()-COLUMN($AD$29),FALSE)*eurostat_totals[[#This Row],[2020 1]]</f>
        <v>0</v>
      </c>
      <c r="BB204" s="81">
        <f ca="1">VLOOKUP(eurostat_totals[[#This Row],[energy carrier EUCalc]],$AE$11:$BI$24,COLUMN()-COLUMN($AD$29),FALSE)*eurostat_totals[[#This Row],[2020 1]]</f>
        <v>0</v>
      </c>
      <c r="BC204" s="81">
        <f>VLOOKUP(eurostat_totals[[#This Row],[energy carrier EUCalc]],$AE$11:$BI$24,COLUMN()-COLUMN($AD$29),FALSE)*eurostat_totals[[#This Row],[2020 1]]</f>
        <v>0</v>
      </c>
      <c r="BD204" s="81">
        <f ca="1">VLOOKUP(eurostat_totals[[#This Row],[energy carrier EUCalc]],$AE$11:$BI$24,COLUMN()-COLUMN($AD$29),FALSE)*eurostat_totals[[#This Row],[2020 1]]</f>
        <v>0</v>
      </c>
      <c r="BE204" s="81">
        <f ca="1">VLOOKUP(eurostat_totals[[#This Row],[energy carrier EUCalc]],$AE$11:$BI$24,COLUMN()-COLUMN($AD$29),FALSE)*eurostat_totals[[#This Row],[2020 1]]</f>
        <v>0</v>
      </c>
      <c r="BF204" s="81">
        <f ca="1">VLOOKUP(eurostat_totals[[#This Row],[energy carrier EUCalc]],$AE$11:$BI$24,COLUMN()-COLUMN($AD$29),FALSE)*eurostat_totals[[#This Row],[2020 1]]</f>
        <v>0</v>
      </c>
      <c r="BG204" s="81">
        <f ca="1">VLOOKUP(eurostat_totals[[#This Row],[energy carrier EUCalc]],$AE$11:$BI$24,COLUMN()-COLUMN($AD$29),FALSE)*eurostat_totals[[#This Row],[2020 1]]</f>
        <v>0</v>
      </c>
      <c r="BH204" s="81">
        <f ca="1">VLOOKUP(eurostat_totals[[#This Row],[energy carrier EUCalc]],$AE$11:$BI$24,COLUMN()-COLUMN($AD$29),FALSE)*eurostat_totals[[#This Row],[2020 1]]</f>
        <v>0</v>
      </c>
      <c r="BI204" s="81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81" t="str">
        <f t="shared" si="125"/>
        <v>heat-nuclearNetherlands</v>
      </c>
      <c r="B205" s="6" t="s">
        <v>73</v>
      </c>
      <c r="C205" t="s">
        <v>8</v>
      </c>
      <c r="D205" s="84">
        <v>0</v>
      </c>
      <c r="E205" s="84">
        <v>0</v>
      </c>
      <c r="F205" s="84">
        <v>0</v>
      </c>
      <c r="G205" s="84">
        <v>0</v>
      </c>
      <c r="H205" s="84">
        <v>0</v>
      </c>
      <c r="I205" s="84">
        <v>0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  <c r="T205" s="84">
        <v>0</v>
      </c>
      <c r="U205" s="84">
        <v>0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4">
        <v>0</v>
      </c>
      <c r="AD205" s="84">
        <v>0</v>
      </c>
      <c r="AE205" s="84">
        <v>0</v>
      </c>
      <c r="AF205" s="84">
        <f t="shared" si="122"/>
        <v>0</v>
      </c>
      <c r="AG205" s="84">
        <f t="shared" si="123"/>
        <v>0</v>
      </c>
      <c r="AH205" s="84">
        <f t="shared" si="124"/>
        <v>0</v>
      </c>
      <c r="AI205" s="84">
        <f ca="1">VLOOKUP(eurostat_totals[[#This Row],[energy carrier EUCalc]],$AE$11:$BI$24,COLUMN()-COLUMN($AD$29),FALSE)*eurostat_totals[[#This Row],[2020 1]]</f>
        <v>0</v>
      </c>
      <c r="AJ205" s="84">
        <f ca="1">VLOOKUP(eurostat_totals[[#This Row],[energy carrier EUCalc]],$AE$11:$BI$24,COLUMN()-COLUMN($AD$29),FALSE)*eurostat_totals[[#This Row],[2020 1]]</f>
        <v>0</v>
      </c>
      <c r="AK205" s="84">
        <f ca="1">VLOOKUP(eurostat_totals[[#This Row],[energy carrier EUCalc]],$AE$11:$BI$24,COLUMN()-COLUMN($AD$29),FALSE)*eurostat_totals[[#This Row],[2020 1]]</f>
        <v>0</v>
      </c>
      <c r="AL205" s="84">
        <f ca="1">VLOOKUP(eurostat_totals[[#This Row],[energy carrier EUCalc]],$AE$11:$BI$24,COLUMN()-COLUMN($AD$29),FALSE)*eurostat_totals[[#This Row],[2020 1]]</f>
        <v>0</v>
      </c>
      <c r="AM205" s="84">
        <f ca="1">VLOOKUP(eurostat_totals[[#This Row],[energy carrier EUCalc]],$AE$11:$BI$24,COLUMN()-COLUMN($AD$29),FALSE)*eurostat_totals[[#This Row],[2020 1]]</f>
        <v>0</v>
      </c>
      <c r="AN205" s="84">
        <f ca="1">VLOOKUP(eurostat_totals[[#This Row],[energy carrier EUCalc]],$AE$11:$BI$24,COLUMN()-COLUMN($AD$29),FALSE)*eurostat_totals[[#This Row],[2020 1]]</f>
        <v>0</v>
      </c>
      <c r="AO205" s="84">
        <f>VLOOKUP(eurostat_totals[[#This Row],[energy carrier EUCalc]],$AE$11:$BI$24,COLUMN()-COLUMN($AD$29),FALSE)*eurostat_totals[[#This Row],[2020 1]]</f>
        <v>0</v>
      </c>
      <c r="AP205" s="84">
        <f ca="1">VLOOKUP(eurostat_totals[[#This Row],[energy carrier EUCalc]],$AE$11:$BI$24,COLUMN()-COLUMN($AD$29),FALSE)*eurostat_totals[[#This Row],[2020 1]]</f>
        <v>0</v>
      </c>
      <c r="AQ205" s="84">
        <f ca="1">VLOOKUP(eurostat_totals[[#This Row],[energy carrier EUCalc]],$AE$11:$BI$24,COLUMN()-COLUMN($AD$29),FALSE)*eurostat_totals[[#This Row],[2020 1]]</f>
        <v>0</v>
      </c>
      <c r="AR205" s="81">
        <f ca="1">VLOOKUP(eurostat_totals[[#This Row],[energy carrier EUCalc]],$AE$11:$BI$24,COLUMN()-COLUMN($AD$29),FALSE)*eurostat_totals[[#This Row],[2020 1]]</f>
        <v>0</v>
      </c>
      <c r="AS205" s="81">
        <f ca="1">VLOOKUP(eurostat_totals[[#This Row],[energy carrier EUCalc]],$AE$11:$BI$24,COLUMN()-COLUMN($AD$29),FALSE)*eurostat_totals[[#This Row],[2020 1]]</f>
        <v>0</v>
      </c>
      <c r="AT205" s="81">
        <f ca="1">VLOOKUP(eurostat_totals[[#This Row],[energy carrier EUCalc]],$AE$11:$BI$24,COLUMN()-COLUMN($AD$29),FALSE)*eurostat_totals[[#This Row],[2020 1]]</f>
        <v>0</v>
      </c>
      <c r="AU205" s="81">
        <f ca="1">VLOOKUP(eurostat_totals[[#This Row],[energy carrier EUCalc]],$AE$11:$BI$24,COLUMN()-COLUMN($AD$29),FALSE)*eurostat_totals[[#This Row],[2020 1]]</f>
        <v>0</v>
      </c>
      <c r="AV205" s="81">
        <f>VLOOKUP(eurostat_totals[[#This Row],[energy carrier EUCalc]],$AE$11:$BI$24,COLUMN()-COLUMN($AD$29),FALSE)*eurostat_totals[[#This Row],[2020 1]]</f>
        <v>0</v>
      </c>
      <c r="AW205" s="81">
        <f ca="1">VLOOKUP(eurostat_totals[[#This Row],[energy carrier EUCalc]],$AE$11:$BI$24,COLUMN()-COLUMN($AD$29),FALSE)*eurostat_totals[[#This Row],[2020 1]]</f>
        <v>0</v>
      </c>
      <c r="AX205" s="81">
        <f ca="1">VLOOKUP(eurostat_totals[[#This Row],[energy carrier EUCalc]],$AE$11:$BI$24,COLUMN()-COLUMN($AD$29),FALSE)*eurostat_totals[[#This Row],[2020 1]]</f>
        <v>0</v>
      </c>
      <c r="AY205" s="81">
        <f ca="1">VLOOKUP(eurostat_totals[[#This Row],[energy carrier EUCalc]],$AE$11:$BI$24,COLUMN()-COLUMN($AD$29),FALSE)*eurostat_totals[[#This Row],[2020 1]]</f>
        <v>0</v>
      </c>
      <c r="AZ205" s="81">
        <f ca="1">VLOOKUP(eurostat_totals[[#This Row],[energy carrier EUCalc]],$AE$11:$BI$24,COLUMN()-COLUMN($AD$29),FALSE)*eurostat_totals[[#This Row],[2020 1]]</f>
        <v>0</v>
      </c>
      <c r="BA205" s="81">
        <f ca="1">VLOOKUP(eurostat_totals[[#This Row],[energy carrier EUCalc]],$AE$11:$BI$24,COLUMN()-COLUMN($AD$29),FALSE)*eurostat_totals[[#This Row],[2020 1]]</f>
        <v>0</v>
      </c>
      <c r="BB205" s="81">
        <f ca="1">VLOOKUP(eurostat_totals[[#This Row],[energy carrier EUCalc]],$AE$11:$BI$24,COLUMN()-COLUMN($AD$29),FALSE)*eurostat_totals[[#This Row],[2020 1]]</f>
        <v>0</v>
      </c>
      <c r="BC205" s="81">
        <f>VLOOKUP(eurostat_totals[[#This Row],[energy carrier EUCalc]],$AE$11:$BI$24,COLUMN()-COLUMN($AD$29),FALSE)*eurostat_totals[[#This Row],[2020 1]]</f>
        <v>0</v>
      </c>
      <c r="BD205" s="81">
        <f ca="1">VLOOKUP(eurostat_totals[[#This Row],[energy carrier EUCalc]],$AE$11:$BI$24,COLUMN()-COLUMN($AD$29),FALSE)*eurostat_totals[[#This Row],[2020 1]]</f>
        <v>0</v>
      </c>
      <c r="BE205" s="81">
        <f ca="1">VLOOKUP(eurostat_totals[[#This Row],[energy carrier EUCalc]],$AE$11:$BI$24,COLUMN()-COLUMN($AD$29),FALSE)*eurostat_totals[[#This Row],[2020 1]]</f>
        <v>0</v>
      </c>
      <c r="BF205" s="81">
        <f ca="1">VLOOKUP(eurostat_totals[[#This Row],[energy carrier EUCalc]],$AE$11:$BI$24,COLUMN()-COLUMN($AD$29),FALSE)*eurostat_totals[[#This Row],[2020 1]]</f>
        <v>0</v>
      </c>
      <c r="BG205" s="81">
        <f ca="1">VLOOKUP(eurostat_totals[[#This Row],[energy carrier EUCalc]],$AE$11:$BI$24,COLUMN()-COLUMN($AD$29),FALSE)*eurostat_totals[[#This Row],[2020 1]]</f>
        <v>0</v>
      </c>
      <c r="BH205" s="81">
        <f ca="1">VLOOKUP(eurostat_totals[[#This Row],[energy carrier EUCalc]],$AE$11:$BI$24,COLUMN()-COLUMN($AD$29),FALSE)*eurostat_totals[[#This Row],[2020 1]]</f>
        <v>0</v>
      </c>
      <c r="BI205" s="81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81" t="str">
        <f t="shared" si="125"/>
        <v>heat-nuclearNorway</v>
      </c>
      <c r="B206" s="6" t="s">
        <v>73</v>
      </c>
      <c r="C206" t="s">
        <v>71</v>
      </c>
      <c r="D206" s="84">
        <v>0</v>
      </c>
      <c r="E206" s="84">
        <v>0</v>
      </c>
      <c r="F206" s="84">
        <v>0</v>
      </c>
      <c r="G206" s="84">
        <v>0</v>
      </c>
      <c r="H206" s="84">
        <v>0</v>
      </c>
      <c r="I206" s="84">
        <v>0</v>
      </c>
      <c r="J206" s="84">
        <v>0</v>
      </c>
      <c r="K206" s="84">
        <v>0</v>
      </c>
      <c r="L206" s="84">
        <v>0</v>
      </c>
      <c r="M206" s="84">
        <v>0</v>
      </c>
      <c r="N206" s="84">
        <v>0</v>
      </c>
      <c r="O206" s="84">
        <v>0</v>
      </c>
      <c r="P206" s="84">
        <v>0</v>
      </c>
      <c r="Q206" s="84">
        <v>0</v>
      </c>
      <c r="R206" s="84">
        <v>0</v>
      </c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0</v>
      </c>
      <c r="Y206" s="84">
        <v>0</v>
      </c>
      <c r="Z206" s="84">
        <v>0</v>
      </c>
      <c r="AA206" s="84">
        <v>0</v>
      </c>
      <c r="AB206" s="84">
        <v>0</v>
      </c>
      <c r="AC206" s="84">
        <v>0</v>
      </c>
      <c r="AD206" s="84">
        <v>0</v>
      </c>
      <c r="AE206" s="84">
        <v>0</v>
      </c>
      <c r="AF206" s="84">
        <f t="shared" si="122"/>
        <v>0</v>
      </c>
      <c r="AG206" s="84">
        <f t="shared" si="123"/>
        <v>0</v>
      </c>
      <c r="AH206" s="84">
        <f t="shared" si="124"/>
        <v>0</v>
      </c>
      <c r="AI206" s="84">
        <f ca="1">VLOOKUP(eurostat_totals[[#This Row],[energy carrier EUCalc]],$AE$11:$BI$24,COLUMN()-COLUMN($AD$29),FALSE)*eurostat_totals[[#This Row],[2020 1]]</f>
        <v>0</v>
      </c>
      <c r="AJ206" s="84">
        <f ca="1">VLOOKUP(eurostat_totals[[#This Row],[energy carrier EUCalc]],$AE$11:$BI$24,COLUMN()-COLUMN($AD$29),FALSE)*eurostat_totals[[#This Row],[2020 1]]</f>
        <v>0</v>
      </c>
      <c r="AK206" s="84">
        <f ca="1">VLOOKUP(eurostat_totals[[#This Row],[energy carrier EUCalc]],$AE$11:$BI$24,COLUMN()-COLUMN($AD$29),FALSE)*eurostat_totals[[#This Row],[2020 1]]</f>
        <v>0</v>
      </c>
      <c r="AL206" s="84">
        <f ca="1">VLOOKUP(eurostat_totals[[#This Row],[energy carrier EUCalc]],$AE$11:$BI$24,COLUMN()-COLUMN($AD$29),FALSE)*eurostat_totals[[#This Row],[2020 1]]</f>
        <v>0</v>
      </c>
      <c r="AM206" s="84">
        <f ca="1">VLOOKUP(eurostat_totals[[#This Row],[energy carrier EUCalc]],$AE$11:$BI$24,COLUMN()-COLUMN($AD$29),FALSE)*eurostat_totals[[#This Row],[2020 1]]</f>
        <v>0</v>
      </c>
      <c r="AN206" s="84">
        <f ca="1">VLOOKUP(eurostat_totals[[#This Row],[energy carrier EUCalc]],$AE$11:$BI$24,COLUMN()-COLUMN($AD$29),FALSE)*eurostat_totals[[#This Row],[2020 1]]</f>
        <v>0</v>
      </c>
      <c r="AO206" s="84">
        <f>VLOOKUP(eurostat_totals[[#This Row],[energy carrier EUCalc]],$AE$11:$BI$24,COLUMN()-COLUMN($AD$29),FALSE)*eurostat_totals[[#This Row],[2020 1]]</f>
        <v>0</v>
      </c>
      <c r="AP206" s="84">
        <f ca="1">VLOOKUP(eurostat_totals[[#This Row],[energy carrier EUCalc]],$AE$11:$BI$24,COLUMN()-COLUMN($AD$29),FALSE)*eurostat_totals[[#This Row],[2020 1]]</f>
        <v>0</v>
      </c>
      <c r="AQ206" s="84">
        <f ca="1">VLOOKUP(eurostat_totals[[#This Row],[energy carrier EUCalc]],$AE$11:$BI$24,COLUMN()-COLUMN($AD$29),FALSE)*eurostat_totals[[#This Row],[2020 1]]</f>
        <v>0</v>
      </c>
      <c r="AR206" s="81">
        <f ca="1">VLOOKUP(eurostat_totals[[#This Row],[energy carrier EUCalc]],$AE$11:$BI$24,COLUMN()-COLUMN($AD$29),FALSE)*eurostat_totals[[#This Row],[2020 1]]</f>
        <v>0</v>
      </c>
      <c r="AS206" s="81">
        <f ca="1">VLOOKUP(eurostat_totals[[#This Row],[energy carrier EUCalc]],$AE$11:$BI$24,COLUMN()-COLUMN($AD$29),FALSE)*eurostat_totals[[#This Row],[2020 1]]</f>
        <v>0</v>
      </c>
      <c r="AT206" s="81">
        <f ca="1">VLOOKUP(eurostat_totals[[#This Row],[energy carrier EUCalc]],$AE$11:$BI$24,COLUMN()-COLUMN($AD$29),FALSE)*eurostat_totals[[#This Row],[2020 1]]</f>
        <v>0</v>
      </c>
      <c r="AU206" s="81">
        <f ca="1">VLOOKUP(eurostat_totals[[#This Row],[energy carrier EUCalc]],$AE$11:$BI$24,COLUMN()-COLUMN($AD$29),FALSE)*eurostat_totals[[#This Row],[2020 1]]</f>
        <v>0</v>
      </c>
      <c r="AV206" s="81">
        <f>VLOOKUP(eurostat_totals[[#This Row],[energy carrier EUCalc]],$AE$11:$BI$24,COLUMN()-COLUMN($AD$29),FALSE)*eurostat_totals[[#This Row],[2020 1]]</f>
        <v>0</v>
      </c>
      <c r="AW206" s="81">
        <f ca="1">VLOOKUP(eurostat_totals[[#This Row],[energy carrier EUCalc]],$AE$11:$BI$24,COLUMN()-COLUMN($AD$29),FALSE)*eurostat_totals[[#This Row],[2020 1]]</f>
        <v>0</v>
      </c>
      <c r="AX206" s="81">
        <f ca="1">VLOOKUP(eurostat_totals[[#This Row],[energy carrier EUCalc]],$AE$11:$BI$24,COLUMN()-COLUMN($AD$29),FALSE)*eurostat_totals[[#This Row],[2020 1]]</f>
        <v>0</v>
      </c>
      <c r="AY206" s="81">
        <f ca="1">VLOOKUP(eurostat_totals[[#This Row],[energy carrier EUCalc]],$AE$11:$BI$24,COLUMN()-COLUMN($AD$29),FALSE)*eurostat_totals[[#This Row],[2020 1]]</f>
        <v>0</v>
      </c>
      <c r="AZ206" s="81">
        <f ca="1">VLOOKUP(eurostat_totals[[#This Row],[energy carrier EUCalc]],$AE$11:$BI$24,COLUMN()-COLUMN($AD$29),FALSE)*eurostat_totals[[#This Row],[2020 1]]</f>
        <v>0</v>
      </c>
      <c r="BA206" s="81">
        <f ca="1">VLOOKUP(eurostat_totals[[#This Row],[energy carrier EUCalc]],$AE$11:$BI$24,COLUMN()-COLUMN($AD$29),FALSE)*eurostat_totals[[#This Row],[2020 1]]</f>
        <v>0</v>
      </c>
      <c r="BB206" s="81">
        <f ca="1">VLOOKUP(eurostat_totals[[#This Row],[energy carrier EUCalc]],$AE$11:$BI$24,COLUMN()-COLUMN($AD$29),FALSE)*eurostat_totals[[#This Row],[2020 1]]</f>
        <v>0</v>
      </c>
      <c r="BC206" s="81">
        <f>VLOOKUP(eurostat_totals[[#This Row],[energy carrier EUCalc]],$AE$11:$BI$24,COLUMN()-COLUMN($AD$29),FALSE)*eurostat_totals[[#This Row],[2020 1]]</f>
        <v>0</v>
      </c>
      <c r="BD206" s="81">
        <f ca="1">VLOOKUP(eurostat_totals[[#This Row],[energy carrier EUCalc]],$AE$11:$BI$24,COLUMN()-COLUMN($AD$29),FALSE)*eurostat_totals[[#This Row],[2020 1]]</f>
        <v>0</v>
      </c>
      <c r="BE206" s="81">
        <f ca="1">VLOOKUP(eurostat_totals[[#This Row],[energy carrier EUCalc]],$AE$11:$BI$24,COLUMN()-COLUMN($AD$29),FALSE)*eurostat_totals[[#This Row],[2020 1]]</f>
        <v>0</v>
      </c>
      <c r="BF206" s="81">
        <f ca="1">VLOOKUP(eurostat_totals[[#This Row],[energy carrier EUCalc]],$AE$11:$BI$24,COLUMN()-COLUMN($AD$29),FALSE)*eurostat_totals[[#This Row],[2020 1]]</f>
        <v>0</v>
      </c>
      <c r="BG206" s="81">
        <f ca="1">VLOOKUP(eurostat_totals[[#This Row],[energy carrier EUCalc]],$AE$11:$BI$24,COLUMN()-COLUMN($AD$29),FALSE)*eurostat_totals[[#This Row],[2020 1]]</f>
        <v>0</v>
      </c>
      <c r="BH206" s="81">
        <f ca="1">VLOOKUP(eurostat_totals[[#This Row],[energy carrier EUCalc]],$AE$11:$BI$24,COLUMN()-COLUMN($AD$29),FALSE)*eurostat_totals[[#This Row],[2020 1]]</f>
        <v>0</v>
      </c>
      <c r="BI206" s="81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81" t="str">
        <f t="shared" si="125"/>
        <v>heat-nuclearPoland</v>
      </c>
      <c r="B207" s="6" t="s">
        <v>73</v>
      </c>
      <c r="C207" t="s">
        <v>6</v>
      </c>
      <c r="D207" s="84">
        <v>0</v>
      </c>
      <c r="E207" s="84">
        <v>0</v>
      </c>
      <c r="F207" s="84">
        <v>0</v>
      </c>
      <c r="G207" s="84">
        <v>0</v>
      </c>
      <c r="H207" s="84">
        <v>0</v>
      </c>
      <c r="I207" s="84">
        <v>0</v>
      </c>
      <c r="J207" s="84">
        <v>0</v>
      </c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  <c r="T207" s="84">
        <v>0</v>
      </c>
      <c r="U207" s="84">
        <v>0</v>
      </c>
      <c r="V207" s="84">
        <v>0</v>
      </c>
      <c r="W207" s="84">
        <v>0</v>
      </c>
      <c r="X207" s="84">
        <v>0</v>
      </c>
      <c r="Y207" s="84">
        <v>0</v>
      </c>
      <c r="Z207" s="84">
        <v>0</v>
      </c>
      <c r="AA207" s="84">
        <v>0</v>
      </c>
      <c r="AB207" s="84">
        <v>0</v>
      </c>
      <c r="AC207" s="84">
        <v>0</v>
      </c>
      <c r="AD207" s="84">
        <v>0</v>
      </c>
      <c r="AE207" s="84">
        <v>0</v>
      </c>
      <c r="AF207" s="84">
        <f t="shared" si="122"/>
        <v>0</v>
      </c>
      <c r="AG207" s="84">
        <f t="shared" si="123"/>
        <v>0</v>
      </c>
      <c r="AH207" s="84">
        <f t="shared" si="124"/>
        <v>0</v>
      </c>
      <c r="AI207" s="84">
        <f ca="1">VLOOKUP(eurostat_totals[[#This Row],[energy carrier EUCalc]],$AE$11:$BI$24,COLUMN()-COLUMN($AD$29),FALSE)*eurostat_totals[[#This Row],[2020 1]]</f>
        <v>0</v>
      </c>
      <c r="AJ207" s="84">
        <f ca="1">VLOOKUP(eurostat_totals[[#This Row],[energy carrier EUCalc]],$AE$11:$BI$24,COLUMN()-COLUMN($AD$29),FALSE)*eurostat_totals[[#This Row],[2020 1]]</f>
        <v>0</v>
      </c>
      <c r="AK207" s="84">
        <f ca="1">VLOOKUP(eurostat_totals[[#This Row],[energy carrier EUCalc]],$AE$11:$BI$24,COLUMN()-COLUMN($AD$29),FALSE)*eurostat_totals[[#This Row],[2020 1]]</f>
        <v>0</v>
      </c>
      <c r="AL207" s="84">
        <f ca="1">VLOOKUP(eurostat_totals[[#This Row],[energy carrier EUCalc]],$AE$11:$BI$24,COLUMN()-COLUMN($AD$29),FALSE)*eurostat_totals[[#This Row],[2020 1]]</f>
        <v>0</v>
      </c>
      <c r="AM207" s="84">
        <f ca="1">VLOOKUP(eurostat_totals[[#This Row],[energy carrier EUCalc]],$AE$11:$BI$24,COLUMN()-COLUMN($AD$29),FALSE)*eurostat_totals[[#This Row],[2020 1]]</f>
        <v>0</v>
      </c>
      <c r="AN207" s="84">
        <f ca="1">VLOOKUP(eurostat_totals[[#This Row],[energy carrier EUCalc]],$AE$11:$BI$24,COLUMN()-COLUMN($AD$29),FALSE)*eurostat_totals[[#This Row],[2020 1]]</f>
        <v>0</v>
      </c>
      <c r="AO207" s="84">
        <f>VLOOKUP(eurostat_totals[[#This Row],[energy carrier EUCalc]],$AE$11:$BI$24,COLUMN()-COLUMN($AD$29),FALSE)*eurostat_totals[[#This Row],[2020 1]]</f>
        <v>0</v>
      </c>
      <c r="AP207" s="84">
        <f ca="1">VLOOKUP(eurostat_totals[[#This Row],[energy carrier EUCalc]],$AE$11:$BI$24,COLUMN()-COLUMN($AD$29),FALSE)*eurostat_totals[[#This Row],[2020 1]]</f>
        <v>0</v>
      </c>
      <c r="AQ207" s="84">
        <f ca="1">VLOOKUP(eurostat_totals[[#This Row],[energy carrier EUCalc]],$AE$11:$BI$24,COLUMN()-COLUMN($AD$29),FALSE)*eurostat_totals[[#This Row],[2020 1]]</f>
        <v>0</v>
      </c>
      <c r="AR207" s="81">
        <f ca="1">VLOOKUP(eurostat_totals[[#This Row],[energy carrier EUCalc]],$AE$11:$BI$24,COLUMN()-COLUMN($AD$29),FALSE)*eurostat_totals[[#This Row],[2020 1]]</f>
        <v>0</v>
      </c>
      <c r="AS207" s="81">
        <f ca="1">VLOOKUP(eurostat_totals[[#This Row],[energy carrier EUCalc]],$AE$11:$BI$24,COLUMN()-COLUMN($AD$29),FALSE)*eurostat_totals[[#This Row],[2020 1]]</f>
        <v>0</v>
      </c>
      <c r="AT207" s="81">
        <f ca="1">VLOOKUP(eurostat_totals[[#This Row],[energy carrier EUCalc]],$AE$11:$BI$24,COLUMN()-COLUMN($AD$29),FALSE)*eurostat_totals[[#This Row],[2020 1]]</f>
        <v>0</v>
      </c>
      <c r="AU207" s="81">
        <f ca="1">VLOOKUP(eurostat_totals[[#This Row],[energy carrier EUCalc]],$AE$11:$BI$24,COLUMN()-COLUMN($AD$29),FALSE)*eurostat_totals[[#This Row],[2020 1]]</f>
        <v>0</v>
      </c>
      <c r="AV207" s="81">
        <f>VLOOKUP(eurostat_totals[[#This Row],[energy carrier EUCalc]],$AE$11:$BI$24,COLUMN()-COLUMN($AD$29),FALSE)*eurostat_totals[[#This Row],[2020 1]]</f>
        <v>0</v>
      </c>
      <c r="AW207" s="81">
        <f ca="1">VLOOKUP(eurostat_totals[[#This Row],[energy carrier EUCalc]],$AE$11:$BI$24,COLUMN()-COLUMN($AD$29),FALSE)*eurostat_totals[[#This Row],[2020 1]]</f>
        <v>0</v>
      </c>
      <c r="AX207" s="81">
        <f ca="1">VLOOKUP(eurostat_totals[[#This Row],[energy carrier EUCalc]],$AE$11:$BI$24,COLUMN()-COLUMN($AD$29),FALSE)*eurostat_totals[[#This Row],[2020 1]]</f>
        <v>0</v>
      </c>
      <c r="AY207" s="81">
        <f ca="1">VLOOKUP(eurostat_totals[[#This Row],[energy carrier EUCalc]],$AE$11:$BI$24,COLUMN()-COLUMN($AD$29),FALSE)*eurostat_totals[[#This Row],[2020 1]]</f>
        <v>0</v>
      </c>
      <c r="AZ207" s="81">
        <f ca="1">VLOOKUP(eurostat_totals[[#This Row],[energy carrier EUCalc]],$AE$11:$BI$24,COLUMN()-COLUMN($AD$29),FALSE)*eurostat_totals[[#This Row],[2020 1]]</f>
        <v>0</v>
      </c>
      <c r="BA207" s="81">
        <f ca="1">VLOOKUP(eurostat_totals[[#This Row],[energy carrier EUCalc]],$AE$11:$BI$24,COLUMN()-COLUMN($AD$29),FALSE)*eurostat_totals[[#This Row],[2020 1]]</f>
        <v>0</v>
      </c>
      <c r="BB207" s="81">
        <f ca="1">VLOOKUP(eurostat_totals[[#This Row],[energy carrier EUCalc]],$AE$11:$BI$24,COLUMN()-COLUMN($AD$29),FALSE)*eurostat_totals[[#This Row],[2020 1]]</f>
        <v>0</v>
      </c>
      <c r="BC207" s="81">
        <f>VLOOKUP(eurostat_totals[[#This Row],[energy carrier EUCalc]],$AE$11:$BI$24,COLUMN()-COLUMN($AD$29),FALSE)*eurostat_totals[[#This Row],[2020 1]]</f>
        <v>0</v>
      </c>
      <c r="BD207" s="81">
        <f ca="1">VLOOKUP(eurostat_totals[[#This Row],[energy carrier EUCalc]],$AE$11:$BI$24,COLUMN()-COLUMN($AD$29),FALSE)*eurostat_totals[[#This Row],[2020 1]]</f>
        <v>0</v>
      </c>
      <c r="BE207" s="81">
        <f ca="1">VLOOKUP(eurostat_totals[[#This Row],[energy carrier EUCalc]],$AE$11:$BI$24,COLUMN()-COLUMN($AD$29),FALSE)*eurostat_totals[[#This Row],[2020 1]]</f>
        <v>0</v>
      </c>
      <c r="BF207" s="81">
        <f ca="1">VLOOKUP(eurostat_totals[[#This Row],[energy carrier EUCalc]],$AE$11:$BI$24,COLUMN()-COLUMN($AD$29),FALSE)*eurostat_totals[[#This Row],[2020 1]]</f>
        <v>0</v>
      </c>
      <c r="BG207" s="81">
        <f ca="1">VLOOKUP(eurostat_totals[[#This Row],[energy carrier EUCalc]],$AE$11:$BI$24,COLUMN()-COLUMN($AD$29),FALSE)*eurostat_totals[[#This Row],[2020 1]]</f>
        <v>0</v>
      </c>
      <c r="BH207" s="81">
        <f ca="1">VLOOKUP(eurostat_totals[[#This Row],[energy carrier EUCalc]],$AE$11:$BI$24,COLUMN()-COLUMN($AD$29),FALSE)*eurostat_totals[[#This Row],[2020 1]]</f>
        <v>0</v>
      </c>
      <c r="BI207" s="81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81" t="str">
        <f t="shared" si="125"/>
        <v>heat-nuclearPortugal</v>
      </c>
      <c r="B208" s="6" t="s">
        <v>73</v>
      </c>
      <c r="C208" t="s">
        <v>21</v>
      </c>
      <c r="D208" s="84">
        <v>0</v>
      </c>
      <c r="E208" s="84">
        <v>0</v>
      </c>
      <c r="F208" s="84">
        <v>0</v>
      </c>
      <c r="G208" s="84">
        <v>0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  <c r="T208" s="84">
        <v>0</v>
      </c>
      <c r="U208" s="84">
        <v>0</v>
      </c>
      <c r="V208" s="84">
        <v>0</v>
      </c>
      <c r="W208" s="84">
        <v>0</v>
      </c>
      <c r="X208" s="84">
        <v>0</v>
      </c>
      <c r="Y208" s="84">
        <v>0</v>
      </c>
      <c r="Z208" s="84">
        <v>0</v>
      </c>
      <c r="AA208" s="84">
        <v>0</v>
      </c>
      <c r="AB208" s="84">
        <v>0</v>
      </c>
      <c r="AC208" s="84">
        <v>0</v>
      </c>
      <c r="AD208" s="84">
        <v>0</v>
      </c>
      <c r="AE208" s="84">
        <v>0</v>
      </c>
      <c r="AF208" s="84">
        <f t="shared" si="122"/>
        <v>0</v>
      </c>
      <c r="AG208" s="84">
        <f t="shared" si="123"/>
        <v>0</v>
      </c>
      <c r="AH208" s="84">
        <f t="shared" si="124"/>
        <v>0</v>
      </c>
      <c r="AI208" s="84">
        <f ca="1">VLOOKUP(eurostat_totals[[#This Row],[energy carrier EUCalc]],$AE$11:$BI$24,COLUMN()-COLUMN($AD$29),FALSE)*eurostat_totals[[#This Row],[2020 1]]</f>
        <v>0</v>
      </c>
      <c r="AJ208" s="84">
        <f ca="1">VLOOKUP(eurostat_totals[[#This Row],[energy carrier EUCalc]],$AE$11:$BI$24,COLUMN()-COLUMN($AD$29),FALSE)*eurostat_totals[[#This Row],[2020 1]]</f>
        <v>0</v>
      </c>
      <c r="AK208" s="84">
        <f ca="1">VLOOKUP(eurostat_totals[[#This Row],[energy carrier EUCalc]],$AE$11:$BI$24,COLUMN()-COLUMN($AD$29),FALSE)*eurostat_totals[[#This Row],[2020 1]]</f>
        <v>0</v>
      </c>
      <c r="AL208" s="84">
        <f ca="1">VLOOKUP(eurostat_totals[[#This Row],[energy carrier EUCalc]],$AE$11:$BI$24,COLUMN()-COLUMN($AD$29),FALSE)*eurostat_totals[[#This Row],[2020 1]]</f>
        <v>0</v>
      </c>
      <c r="AM208" s="84">
        <f ca="1">VLOOKUP(eurostat_totals[[#This Row],[energy carrier EUCalc]],$AE$11:$BI$24,COLUMN()-COLUMN($AD$29),FALSE)*eurostat_totals[[#This Row],[2020 1]]</f>
        <v>0</v>
      </c>
      <c r="AN208" s="84">
        <f ca="1">VLOOKUP(eurostat_totals[[#This Row],[energy carrier EUCalc]],$AE$11:$BI$24,COLUMN()-COLUMN($AD$29),FALSE)*eurostat_totals[[#This Row],[2020 1]]</f>
        <v>0</v>
      </c>
      <c r="AO208" s="84">
        <f>VLOOKUP(eurostat_totals[[#This Row],[energy carrier EUCalc]],$AE$11:$BI$24,COLUMN()-COLUMN($AD$29),FALSE)*eurostat_totals[[#This Row],[2020 1]]</f>
        <v>0</v>
      </c>
      <c r="AP208" s="84">
        <f ca="1">VLOOKUP(eurostat_totals[[#This Row],[energy carrier EUCalc]],$AE$11:$BI$24,COLUMN()-COLUMN($AD$29),FALSE)*eurostat_totals[[#This Row],[2020 1]]</f>
        <v>0</v>
      </c>
      <c r="AQ208" s="84">
        <f ca="1">VLOOKUP(eurostat_totals[[#This Row],[energy carrier EUCalc]],$AE$11:$BI$24,COLUMN()-COLUMN($AD$29),FALSE)*eurostat_totals[[#This Row],[2020 1]]</f>
        <v>0</v>
      </c>
      <c r="AR208" s="81">
        <f ca="1">VLOOKUP(eurostat_totals[[#This Row],[energy carrier EUCalc]],$AE$11:$BI$24,COLUMN()-COLUMN($AD$29),FALSE)*eurostat_totals[[#This Row],[2020 1]]</f>
        <v>0</v>
      </c>
      <c r="AS208" s="81">
        <f ca="1">VLOOKUP(eurostat_totals[[#This Row],[energy carrier EUCalc]],$AE$11:$BI$24,COLUMN()-COLUMN($AD$29),FALSE)*eurostat_totals[[#This Row],[2020 1]]</f>
        <v>0</v>
      </c>
      <c r="AT208" s="81">
        <f ca="1">VLOOKUP(eurostat_totals[[#This Row],[energy carrier EUCalc]],$AE$11:$BI$24,COLUMN()-COLUMN($AD$29),FALSE)*eurostat_totals[[#This Row],[2020 1]]</f>
        <v>0</v>
      </c>
      <c r="AU208" s="81">
        <f ca="1">VLOOKUP(eurostat_totals[[#This Row],[energy carrier EUCalc]],$AE$11:$BI$24,COLUMN()-COLUMN($AD$29),FALSE)*eurostat_totals[[#This Row],[2020 1]]</f>
        <v>0</v>
      </c>
      <c r="AV208" s="81">
        <f>VLOOKUP(eurostat_totals[[#This Row],[energy carrier EUCalc]],$AE$11:$BI$24,COLUMN()-COLUMN($AD$29),FALSE)*eurostat_totals[[#This Row],[2020 1]]</f>
        <v>0</v>
      </c>
      <c r="AW208" s="81">
        <f ca="1">VLOOKUP(eurostat_totals[[#This Row],[energy carrier EUCalc]],$AE$11:$BI$24,COLUMN()-COLUMN($AD$29),FALSE)*eurostat_totals[[#This Row],[2020 1]]</f>
        <v>0</v>
      </c>
      <c r="AX208" s="81">
        <f ca="1">VLOOKUP(eurostat_totals[[#This Row],[energy carrier EUCalc]],$AE$11:$BI$24,COLUMN()-COLUMN($AD$29),FALSE)*eurostat_totals[[#This Row],[2020 1]]</f>
        <v>0</v>
      </c>
      <c r="AY208" s="81">
        <f ca="1">VLOOKUP(eurostat_totals[[#This Row],[energy carrier EUCalc]],$AE$11:$BI$24,COLUMN()-COLUMN($AD$29),FALSE)*eurostat_totals[[#This Row],[2020 1]]</f>
        <v>0</v>
      </c>
      <c r="AZ208" s="81">
        <f ca="1">VLOOKUP(eurostat_totals[[#This Row],[energy carrier EUCalc]],$AE$11:$BI$24,COLUMN()-COLUMN($AD$29),FALSE)*eurostat_totals[[#This Row],[2020 1]]</f>
        <v>0</v>
      </c>
      <c r="BA208" s="81">
        <f ca="1">VLOOKUP(eurostat_totals[[#This Row],[energy carrier EUCalc]],$AE$11:$BI$24,COLUMN()-COLUMN($AD$29),FALSE)*eurostat_totals[[#This Row],[2020 1]]</f>
        <v>0</v>
      </c>
      <c r="BB208" s="81">
        <f ca="1">VLOOKUP(eurostat_totals[[#This Row],[energy carrier EUCalc]],$AE$11:$BI$24,COLUMN()-COLUMN($AD$29),FALSE)*eurostat_totals[[#This Row],[2020 1]]</f>
        <v>0</v>
      </c>
      <c r="BC208" s="81">
        <f>VLOOKUP(eurostat_totals[[#This Row],[energy carrier EUCalc]],$AE$11:$BI$24,COLUMN()-COLUMN($AD$29),FALSE)*eurostat_totals[[#This Row],[2020 1]]</f>
        <v>0</v>
      </c>
      <c r="BD208" s="81">
        <f ca="1">VLOOKUP(eurostat_totals[[#This Row],[energy carrier EUCalc]],$AE$11:$BI$24,COLUMN()-COLUMN($AD$29),FALSE)*eurostat_totals[[#This Row],[2020 1]]</f>
        <v>0</v>
      </c>
      <c r="BE208" s="81">
        <f ca="1">VLOOKUP(eurostat_totals[[#This Row],[energy carrier EUCalc]],$AE$11:$BI$24,COLUMN()-COLUMN($AD$29),FALSE)*eurostat_totals[[#This Row],[2020 1]]</f>
        <v>0</v>
      </c>
      <c r="BF208" s="81">
        <f ca="1">VLOOKUP(eurostat_totals[[#This Row],[energy carrier EUCalc]],$AE$11:$BI$24,COLUMN()-COLUMN($AD$29),FALSE)*eurostat_totals[[#This Row],[2020 1]]</f>
        <v>0</v>
      </c>
      <c r="BG208" s="81">
        <f ca="1">VLOOKUP(eurostat_totals[[#This Row],[energy carrier EUCalc]],$AE$11:$BI$24,COLUMN()-COLUMN($AD$29),FALSE)*eurostat_totals[[#This Row],[2020 1]]</f>
        <v>0</v>
      </c>
      <c r="BH208" s="81">
        <f ca="1">VLOOKUP(eurostat_totals[[#This Row],[energy carrier EUCalc]],$AE$11:$BI$24,COLUMN()-COLUMN($AD$29),FALSE)*eurostat_totals[[#This Row],[2020 1]]</f>
        <v>0</v>
      </c>
      <c r="BI208" s="81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81" t="str">
        <f t="shared" si="125"/>
        <v>heat-nuclearRomania</v>
      </c>
      <c r="B209" s="6" t="s">
        <v>73</v>
      </c>
      <c r="C209" t="s">
        <v>10</v>
      </c>
      <c r="D209" s="84">
        <v>0</v>
      </c>
      <c r="E209" s="84">
        <v>0</v>
      </c>
      <c r="F209" s="84">
        <v>0</v>
      </c>
      <c r="G209" s="84">
        <v>0</v>
      </c>
      <c r="H209" s="84">
        <v>0</v>
      </c>
      <c r="I209" s="84">
        <v>0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f t="shared" si="122"/>
        <v>0</v>
      </c>
      <c r="AG209" s="84">
        <f t="shared" si="123"/>
        <v>0</v>
      </c>
      <c r="AH209" s="84">
        <f t="shared" si="124"/>
        <v>0</v>
      </c>
      <c r="AI209" s="84">
        <f ca="1">VLOOKUP(eurostat_totals[[#This Row],[energy carrier EUCalc]],$AE$11:$BI$24,COLUMN()-COLUMN($AD$29),FALSE)*eurostat_totals[[#This Row],[2020 1]]</f>
        <v>0</v>
      </c>
      <c r="AJ209" s="84">
        <f ca="1">VLOOKUP(eurostat_totals[[#This Row],[energy carrier EUCalc]],$AE$11:$BI$24,COLUMN()-COLUMN($AD$29),FALSE)*eurostat_totals[[#This Row],[2020 1]]</f>
        <v>0</v>
      </c>
      <c r="AK209" s="84">
        <f ca="1">VLOOKUP(eurostat_totals[[#This Row],[energy carrier EUCalc]],$AE$11:$BI$24,COLUMN()-COLUMN($AD$29),FALSE)*eurostat_totals[[#This Row],[2020 1]]</f>
        <v>0</v>
      </c>
      <c r="AL209" s="84">
        <f ca="1">VLOOKUP(eurostat_totals[[#This Row],[energy carrier EUCalc]],$AE$11:$BI$24,COLUMN()-COLUMN($AD$29),FALSE)*eurostat_totals[[#This Row],[2020 1]]</f>
        <v>0</v>
      </c>
      <c r="AM209" s="84">
        <f ca="1">VLOOKUP(eurostat_totals[[#This Row],[energy carrier EUCalc]],$AE$11:$BI$24,COLUMN()-COLUMN($AD$29),FALSE)*eurostat_totals[[#This Row],[2020 1]]</f>
        <v>0</v>
      </c>
      <c r="AN209" s="84">
        <f ca="1">VLOOKUP(eurostat_totals[[#This Row],[energy carrier EUCalc]],$AE$11:$BI$24,COLUMN()-COLUMN($AD$29),FALSE)*eurostat_totals[[#This Row],[2020 1]]</f>
        <v>0</v>
      </c>
      <c r="AO209" s="84">
        <f>VLOOKUP(eurostat_totals[[#This Row],[energy carrier EUCalc]],$AE$11:$BI$24,COLUMN()-COLUMN($AD$29),FALSE)*eurostat_totals[[#This Row],[2020 1]]</f>
        <v>0</v>
      </c>
      <c r="AP209" s="84">
        <f ca="1">VLOOKUP(eurostat_totals[[#This Row],[energy carrier EUCalc]],$AE$11:$BI$24,COLUMN()-COLUMN($AD$29),FALSE)*eurostat_totals[[#This Row],[2020 1]]</f>
        <v>0</v>
      </c>
      <c r="AQ209" s="84">
        <f ca="1">VLOOKUP(eurostat_totals[[#This Row],[energy carrier EUCalc]],$AE$11:$BI$24,COLUMN()-COLUMN($AD$29),FALSE)*eurostat_totals[[#This Row],[2020 1]]</f>
        <v>0</v>
      </c>
      <c r="AR209" s="81">
        <f ca="1">VLOOKUP(eurostat_totals[[#This Row],[energy carrier EUCalc]],$AE$11:$BI$24,COLUMN()-COLUMN($AD$29),FALSE)*eurostat_totals[[#This Row],[2020 1]]</f>
        <v>0</v>
      </c>
      <c r="AS209" s="81">
        <f ca="1">VLOOKUP(eurostat_totals[[#This Row],[energy carrier EUCalc]],$AE$11:$BI$24,COLUMN()-COLUMN($AD$29),FALSE)*eurostat_totals[[#This Row],[2020 1]]</f>
        <v>0</v>
      </c>
      <c r="AT209" s="81">
        <f ca="1">VLOOKUP(eurostat_totals[[#This Row],[energy carrier EUCalc]],$AE$11:$BI$24,COLUMN()-COLUMN($AD$29),FALSE)*eurostat_totals[[#This Row],[2020 1]]</f>
        <v>0</v>
      </c>
      <c r="AU209" s="81">
        <f ca="1">VLOOKUP(eurostat_totals[[#This Row],[energy carrier EUCalc]],$AE$11:$BI$24,COLUMN()-COLUMN($AD$29),FALSE)*eurostat_totals[[#This Row],[2020 1]]</f>
        <v>0</v>
      </c>
      <c r="AV209" s="81">
        <f>VLOOKUP(eurostat_totals[[#This Row],[energy carrier EUCalc]],$AE$11:$BI$24,COLUMN()-COLUMN($AD$29),FALSE)*eurostat_totals[[#This Row],[2020 1]]</f>
        <v>0</v>
      </c>
      <c r="AW209" s="81">
        <f ca="1">VLOOKUP(eurostat_totals[[#This Row],[energy carrier EUCalc]],$AE$11:$BI$24,COLUMN()-COLUMN($AD$29),FALSE)*eurostat_totals[[#This Row],[2020 1]]</f>
        <v>0</v>
      </c>
      <c r="AX209" s="81">
        <f ca="1">VLOOKUP(eurostat_totals[[#This Row],[energy carrier EUCalc]],$AE$11:$BI$24,COLUMN()-COLUMN($AD$29),FALSE)*eurostat_totals[[#This Row],[2020 1]]</f>
        <v>0</v>
      </c>
      <c r="AY209" s="81">
        <f ca="1">VLOOKUP(eurostat_totals[[#This Row],[energy carrier EUCalc]],$AE$11:$BI$24,COLUMN()-COLUMN($AD$29),FALSE)*eurostat_totals[[#This Row],[2020 1]]</f>
        <v>0</v>
      </c>
      <c r="AZ209" s="81">
        <f ca="1">VLOOKUP(eurostat_totals[[#This Row],[energy carrier EUCalc]],$AE$11:$BI$24,COLUMN()-COLUMN($AD$29),FALSE)*eurostat_totals[[#This Row],[2020 1]]</f>
        <v>0</v>
      </c>
      <c r="BA209" s="81">
        <f ca="1">VLOOKUP(eurostat_totals[[#This Row],[energy carrier EUCalc]],$AE$11:$BI$24,COLUMN()-COLUMN($AD$29),FALSE)*eurostat_totals[[#This Row],[2020 1]]</f>
        <v>0</v>
      </c>
      <c r="BB209" s="81">
        <f ca="1">VLOOKUP(eurostat_totals[[#This Row],[energy carrier EUCalc]],$AE$11:$BI$24,COLUMN()-COLUMN($AD$29),FALSE)*eurostat_totals[[#This Row],[2020 1]]</f>
        <v>0</v>
      </c>
      <c r="BC209" s="81">
        <f>VLOOKUP(eurostat_totals[[#This Row],[energy carrier EUCalc]],$AE$11:$BI$24,COLUMN()-COLUMN($AD$29),FALSE)*eurostat_totals[[#This Row],[2020 1]]</f>
        <v>0</v>
      </c>
      <c r="BD209" s="81">
        <f ca="1">VLOOKUP(eurostat_totals[[#This Row],[energy carrier EUCalc]],$AE$11:$BI$24,COLUMN()-COLUMN($AD$29),FALSE)*eurostat_totals[[#This Row],[2020 1]]</f>
        <v>0</v>
      </c>
      <c r="BE209" s="81">
        <f ca="1">VLOOKUP(eurostat_totals[[#This Row],[energy carrier EUCalc]],$AE$11:$BI$24,COLUMN()-COLUMN($AD$29),FALSE)*eurostat_totals[[#This Row],[2020 1]]</f>
        <v>0</v>
      </c>
      <c r="BF209" s="81">
        <f ca="1">VLOOKUP(eurostat_totals[[#This Row],[energy carrier EUCalc]],$AE$11:$BI$24,COLUMN()-COLUMN($AD$29),FALSE)*eurostat_totals[[#This Row],[2020 1]]</f>
        <v>0</v>
      </c>
      <c r="BG209" s="81">
        <f ca="1">VLOOKUP(eurostat_totals[[#This Row],[energy carrier EUCalc]],$AE$11:$BI$24,COLUMN()-COLUMN($AD$29),FALSE)*eurostat_totals[[#This Row],[2020 1]]</f>
        <v>0</v>
      </c>
      <c r="BH209" s="81">
        <f ca="1">VLOOKUP(eurostat_totals[[#This Row],[energy carrier EUCalc]],$AE$11:$BI$24,COLUMN()-COLUMN($AD$29),FALSE)*eurostat_totals[[#This Row],[2020 1]]</f>
        <v>0</v>
      </c>
      <c r="BI209" s="81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81" t="str">
        <f t="shared" si="125"/>
        <v>heat-nuclearSerbia</v>
      </c>
      <c r="B210" s="6" t="s">
        <v>73</v>
      </c>
      <c r="C210" t="s">
        <v>72</v>
      </c>
      <c r="D210" s="84">
        <v>0</v>
      </c>
      <c r="E210" s="84">
        <v>0</v>
      </c>
      <c r="F210" s="84">
        <v>0</v>
      </c>
      <c r="G210" s="84">
        <v>0</v>
      </c>
      <c r="H210" s="84">
        <v>0</v>
      </c>
      <c r="I210" s="84">
        <v>0</v>
      </c>
      <c r="J210" s="84">
        <v>0</v>
      </c>
      <c r="K210" s="84">
        <v>0</v>
      </c>
      <c r="L210" s="84">
        <v>0</v>
      </c>
      <c r="M210" s="84">
        <v>0</v>
      </c>
      <c r="N210" s="84">
        <v>0</v>
      </c>
      <c r="O210" s="84">
        <v>0</v>
      </c>
      <c r="P210" s="84">
        <v>0</v>
      </c>
      <c r="Q210" s="84">
        <v>0</v>
      </c>
      <c r="R210" s="84">
        <v>0</v>
      </c>
      <c r="S210" s="84">
        <v>0</v>
      </c>
      <c r="T210" s="84">
        <v>0</v>
      </c>
      <c r="U210" s="84">
        <v>0</v>
      </c>
      <c r="V210" s="84">
        <v>0</v>
      </c>
      <c r="W210" s="84">
        <v>0</v>
      </c>
      <c r="X210" s="84">
        <v>0</v>
      </c>
      <c r="Y210" s="84">
        <v>0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f t="shared" si="122"/>
        <v>0</v>
      </c>
      <c r="AG210" s="84">
        <f t="shared" si="123"/>
        <v>0</v>
      </c>
      <c r="AH210" s="84">
        <f t="shared" si="124"/>
        <v>0</v>
      </c>
      <c r="AI210" s="84">
        <f ca="1">VLOOKUP(eurostat_totals[[#This Row],[energy carrier EUCalc]],$AE$11:$BI$24,COLUMN()-COLUMN($AD$29),FALSE)*eurostat_totals[[#This Row],[2020 1]]</f>
        <v>0</v>
      </c>
      <c r="AJ210" s="84">
        <f ca="1">VLOOKUP(eurostat_totals[[#This Row],[energy carrier EUCalc]],$AE$11:$BI$24,COLUMN()-COLUMN($AD$29),FALSE)*eurostat_totals[[#This Row],[2020 1]]</f>
        <v>0</v>
      </c>
      <c r="AK210" s="84">
        <f ca="1">VLOOKUP(eurostat_totals[[#This Row],[energy carrier EUCalc]],$AE$11:$BI$24,COLUMN()-COLUMN($AD$29),FALSE)*eurostat_totals[[#This Row],[2020 1]]</f>
        <v>0</v>
      </c>
      <c r="AL210" s="84">
        <f ca="1">VLOOKUP(eurostat_totals[[#This Row],[energy carrier EUCalc]],$AE$11:$BI$24,COLUMN()-COLUMN($AD$29),FALSE)*eurostat_totals[[#This Row],[2020 1]]</f>
        <v>0</v>
      </c>
      <c r="AM210" s="84">
        <f ca="1">VLOOKUP(eurostat_totals[[#This Row],[energy carrier EUCalc]],$AE$11:$BI$24,COLUMN()-COLUMN($AD$29),FALSE)*eurostat_totals[[#This Row],[2020 1]]</f>
        <v>0</v>
      </c>
      <c r="AN210" s="84">
        <f ca="1">VLOOKUP(eurostat_totals[[#This Row],[energy carrier EUCalc]],$AE$11:$BI$24,COLUMN()-COLUMN($AD$29),FALSE)*eurostat_totals[[#This Row],[2020 1]]</f>
        <v>0</v>
      </c>
      <c r="AO210" s="84">
        <f>VLOOKUP(eurostat_totals[[#This Row],[energy carrier EUCalc]],$AE$11:$BI$24,COLUMN()-COLUMN($AD$29),FALSE)*eurostat_totals[[#This Row],[2020 1]]</f>
        <v>0</v>
      </c>
      <c r="AP210" s="84">
        <f ca="1">VLOOKUP(eurostat_totals[[#This Row],[energy carrier EUCalc]],$AE$11:$BI$24,COLUMN()-COLUMN($AD$29),FALSE)*eurostat_totals[[#This Row],[2020 1]]</f>
        <v>0</v>
      </c>
      <c r="AQ210" s="84">
        <f ca="1">VLOOKUP(eurostat_totals[[#This Row],[energy carrier EUCalc]],$AE$11:$BI$24,COLUMN()-COLUMN($AD$29),FALSE)*eurostat_totals[[#This Row],[2020 1]]</f>
        <v>0</v>
      </c>
      <c r="AR210" s="81">
        <f ca="1">VLOOKUP(eurostat_totals[[#This Row],[energy carrier EUCalc]],$AE$11:$BI$24,COLUMN()-COLUMN($AD$29),FALSE)*eurostat_totals[[#This Row],[2020 1]]</f>
        <v>0</v>
      </c>
      <c r="AS210" s="81">
        <f ca="1">VLOOKUP(eurostat_totals[[#This Row],[energy carrier EUCalc]],$AE$11:$BI$24,COLUMN()-COLUMN($AD$29),FALSE)*eurostat_totals[[#This Row],[2020 1]]</f>
        <v>0</v>
      </c>
      <c r="AT210" s="81">
        <f ca="1">VLOOKUP(eurostat_totals[[#This Row],[energy carrier EUCalc]],$AE$11:$BI$24,COLUMN()-COLUMN($AD$29),FALSE)*eurostat_totals[[#This Row],[2020 1]]</f>
        <v>0</v>
      </c>
      <c r="AU210" s="81">
        <f ca="1">VLOOKUP(eurostat_totals[[#This Row],[energy carrier EUCalc]],$AE$11:$BI$24,COLUMN()-COLUMN($AD$29),FALSE)*eurostat_totals[[#This Row],[2020 1]]</f>
        <v>0</v>
      </c>
      <c r="AV210" s="81">
        <f>VLOOKUP(eurostat_totals[[#This Row],[energy carrier EUCalc]],$AE$11:$BI$24,COLUMN()-COLUMN($AD$29),FALSE)*eurostat_totals[[#This Row],[2020 1]]</f>
        <v>0</v>
      </c>
      <c r="AW210" s="81">
        <f ca="1">VLOOKUP(eurostat_totals[[#This Row],[energy carrier EUCalc]],$AE$11:$BI$24,COLUMN()-COLUMN($AD$29),FALSE)*eurostat_totals[[#This Row],[2020 1]]</f>
        <v>0</v>
      </c>
      <c r="AX210" s="81">
        <f ca="1">VLOOKUP(eurostat_totals[[#This Row],[energy carrier EUCalc]],$AE$11:$BI$24,COLUMN()-COLUMN($AD$29),FALSE)*eurostat_totals[[#This Row],[2020 1]]</f>
        <v>0</v>
      </c>
      <c r="AY210" s="81">
        <f ca="1">VLOOKUP(eurostat_totals[[#This Row],[energy carrier EUCalc]],$AE$11:$BI$24,COLUMN()-COLUMN($AD$29),FALSE)*eurostat_totals[[#This Row],[2020 1]]</f>
        <v>0</v>
      </c>
      <c r="AZ210" s="81">
        <f ca="1">VLOOKUP(eurostat_totals[[#This Row],[energy carrier EUCalc]],$AE$11:$BI$24,COLUMN()-COLUMN($AD$29),FALSE)*eurostat_totals[[#This Row],[2020 1]]</f>
        <v>0</v>
      </c>
      <c r="BA210" s="81">
        <f ca="1">VLOOKUP(eurostat_totals[[#This Row],[energy carrier EUCalc]],$AE$11:$BI$24,COLUMN()-COLUMN($AD$29),FALSE)*eurostat_totals[[#This Row],[2020 1]]</f>
        <v>0</v>
      </c>
      <c r="BB210" s="81">
        <f ca="1">VLOOKUP(eurostat_totals[[#This Row],[energy carrier EUCalc]],$AE$11:$BI$24,COLUMN()-COLUMN($AD$29),FALSE)*eurostat_totals[[#This Row],[2020 1]]</f>
        <v>0</v>
      </c>
      <c r="BC210" s="81">
        <f>VLOOKUP(eurostat_totals[[#This Row],[energy carrier EUCalc]],$AE$11:$BI$24,COLUMN()-COLUMN($AD$29),FALSE)*eurostat_totals[[#This Row],[2020 1]]</f>
        <v>0</v>
      </c>
      <c r="BD210" s="81">
        <f ca="1">VLOOKUP(eurostat_totals[[#This Row],[energy carrier EUCalc]],$AE$11:$BI$24,COLUMN()-COLUMN($AD$29),FALSE)*eurostat_totals[[#This Row],[2020 1]]</f>
        <v>0</v>
      </c>
      <c r="BE210" s="81">
        <f ca="1">VLOOKUP(eurostat_totals[[#This Row],[energy carrier EUCalc]],$AE$11:$BI$24,COLUMN()-COLUMN($AD$29),FALSE)*eurostat_totals[[#This Row],[2020 1]]</f>
        <v>0</v>
      </c>
      <c r="BF210" s="81">
        <f ca="1">VLOOKUP(eurostat_totals[[#This Row],[energy carrier EUCalc]],$AE$11:$BI$24,COLUMN()-COLUMN($AD$29),FALSE)*eurostat_totals[[#This Row],[2020 1]]</f>
        <v>0</v>
      </c>
      <c r="BG210" s="81">
        <f ca="1">VLOOKUP(eurostat_totals[[#This Row],[energy carrier EUCalc]],$AE$11:$BI$24,COLUMN()-COLUMN($AD$29),FALSE)*eurostat_totals[[#This Row],[2020 1]]</f>
        <v>0</v>
      </c>
      <c r="BH210" s="81">
        <f ca="1">VLOOKUP(eurostat_totals[[#This Row],[energy carrier EUCalc]],$AE$11:$BI$24,COLUMN()-COLUMN($AD$29),FALSE)*eurostat_totals[[#This Row],[2020 1]]</f>
        <v>0</v>
      </c>
      <c r="BI210" s="81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81" t="str">
        <f t="shared" si="125"/>
        <v>heat-nuclearSlovakia</v>
      </c>
      <c r="B211" s="6" t="s">
        <v>73</v>
      </c>
      <c r="C211" t="s">
        <v>20</v>
      </c>
      <c r="D211" s="84">
        <v>0</v>
      </c>
      <c r="E211" s="84">
        <v>0</v>
      </c>
      <c r="F211" s="84">
        <v>0</v>
      </c>
      <c r="G211" s="84">
        <v>0</v>
      </c>
      <c r="H211" s="84">
        <v>0</v>
      </c>
      <c r="I211" s="84">
        <v>0</v>
      </c>
      <c r="J211" s="84">
        <v>0</v>
      </c>
      <c r="K211" s="84">
        <v>0</v>
      </c>
      <c r="L211" s="84">
        <v>0</v>
      </c>
      <c r="M211" s="84">
        <v>0</v>
      </c>
      <c r="N211" s="84">
        <v>0</v>
      </c>
      <c r="O211" s="84">
        <v>0</v>
      </c>
      <c r="P211" s="84">
        <v>0</v>
      </c>
      <c r="Q211" s="84">
        <v>0</v>
      </c>
      <c r="R211" s="84">
        <v>0</v>
      </c>
      <c r="S211" s="84">
        <v>0</v>
      </c>
      <c r="T211" s="84">
        <v>0</v>
      </c>
      <c r="U211" s="84">
        <v>0</v>
      </c>
      <c r="V211" s="84">
        <v>0</v>
      </c>
      <c r="W211" s="84">
        <v>0</v>
      </c>
      <c r="X211" s="84">
        <v>0</v>
      </c>
      <c r="Y211" s="84">
        <v>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f t="shared" si="122"/>
        <v>0</v>
      </c>
      <c r="AG211" s="84">
        <f t="shared" si="123"/>
        <v>0</v>
      </c>
      <c r="AH211" s="84">
        <f t="shared" si="124"/>
        <v>0</v>
      </c>
      <c r="AI211" s="84">
        <f ca="1">VLOOKUP(eurostat_totals[[#This Row],[energy carrier EUCalc]],$AE$11:$BI$24,COLUMN()-COLUMN($AD$29),FALSE)*eurostat_totals[[#This Row],[2020 1]]</f>
        <v>0</v>
      </c>
      <c r="AJ211" s="84">
        <f ca="1">VLOOKUP(eurostat_totals[[#This Row],[energy carrier EUCalc]],$AE$11:$BI$24,COLUMN()-COLUMN($AD$29),FALSE)*eurostat_totals[[#This Row],[2020 1]]</f>
        <v>0</v>
      </c>
      <c r="AK211" s="84">
        <f ca="1">VLOOKUP(eurostat_totals[[#This Row],[energy carrier EUCalc]],$AE$11:$BI$24,COLUMN()-COLUMN($AD$29),FALSE)*eurostat_totals[[#This Row],[2020 1]]</f>
        <v>0</v>
      </c>
      <c r="AL211" s="84">
        <f ca="1">VLOOKUP(eurostat_totals[[#This Row],[energy carrier EUCalc]],$AE$11:$BI$24,COLUMN()-COLUMN($AD$29),FALSE)*eurostat_totals[[#This Row],[2020 1]]</f>
        <v>0</v>
      </c>
      <c r="AM211" s="84">
        <f ca="1">VLOOKUP(eurostat_totals[[#This Row],[energy carrier EUCalc]],$AE$11:$BI$24,COLUMN()-COLUMN($AD$29),FALSE)*eurostat_totals[[#This Row],[2020 1]]</f>
        <v>0</v>
      </c>
      <c r="AN211" s="84">
        <f ca="1">VLOOKUP(eurostat_totals[[#This Row],[energy carrier EUCalc]],$AE$11:$BI$24,COLUMN()-COLUMN($AD$29),FALSE)*eurostat_totals[[#This Row],[2020 1]]</f>
        <v>0</v>
      </c>
      <c r="AO211" s="84">
        <f>VLOOKUP(eurostat_totals[[#This Row],[energy carrier EUCalc]],$AE$11:$BI$24,COLUMN()-COLUMN($AD$29),FALSE)*eurostat_totals[[#This Row],[2020 1]]</f>
        <v>0</v>
      </c>
      <c r="AP211" s="84">
        <f ca="1">VLOOKUP(eurostat_totals[[#This Row],[energy carrier EUCalc]],$AE$11:$BI$24,COLUMN()-COLUMN($AD$29),FALSE)*eurostat_totals[[#This Row],[2020 1]]</f>
        <v>0</v>
      </c>
      <c r="AQ211" s="84">
        <f ca="1">VLOOKUP(eurostat_totals[[#This Row],[energy carrier EUCalc]],$AE$11:$BI$24,COLUMN()-COLUMN($AD$29),FALSE)*eurostat_totals[[#This Row],[2020 1]]</f>
        <v>0</v>
      </c>
      <c r="AR211" s="81">
        <f ca="1">VLOOKUP(eurostat_totals[[#This Row],[energy carrier EUCalc]],$AE$11:$BI$24,COLUMN()-COLUMN($AD$29),FALSE)*eurostat_totals[[#This Row],[2020 1]]</f>
        <v>0</v>
      </c>
      <c r="AS211" s="81">
        <f ca="1">VLOOKUP(eurostat_totals[[#This Row],[energy carrier EUCalc]],$AE$11:$BI$24,COLUMN()-COLUMN($AD$29),FALSE)*eurostat_totals[[#This Row],[2020 1]]</f>
        <v>0</v>
      </c>
      <c r="AT211" s="81">
        <f ca="1">VLOOKUP(eurostat_totals[[#This Row],[energy carrier EUCalc]],$AE$11:$BI$24,COLUMN()-COLUMN($AD$29),FALSE)*eurostat_totals[[#This Row],[2020 1]]</f>
        <v>0</v>
      </c>
      <c r="AU211" s="81">
        <f ca="1">VLOOKUP(eurostat_totals[[#This Row],[energy carrier EUCalc]],$AE$11:$BI$24,COLUMN()-COLUMN($AD$29),FALSE)*eurostat_totals[[#This Row],[2020 1]]</f>
        <v>0</v>
      </c>
      <c r="AV211" s="81">
        <f>VLOOKUP(eurostat_totals[[#This Row],[energy carrier EUCalc]],$AE$11:$BI$24,COLUMN()-COLUMN($AD$29),FALSE)*eurostat_totals[[#This Row],[2020 1]]</f>
        <v>0</v>
      </c>
      <c r="AW211" s="81">
        <f ca="1">VLOOKUP(eurostat_totals[[#This Row],[energy carrier EUCalc]],$AE$11:$BI$24,COLUMN()-COLUMN($AD$29),FALSE)*eurostat_totals[[#This Row],[2020 1]]</f>
        <v>0</v>
      </c>
      <c r="AX211" s="81">
        <f ca="1">VLOOKUP(eurostat_totals[[#This Row],[energy carrier EUCalc]],$AE$11:$BI$24,COLUMN()-COLUMN($AD$29),FALSE)*eurostat_totals[[#This Row],[2020 1]]</f>
        <v>0</v>
      </c>
      <c r="AY211" s="81">
        <f ca="1">VLOOKUP(eurostat_totals[[#This Row],[energy carrier EUCalc]],$AE$11:$BI$24,COLUMN()-COLUMN($AD$29),FALSE)*eurostat_totals[[#This Row],[2020 1]]</f>
        <v>0</v>
      </c>
      <c r="AZ211" s="81">
        <f ca="1">VLOOKUP(eurostat_totals[[#This Row],[energy carrier EUCalc]],$AE$11:$BI$24,COLUMN()-COLUMN($AD$29),FALSE)*eurostat_totals[[#This Row],[2020 1]]</f>
        <v>0</v>
      </c>
      <c r="BA211" s="81">
        <f ca="1">VLOOKUP(eurostat_totals[[#This Row],[energy carrier EUCalc]],$AE$11:$BI$24,COLUMN()-COLUMN($AD$29),FALSE)*eurostat_totals[[#This Row],[2020 1]]</f>
        <v>0</v>
      </c>
      <c r="BB211" s="81">
        <f ca="1">VLOOKUP(eurostat_totals[[#This Row],[energy carrier EUCalc]],$AE$11:$BI$24,COLUMN()-COLUMN($AD$29),FALSE)*eurostat_totals[[#This Row],[2020 1]]</f>
        <v>0</v>
      </c>
      <c r="BC211" s="81">
        <f>VLOOKUP(eurostat_totals[[#This Row],[energy carrier EUCalc]],$AE$11:$BI$24,COLUMN()-COLUMN($AD$29),FALSE)*eurostat_totals[[#This Row],[2020 1]]</f>
        <v>0</v>
      </c>
      <c r="BD211" s="81">
        <f ca="1">VLOOKUP(eurostat_totals[[#This Row],[energy carrier EUCalc]],$AE$11:$BI$24,COLUMN()-COLUMN($AD$29),FALSE)*eurostat_totals[[#This Row],[2020 1]]</f>
        <v>0</v>
      </c>
      <c r="BE211" s="81">
        <f ca="1">VLOOKUP(eurostat_totals[[#This Row],[energy carrier EUCalc]],$AE$11:$BI$24,COLUMN()-COLUMN($AD$29),FALSE)*eurostat_totals[[#This Row],[2020 1]]</f>
        <v>0</v>
      </c>
      <c r="BF211" s="81">
        <f ca="1">VLOOKUP(eurostat_totals[[#This Row],[energy carrier EUCalc]],$AE$11:$BI$24,COLUMN()-COLUMN($AD$29),FALSE)*eurostat_totals[[#This Row],[2020 1]]</f>
        <v>0</v>
      </c>
      <c r="BG211" s="81">
        <f ca="1">VLOOKUP(eurostat_totals[[#This Row],[energy carrier EUCalc]],$AE$11:$BI$24,COLUMN()-COLUMN($AD$29),FALSE)*eurostat_totals[[#This Row],[2020 1]]</f>
        <v>0</v>
      </c>
      <c r="BH211" s="81">
        <f ca="1">VLOOKUP(eurostat_totals[[#This Row],[energy carrier EUCalc]],$AE$11:$BI$24,COLUMN()-COLUMN($AD$29),FALSE)*eurostat_totals[[#This Row],[2020 1]]</f>
        <v>0</v>
      </c>
      <c r="BI211" s="81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81" t="str">
        <f t="shared" si="125"/>
        <v>heat-nuclearSlovenia</v>
      </c>
      <c r="B212" s="6" t="s">
        <v>73</v>
      </c>
      <c r="C212" t="s">
        <v>26</v>
      </c>
      <c r="D212" s="84">
        <v>0</v>
      </c>
      <c r="E212" s="84">
        <v>0</v>
      </c>
      <c r="F212" s="84">
        <v>0</v>
      </c>
      <c r="G212" s="84">
        <v>0</v>
      </c>
      <c r="H212" s="84">
        <v>0</v>
      </c>
      <c r="I212" s="84">
        <v>0</v>
      </c>
      <c r="J212" s="84">
        <v>0</v>
      </c>
      <c r="K212" s="84">
        <v>0</v>
      </c>
      <c r="L212" s="84">
        <v>0</v>
      </c>
      <c r="M212" s="84">
        <v>0</v>
      </c>
      <c r="N212" s="84">
        <v>0</v>
      </c>
      <c r="O212" s="84">
        <v>0</v>
      </c>
      <c r="P212" s="84">
        <v>0</v>
      </c>
      <c r="Q212" s="84">
        <v>0</v>
      </c>
      <c r="R212" s="84">
        <v>0</v>
      </c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0</v>
      </c>
      <c r="Y212" s="84">
        <v>0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f t="shared" si="122"/>
        <v>0</v>
      </c>
      <c r="AG212" s="84">
        <f t="shared" si="123"/>
        <v>0</v>
      </c>
      <c r="AH212" s="84">
        <f t="shared" si="124"/>
        <v>0</v>
      </c>
      <c r="AI212" s="84">
        <f ca="1">VLOOKUP(eurostat_totals[[#This Row],[energy carrier EUCalc]],$AE$11:$BI$24,COLUMN()-COLUMN($AD$29),FALSE)*eurostat_totals[[#This Row],[2020 1]]</f>
        <v>0</v>
      </c>
      <c r="AJ212" s="84">
        <f ca="1">VLOOKUP(eurostat_totals[[#This Row],[energy carrier EUCalc]],$AE$11:$BI$24,COLUMN()-COLUMN($AD$29),FALSE)*eurostat_totals[[#This Row],[2020 1]]</f>
        <v>0</v>
      </c>
      <c r="AK212" s="84">
        <f ca="1">VLOOKUP(eurostat_totals[[#This Row],[energy carrier EUCalc]],$AE$11:$BI$24,COLUMN()-COLUMN($AD$29),FALSE)*eurostat_totals[[#This Row],[2020 1]]</f>
        <v>0</v>
      </c>
      <c r="AL212" s="84">
        <f ca="1">VLOOKUP(eurostat_totals[[#This Row],[energy carrier EUCalc]],$AE$11:$BI$24,COLUMN()-COLUMN($AD$29),FALSE)*eurostat_totals[[#This Row],[2020 1]]</f>
        <v>0</v>
      </c>
      <c r="AM212" s="84">
        <f ca="1">VLOOKUP(eurostat_totals[[#This Row],[energy carrier EUCalc]],$AE$11:$BI$24,COLUMN()-COLUMN($AD$29),FALSE)*eurostat_totals[[#This Row],[2020 1]]</f>
        <v>0</v>
      </c>
      <c r="AN212" s="84">
        <f ca="1">VLOOKUP(eurostat_totals[[#This Row],[energy carrier EUCalc]],$AE$11:$BI$24,COLUMN()-COLUMN($AD$29),FALSE)*eurostat_totals[[#This Row],[2020 1]]</f>
        <v>0</v>
      </c>
      <c r="AO212" s="84">
        <f>VLOOKUP(eurostat_totals[[#This Row],[energy carrier EUCalc]],$AE$11:$BI$24,COLUMN()-COLUMN($AD$29),FALSE)*eurostat_totals[[#This Row],[2020 1]]</f>
        <v>0</v>
      </c>
      <c r="AP212" s="84">
        <f ca="1">VLOOKUP(eurostat_totals[[#This Row],[energy carrier EUCalc]],$AE$11:$BI$24,COLUMN()-COLUMN($AD$29),FALSE)*eurostat_totals[[#This Row],[2020 1]]</f>
        <v>0</v>
      </c>
      <c r="AQ212" s="84">
        <f ca="1">VLOOKUP(eurostat_totals[[#This Row],[energy carrier EUCalc]],$AE$11:$BI$24,COLUMN()-COLUMN($AD$29),FALSE)*eurostat_totals[[#This Row],[2020 1]]</f>
        <v>0</v>
      </c>
      <c r="AR212" s="81">
        <f ca="1">VLOOKUP(eurostat_totals[[#This Row],[energy carrier EUCalc]],$AE$11:$BI$24,COLUMN()-COLUMN($AD$29),FALSE)*eurostat_totals[[#This Row],[2020 1]]</f>
        <v>0</v>
      </c>
      <c r="AS212" s="81">
        <f ca="1">VLOOKUP(eurostat_totals[[#This Row],[energy carrier EUCalc]],$AE$11:$BI$24,COLUMN()-COLUMN($AD$29),FALSE)*eurostat_totals[[#This Row],[2020 1]]</f>
        <v>0</v>
      </c>
      <c r="AT212" s="81">
        <f ca="1">VLOOKUP(eurostat_totals[[#This Row],[energy carrier EUCalc]],$AE$11:$BI$24,COLUMN()-COLUMN($AD$29),FALSE)*eurostat_totals[[#This Row],[2020 1]]</f>
        <v>0</v>
      </c>
      <c r="AU212" s="81">
        <f ca="1">VLOOKUP(eurostat_totals[[#This Row],[energy carrier EUCalc]],$AE$11:$BI$24,COLUMN()-COLUMN($AD$29),FALSE)*eurostat_totals[[#This Row],[2020 1]]</f>
        <v>0</v>
      </c>
      <c r="AV212" s="81">
        <f>VLOOKUP(eurostat_totals[[#This Row],[energy carrier EUCalc]],$AE$11:$BI$24,COLUMN()-COLUMN($AD$29),FALSE)*eurostat_totals[[#This Row],[2020 1]]</f>
        <v>0</v>
      </c>
      <c r="AW212" s="81">
        <f ca="1">VLOOKUP(eurostat_totals[[#This Row],[energy carrier EUCalc]],$AE$11:$BI$24,COLUMN()-COLUMN($AD$29),FALSE)*eurostat_totals[[#This Row],[2020 1]]</f>
        <v>0</v>
      </c>
      <c r="AX212" s="81">
        <f ca="1">VLOOKUP(eurostat_totals[[#This Row],[energy carrier EUCalc]],$AE$11:$BI$24,COLUMN()-COLUMN($AD$29),FALSE)*eurostat_totals[[#This Row],[2020 1]]</f>
        <v>0</v>
      </c>
      <c r="AY212" s="81">
        <f ca="1">VLOOKUP(eurostat_totals[[#This Row],[energy carrier EUCalc]],$AE$11:$BI$24,COLUMN()-COLUMN($AD$29),FALSE)*eurostat_totals[[#This Row],[2020 1]]</f>
        <v>0</v>
      </c>
      <c r="AZ212" s="81">
        <f ca="1">VLOOKUP(eurostat_totals[[#This Row],[energy carrier EUCalc]],$AE$11:$BI$24,COLUMN()-COLUMN($AD$29),FALSE)*eurostat_totals[[#This Row],[2020 1]]</f>
        <v>0</v>
      </c>
      <c r="BA212" s="81">
        <f ca="1">VLOOKUP(eurostat_totals[[#This Row],[energy carrier EUCalc]],$AE$11:$BI$24,COLUMN()-COLUMN($AD$29),FALSE)*eurostat_totals[[#This Row],[2020 1]]</f>
        <v>0</v>
      </c>
      <c r="BB212" s="81">
        <f ca="1">VLOOKUP(eurostat_totals[[#This Row],[energy carrier EUCalc]],$AE$11:$BI$24,COLUMN()-COLUMN($AD$29),FALSE)*eurostat_totals[[#This Row],[2020 1]]</f>
        <v>0</v>
      </c>
      <c r="BC212" s="81">
        <f>VLOOKUP(eurostat_totals[[#This Row],[energy carrier EUCalc]],$AE$11:$BI$24,COLUMN()-COLUMN($AD$29),FALSE)*eurostat_totals[[#This Row],[2020 1]]</f>
        <v>0</v>
      </c>
      <c r="BD212" s="81">
        <f ca="1">VLOOKUP(eurostat_totals[[#This Row],[energy carrier EUCalc]],$AE$11:$BI$24,COLUMN()-COLUMN($AD$29),FALSE)*eurostat_totals[[#This Row],[2020 1]]</f>
        <v>0</v>
      </c>
      <c r="BE212" s="81">
        <f ca="1">VLOOKUP(eurostat_totals[[#This Row],[energy carrier EUCalc]],$AE$11:$BI$24,COLUMN()-COLUMN($AD$29),FALSE)*eurostat_totals[[#This Row],[2020 1]]</f>
        <v>0</v>
      </c>
      <c r="BF212" s="81">
        <f ca="1">VLOOKUP(eurostat_totals[[#This Row],[energy carrier EUCalc]],$AE$11:$BI$24,COLUMN()-COLUMN($AD$29),FALSE)*eurostat_totals[[#This Row],[2020 1]]</f>
        <v>0</v>
      </c>
      <c r="BG212" s="81">
        <f ca="1">VLOOKUP(eurostat_totals[[#This Row],[energy carrier EUCalc]],$AE$11:$BI$24,COLUMN()-COLUMN($AD$29),FALSE)*eurostat_totals[[#This Row],[2020 1]]</f>
        <v>0</v>
      </c>
      <c r="BH212" s="81">
        <f ca="1">VLOOKUP(eurostat_totals[[#This Row],[energy carrier EUCalc]],$AE$11:$BI$24,COLUMN()-COLUMN($AD$29),FALSE)*eurostat_totals[[#This Row],[2020 1]]</f>
        <v>0</v>
      </c>
      <c r="BI212" s="81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81" t="str">
        <f t="shared" si="125"/>
        <v>heat-nuclearSpain</v>
      </c>
      <c r="B213" s="6" t="s">
        <v>73</v>
      </c>
      <c r="C213" t="s">
        <v>7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0</v>
      </c>
      <c r="K213" s="84">
        <v>0</v>
      </c>
      <c r="L213" s="84">
        <v>0</v>
      </c>
      <c r="M213" s="84">
        <v>0</v>
      </c>
      <c r="N213" s="84">
        <v>0</v>
      </c>
      <c r="O213" s="84">
        <v>0</v>
      </c>
      <c r="P213" s="84">
        <v>0</v>
      </c>
      <c r="Q213" s="84">
        <v>0</v>
      </c>
      <c r="R213" s="84">
        <v>0</v>
      </c>
      <c r="S213" s="84">
        <v>0</v>
      </c>
      <c r="T213" s="84">
        <v>0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f t="shared" si="122"/>
        <v>0</v>
      </c>
      <c r="AG213" s="84">
        <f t="shared" si="123"/>
        <v>0</v>
      </c>
      <c r="AH213" s="84">
        <f t="shared" si="124"/>
        <v>0</v>
      </c>
      <c r="AI213" s="84">
        <f ca="1">VLOOKUP(eurostat_totals[[#This Row],[energy carrier EUCalc]],$AE$11:$BI$24,COLUMN()-COLUMN($AD$29),FALSE)*eurostat_totals[[#This Row],[2020 1]]</f>
        <v>0</v>
      </c>
      <c r="AJ213" s="84">
        <f ca="1">VLOOKUP(eurostat_totals[[#This Row],[energy carrier EUCalc]],$AE$11:$BI$24,COLUMN()-COLUMN($AD$29),FALSE)*eurostat_totals[[#This Row],[2020 1]]</f>
        <v>0</v>
      </c>
      <c r="AK213" s="84">
        <f ca="1">VLOOKUP(eurostat_totals[[#This Row],[energy carrier EUCalc]],$AE$11:$BI$24,COLUMN()-COLUMN($AD$29),FALSE)*eurostat_totals[[#This Row],[2020 1]]</f>
        <v>0</v>
      </c>
      <c r="AL213" s="84">
        <f ca="1">VLOOKUP(eurostat_totals[[#This Row],[energy carrier EUCalc]],$AE$11:$BI$24,COLUMN()-COLUMN($AD$29),FALSE)*eurostat_totals[[#This Row],[2020 1]]</f>
        <v>0</v>
      </c>
      <c r="AM213" s="84">
        <f ca="1">VLOOKUP(eurostat_totals[[#This Row],[energy carrier EUCalc]],$AE$11:$BI$24,COLUMN()-COLUMN($AD$29),FALSE)*eurostat_totals[[#This Row],[2020 1]]</f>
        <v>0</v>
      </c>
      <c r="AN213" s="84">
        <f ca="1">VLOOKUP(eurostat_totals[[#This Row],[energy carrier EUCalc]],$AE$11:$BI$24,COLUMN()-COLUMN($AD$29),FALSE)*eurostat_totals[[#This Row],[2020 1]]</f>
        <v>0</v>
      </c>
      <c r="AO213" s="84">
        <f>VLOOKUP(eurostat_totals[[#This Row],[energy carrier EUCalc]],$AE$11:$BI$24,COLUMN()-COLUMN($AD$29),FALSE)*eurostat_totals[[#This Row],[2020 1]]</f>
        <v>0</v>
      </c>
      <c r="AP213" s="84">
        <f ca="1">VLOOKUP(eurostat_totals[[#This Row],[energy carrier EUCalc]],$AE$11:$BI$24,COLUMN()-COLUMN($AD$29),FALSE)*eurostat_totals[[#This Row],[2020 1]]</f>
        <v>0</v>
      </c>
      <c r="AQ213" s="84">
        <f ca="1">VLOOKUP(eurostat_totals[[#This Row],[energy carrier EUCalc]],$AE$11:$BI$24,COLUMN()-COLUMN($AD$29),FALSE)*eurostat_totals[[#This Row],[2020 1]]</f>
        <v>0</v>
      </c>
      <c r="AR213" s="81">
        <f ca="1">VLOOKUP(eurostat_totals[[#This Row],[energy carrier EUCalc]],$AE$11:$BI$24,COLUMN()-COLUMN($AD$29),FALSE)*eurostat_totals[[#This Row],[2020 1]]</f>
        <v>0</v>
      </c>
      <c r="AS213" s="81">
        <f ca="1">VLOOKUP(eurostat_totals[[#This Row],[energy carrier EUCalc]],$AE$11:$BI$24,COLUMN()-COLUMN($AD$29),FALSE)*eurostat_totals[[#This Row],[2020 1]]</f>
        <v>0</v>
      </c>
      <c r="AT213" s="81">
        <f ca="1">VLOOKUP(eurostat_totals[[#This Row],[energy carrier EUCalc]],$AE$11:$BI$24,COLUMN()-COLUMN($AD$29),FALSE)*eurostat_totals[[#This Row],[2020 1]]</f>
        <v>0</v>
      </c>
      <c r="AU213" s="81">
        <f ca="1">VLOOKUP(eurostat_totals[[#This Row],[energy carrier EUCalc]],$AE$11:$BI$24,COLUMN()-COLUMN($AD$29),FALSE)*eurostat_totals[[#This Row],[2020 1]]</f>
        <v>0</v>
      </c>
      <c r="AV213" s="81">
        <f>VLOOKUP(eurostat_totals[[#This Row],[energy carrier EUCalc]],$AE$11:$BI$24,COLUMN()-COLUMN($AD$29),FALSE)*eurostat_totals[[#This Row],[2020 1]]</f>
        <v>0</v>
      </c>
      <c r="AW213" s="81">
        <f ca="1">VLOOKUP(eurostat_totals[[#This Row],[energy carrier EUCalc]],$AE$11:$BI$24,COLUMN()-COLUMN($AD$29),FALSE)*eurostat_totals[[#This Row],[2020 1]]</f>
        <v>0</v>
      </c>
      <c r="AX213" s="81">
        <f ca="1">VLOOKUP(eurostat_totals[[#This Row],[energy carrier EUCalc]],$AE$11:$BI$24,COLUMN()-COLUMN($AD$29),FALSE)*eurostat_totals[[#This Row],[2020 1]]</f>
        <v>0</v>
      </c>
      <c r="AY213" s="81">
        <f ca="1">VLOOKUP(eurostat_totals[[#This Row],[energy carrier EUCalc]],$AE$11:$BI$24,COLUMN()-COLUMN($AD$29),FALSE)*eurostat_totals[[#This Row],[2020 1]]</f>
        <v>0</v>
      </c>
      <c r="AZ213" s="81">
        <f ca="1">VLOOKUP(eurostat_totals[[#This Row],[energy carrier EUCalc]],$AE$11:$BI$24,COLUMN()-COLUMN($AD$29),FALSE)*eurostat_totals[[#This Row],[2020 1]]</f>
        <v>0</v>
      </c>
      <c r="BA213" s="81">
        <f ca="1">VLOOKUP(eurostat_totals[[#This Row],[energy carrier EUCalc]],$AE$11:$BI$24,COLUMN()-COLUMN($AD$29),FALSE)*eurostat_totals[[#This Row],[2020 1]]</f>
        <v>0</v>
      </c>
      <c r="BB213" s="81">
        <f ca="1">VLOOKUP(eurostat_totals[[#This Row],[energy carrier EUCalc]],$AE$11:$BI$24,COLUMN()-COLUMN($AD$29),FALSE)*eurostat_totals[[#This Row],[2020 1]]</f>
        <v>0</v>
      </c>
      <c r="BC213" s="81">
        <f>VLOOKUP(eurostat_totals[[#This Row],[energy carrier EUCalc]],$AE$11:$BI$24,COLUMN()-COLUMN($AD$29),FALSE)*eurostat_totals[[#This Row],[2020 1]]</f>
        <v>0</v>
      </c>
      <c r="BD213" s="81">
        <f ca="1">VLOOKUP(eurostat_totals[[#This Row],[energy carrier EUCalc]],$AE$11:$BI$24,COLUMN()-COLUMN($AD$29),FALSE)*eurostat_totals[[#This Row],[2020 1]]</f>
        <v>0</v>
      </c>
      <c r="BE213" s="81">
        <f ca="1">VLOOKUP(eurostat_totals[[#This Row],[energy carrier EUCalc]],$AE$11:$BI$24,COLUMN()-COLUMN($AD$29),FALSE)*eurostat_totals[[#This Row],[2020 1]]</f>
        <v>0</v>
      </c>
      <c r="BF213" s="81">
        <f ca="1">VLOOKUP(eurostat_totals[[#This Row],[energy carrier EUCalc]],$AE$11:$BI$24,COLUMN()-COLUMN($AD$29),FALSE)*eurostat_totals[[#This Row],[2020 1]]</f>
        <v>0</v>
      </c>
      <c r="BG213" s="81">
        <f ca="1">VLOOKUP(eurostat_totals[[#This Row],[energy carrier EUCalc]],$AE$11:$BI$24,COLUMN()-COLUMN($AD$29),FALSE)*eurostat_totals[[#This Row],[2020 1]]</f>
        <v>0</v>
      </c>
      <c r="BH213" s="81">
        <f ca="1">VLOOKUP(eurostat_totals[[#This Row],[energy carrier EUCalc]],$AE$11:$BI$24,COLUMN()-COLUMN($AD$29),FALSE)*eurostat_totals[[#This Row],[2020 1]]</f>
        <v>0</v>
      </c>
      <c r="BI213" s="81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81" t="str">
        <f t="shared" si="125"/>
        <v>heat-nuclearSweden</v>
      </c>
      <c r="B214" s="6" t="s">
        <v>73</v>
      </c>
      <c r="C214" t="s">
        <v>9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</v>
      </c>
      <c r="Q214" s="84">
        <v>0</v>
      </c>
      <c r="R214" s="84">
        <v>0</v>
      </c>
      <c r="S214" s="84">
        <v>0</v>
      </c>
      <c r="T214" s="84">
        <v>0</v>
      </c>
      <c r="U214" s="84">
        <v>0</v>
      </c>
      <c r="V214" s="84">
        <v>0</v>
      </c>
      <c r="W214" s="84">
        <v>0</v>
      </c>
      <c r="X214" s="84">
        <v>0</v>
      </c>
      <c r="Y214" s="84">
        <v>0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f t="shared" si="122"/>
        <v>0</v>
      </c>
      <c r="AG214" s="84">
        <f t="shared" si="123"/>
        <v>0</v>
      </c>
      <c r="AH214" s="84">
        <f t="shared" si="124"/>
        <v>0</v>
      </c>
      <c r="AI214" s="84">
        <f ca="1">VLOOKUP(eurostat_totals[[#This Row],[energy carrier EUCalc]],$AE$11:$BI$24,COLUMN()-COLUMN($AD$29),FALSE)*eurostat_totals[[#This Row],[2020 1]]</f>
        <v>0</v>
      </c>
      <c r="AJ214" s="84">
        <f ca="1">VLOOKUP(eurostat_totals[[#This Row],[energy carrier EUCalc]],$AE$11:$BI$24,COLUMN()-COLUMN($AD$29),FALSE)*eurostat_totals[[#This Row],[2020 1]]</f>
        <v>0</v>
      </c>
      <c r="AK214" s="84">
        <f ca="1">VLOOKUP(eurostat_totals[[#This Row],[energy carrier EUCalc]],$AE$11:$BI$24,COLUMN()-COLUMN($AD$29),FALSE)*eurostat_totals[[#This Row],[2020 1]]</f>
        <v>0</v>
      </c>
      <c r="AL214" s="84">
        <f ca="1">VLOOKUP(eurostat_totals[[#This Row],[energy carrier EUCalc]],$AE$11:$BI$24,COLUMN()-COLUMN($AD$29),FALSE)*eurostat_totals[[#This Row],[2020 1]]</f>
        <v>0</v>
      </c>
      <c r="AM214" s="84">
        <f ca="1">VLOOKUP(eurostat_totals[[#This Row],[energy carrier EUCalc]],$AE$11:$BI$24,COLUMN()-COLUMN($AD$29),FALSE)*eurostat_totals[[#This Row],[2020 1]]</f>
        <v>0</v>
      </c>
      <c r="AN214" s="84">
        <f ca="1">VLOOKUP(eurostat_totals[[#This Row],[energy carrier EUCalc]],$AE$11:$BI$24,COLUMN()-COLUMN($AD$29),FALSE)*eurostat_totals[[#This Row],[2020 1]]</f>
        <v>0</v>
      </c>
      <c r="AO214" s="84">
        <f>VLOOKUP(eurostat_totals[[#This Row],[energy carrier EUCalc]],$AE$11:$BI$24,COLUMN()-COLUMN($AD$29),FALSE)*eurostat_totals[[#This Row],[2020 1]]</f>
        <v>0</v>
      </c>
      <c r="AP214" s="84">
        <f ca="1">VLOOKUP(eurostat_totals[[#This Row],[energy carrier EUCalc]],$AE$11:$BI$24,COLUMN()-COLUMN($AD$29),FALSE)*eurostat_totals[[#This Row],[2020 1]]</f>
        <v>0</v>
      </c>
      <c r="AQ214" s="84">
        <f ca="1">VLOOKUP(eurostat_totals[[#This Row],[energy carrier EUCalc]],$AE$11:$BI$24,COLUMN()-COLUMN($AD$29),FALSE)*eurostat_totals[[#This Row],[2020 1]]</f>
        <v>0</v>
      </c>
      <c r="AR214" s="81">
        <f ca="1">VLOOKUP(eurostat_totals[[#This Row],[energy carrier EUCalc]],$AE$11:$BI$24,COLUMN()-COLUMN($AD$29),FALSE)*eurostat_totals[[#This Row],[2020 1]]</f>
        <v>0</v>
      </c>
      <c r="AS214" s="81">
        <f ca="1">VLOOKUP(eurostat_totals[[#This Row],[energy carrier EUCalc]],$AE$11:$BI$24,COLUMN()-COLUMN($AD$29),FALSE)*eurostat_totals[[#This Row],[2020 1]]</f>
        <v>0</v>
      </c>
      <c r="AT214" s="81">
        <f ca="1">VLOOKUP(eurostat_totals[[#This Row],[energy carrier EUCalc]],$AE$11:$BI$24,COLUMN()-COLUMN($AD$29),FALSE)*eurostat_totals[[#This Row],[2020 1]]</f>
        <v>0</v>
      </c>
      <c r="AU214" s="81">
        <f ca="1">VLOOKUP(eurostat_totals[[#This Row],[energy carrier EUCalc]],$AE$11:$BI$24,COLUMN()-COLUMN($AD$29),FALSE)*eurostat_totals[[#This Row],[2020 1]]</f>
        <v>0</v>
      </c>
      <c r="AV214" s="81">
        <f>VLOOKUP(eurostat_totals[[#This Row],[energy carrier EUCalc]],$AE$11:$BI$24,COLUMN()-COLUMN($AD$29),FALSE)*eurostat_totals[[#This Row],[2020 1]]</f>
        <v>0</v>
      </c>
      <c r="AW214" s="81">
        <f ca="1">VLOOKUP(eurostat_totals[[#This Row],[energy carrier EUCalc]],$AE$11:$BI$24,COLUMN()-COLUMN($AD$29),FALSE)*eurostat_totals[[#This Row],[2020 1]]</f>
        <v>0</v>
      </c>
      <c r="AX214" s="81">
        <f ca="1">VLOOKUP(eurostat_totals[[#This Row],[energy carrier EUCalc]],$AE$11:$BI$24,COLUMN()-COLUMN($AD$29),FALSE)*eurostat_totals[[#This Row],[2020 1]]</f>
        <v>0</v>
      </c>
      <c r="AY214" s="81">
        <f ca="1">VLOOKUP(eurostat_totals[[#This Row],[energy carrier EUCalc]],$AE$11:$BI$24,COLUMN()-COLUMN($AD$29),FALSE)*eurostat_totals[[#This Row],[2020 1]]</f>
        <v>0</v>
      </c>
      <c r="AZ214" s="81">
        <f ca="1">VLOOKUP(eurostat_totals[[#This Row],[energy carrier EUCalc]],$AE$11:$BI$24,COLUMN()-COLUMN($AD$29),FALSE)*eurostat_totals[[#This Row],[2020 1]]</f>
        <v>0</v>
      </c>
      <c r="BA214" s="81">
        <f ca="1">VLOOKUP(eurostat_totals[[#This Row],[energy carrier EUCalc]],$AE$11:$BI$24,COLUMN()-COLUMN($AD$29),FALSE)*eurostat_totals[[#This Row],[2020 1]]</f>
        <v>0</v>
      </c>
      <c r="BB214" s="81">
        <f ca="1">VLOOKUP(eurostat_totals[[#This Row],[energy carrier EUCalc]],$AE$11:$BI$24,COLUMN()-COLUMN($AD$29),FALSE)*eurostat_totals[[#This Row],[2020 1]]</f>
        <v>0</v>
      </c>
      <c r="BC214" s="81">
        <f>VLOOKUP(eurostat_totals[[#This Row],[energy carrier EUCalc]],$AE$11:$BI$24,COLUMN()-COLUMN($AD$29),FALSE)*eurostat_totals[[#This Row],[2020 1]]</f>
        <v>0</v>
      </c>
      <c r="BD214" s="81">
        <f ca="1">VLOOKUP(eurostat_totals[[#This Row],[energy carrier EUCalc]],$AE$11:$BI$24,COLUMN()-COLUMN($AD$29),FALSE)*eurostat_totals[[#This Row],[2020 1]]</f>
        <v>0</v>
      </c>
      <c r="BE214" s="81">
        <f ca="1">VLOOKUP(eurostat_totals[[#This Row],[energy carrier EUCalc]],$AE$11:$BI$24,COLUMN()-COLUMN($AD$29),FALSE)*eurostat_totals[[#This Row],[2020 1]]</f>
        <v>0</v>
      </c>
      <c r="BF214" s="81">
        <f ca="1">VLOOKUP(eurostat_totals[[#This Row],[energy carrier EUCalc]],$AE$11:$BI$24,COLUMN()-COLUMN($AD$29),FALSE)*eurostat_totals[[#This Row],[2020 1]]</f>
        <v>0</v>
      </c>
      <c r="BG214" s="81">
        <f ca="1">VLOOKUP(eurostat_totals[[#This Row],[energy carrier EUCalc]],$AE$11:$BI$24,COLUMN()-COLUMN($AD$29),FALSE)*eurostat_totals[[#This Row],[2020 1]]</f>
        <v>0</v>
      </c>
      <c r="BH214" s="81">
        <f ca="1">VLOOKUP(eurostat_totals[[#This Row],[energy carrier EUCalc]],$AE$11:$BI$24,COLUMN()-COLUMN($AD$29),FALSE)*eurostat_totals[[#This Row],[2020 1]]</f>
        <v>0</v>
      </c>
      <c r="BI214" s="81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81" t="str">
        <f t="shared" si="125"/>
        <v>heat-nuclearUnited Kingdom</v>
      </c>
      <c r="B215" s="78" t="s">
        <v>73</v>
      </c>
      <c r="C215" t="s">
        <v>4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</v>
      </c>
      <c r="Q215" s="84">
        <v>0</v>
      </c>
      <c r="R215" s="84">
        <v>0</v>
      </c>
      <c r="S215" s="84">
        <v>0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f t="shared" si="122"/>
        <v>0</v>
      </c>
      <c r="AG215" s="84">
        <f t="shared" si="123"/>
        <v>0</v>
      </c>
      <c r="AH215" s="84">
        <f t="shared" si="124"/>
        <v>0</v>
      </c>
      <c r="AI215" s="84">
        <f ca="1">VLOOKUP(eurostat_totals[[#This Row],[energy carrier EUCalc]],$AE$11:$BI$24,COLUMN()-COLUMN($AD$29),FALSE)*eurostat_totals[[#This Row],[2020 1]]</f>
        <v>0</v>
      </c>
      <c r="AJ215" s="84">
        <f ca="1">VLOOKUP(eurostat_totals[[#This Row],[energy carrier EUCalc]],$AE$11:$BI$24,COLUMN()-COLUMN($AD$29),FALSE)*eurostat_totals[[#This Row],[2020 1]]</f>
        <v>0</v>
      </c>
      <c r="AK215" s="84">
        <f ca="1">VLOOKUP(eurostat_totals[[#This Row],[energy carrier EUCalc]],$AE$11:$BI$24,COLUMN()-COLUMN($AD$29),FALSE)*eurostat_totals[[#This Row],[2020 1]]</f>
        <v>0</v>
      </c>
      <c r="AL215" s="84">
        <f ca="1">VLOOKUP(eurostat_totals[[#This Row],[energy carrier EUCalc]],$AE$11:$BI$24,COLUMN()-COLUMN($AD$29),FALSE)*eurostat_totals[[#This Row],[2020 1]]</f>
        <v>0</v>
      </c>
      <c r="AM215" s="84">
        <f ca="1">VLOOKUP(eurostat_totals[[#This Row],[energy carrier EUCalc]],$AE$11:$BI$24,COLUMN()-COLUMN($AD$29),FALSE)*eurostat_totals[[#This Row],[2020 1]]</f>
        <v>0</v>
      </c>
      <c r="AN215" s="84">
        <f ca="1">VLOOKUP(eurostat_totals[[#This Row],[energy carrier EUCalc]],$AE$11:$BI$24,COLUMN()-COLUMN($AD$29),FALSE)*eurostat_totals[[#This Row],[2020 1]]</f>
        <v>0</v>
      </c>
      <c r="AO215" s="84">
        <f>VLOOKUP(eurostat_totals[[#This Row],[energy carrier EUCalc]],$AE$11:$BI$24,COLUMN()-COLUMN($AD$29),FALSE)*eurostat_totals[[#This Row],[2020 1]]</f>
        <v>0</v>
      </c>
      <c r="AP215" s="84">
        <f ca="1">VLOOKUP(eurostat_totals[[#This Row],[energy carrier EUCalc]],$AE$11:$BI$24,COLUMN()-COLUMN($AD$29),FALSE)*eurostat_totals[[#This Row],[2020 1]]</f>
        <v>0</v>
      </c>
      <c r="AQ215" s="84">
        <f ca="1">VLOOKUP(eurostat_totals[[#This Row],[energy carrier EUCalc]],$AE$11:$BI$24,COLUMN()-COLUMN($AD$29),FALSE)*eurostat_totals[[#This Row],[2020 1]]</f>
        <v>0</v>
      </c>
      <c r="AR215" s="81">
        <f ca="1">VLOOKUP(eurostat_totals[[#This Row],[energy carrier EUCalc]],$AE$11:$BI$24,COLUMN()-COLUMN($AD$29),FALSE)*eurostat_totals[[#This Row],[2020 1]]</f>
        <v>0</v>
      </c>
      <c r="AS215" s="81">
        <f ca="1">VLOOKUP(eurostat_totals[[#This Row],[energy carrier EUCalc]],$AE$11:$BI$24,COLUMN()-COLUMN($AD$29),FALSE)*eurostat_totals[[#This Row],[2020 1]]</f>
        <v>0</v>
      </c>
      <c r="AT215" s="81">
        <f ca="1">VLOOKUP(eurostat_totals[[#This Row],[energy carrier EUCalc]],$AE$11:$BI$24,COLUMN()-COLUMN($AD$29),FALSE)*eurostat_totals[[#This Row],[2020 1]]</f>
        <v>0</v>
      </c>
      <c r="AU215" s="81">
        <f ca="1">VLOOKUP(eurostat_totals[[#This Row],[energy carrier EUCalc]],$AE$11:$BI$24,COLUMN()-COLUMN($AD$29),FALSE)*eurostat_totals[[#This Row],[2020 1]]</f>
        <v>0</v>
      </c>
      <c r="AV215" s="81">
        <f>VLOOKUP(eurostat_totals[[#This Row],[energy carrier EUCalc]],$AE$11:$BI$24,COLUMN()-COLUMN($AD$29),FALSE)*eurostat_totals[[#This Row],[2020 1]]</f>
        <v>0</v>
      </c>
      <c r="AW215" s="81">
        <f ca="1">VLOOKUP(eurostat_totals[[#This Row],[energy carrier EUCalc]],$AE$11:$BI$24,COLUMN()-COLUMN($AD$29),FALSE)*eurostat_totals[[#This Row],[2020 1]]</f>
        <v>0</v>
      </c>
      <c r="AX215" s="81">
        <f ca="1">VLOOKUP(eurostat_totals[[#This Row],[energy carrier EUCalc]],$AE$11:$BI$24,COLUMN()-COLUMN($AD$29),FALSE)*eurostat_totals[[#This Row],[2020 1]]</f>
        <v>0</v>
      </c>
      <c r="AY215" s="81">
        <f ca="1">VLOOKUP(eurostat_totals[[#This Row],[energy carrier EUCalc]],$AE$11:$BI$24,COLUMN()-COLUMN($AD$29),FALSE)*eurostat_totals[[#This Row],[2020 1]]</f>
        <v>0</v>
      </c>
      <c r="AZ215" s="81">
        <f ca="1">VLOOKUP(eurostat_totals[[#This Row],[energy carrier EUCalc]],$AE$11:$BI$24,COLUMN()-COLUMN($AD$29),FALSE)*eurostat_totals[[#This Row],[2020 1]]</f>
        <v>0</v>
      </c>
      <c r="BA215" s="81">
        <f ca="1">VLOOKUP(eurostat_totals[[#This Row],[energy carrier EUCalc]],$AE$11:$BI$24,COLUMN()-COLUMN($AD$29),FALSE)*eurostat_totals[[#This Row],[2020 1]]</f>
        <v>0</v>
      </c>
      <c r="BB215" s="81">
        <f ca="1">VLOOKUP(eurostat_totals[[#This Row],[energy carrier EUCalc]],$AE$11:$BI$24,COLUMN()-COLUMN($AD$29),FALSE)*eurostat_totals[[#This Row],[2020 1]]</f>
        <v>0</v>
      </c>
      <c r="BC215" s="81">
        <f>VLOOKUP(eurostat_totals[[#This Row],[energy carrier EUCalc]],$AE$11:$BI$24,COLUMN()-COLUMN($AD$29),FALSE)*eurostat_totals[[#This Row],[2020 1]]</f>
        <v>0</v>
      </c>
      <c r="BD215" s="81">
        <f ca="1">VLOOKUP(eurostat_totals[[#This Row],[energy carrier EUCalc]],$AE$11:$BI$24,COLUMN()-COLUMN($AD$29),FALSE)*eurostat_totals[[#This Row],[2020 1]]</f>
        <v>0</v>
      </c>
      <c r="BE215" s="81">
        <f ca="1">VLOOKUP(eurostat_totals[[#This Row],[energy carrier EUCalc]],$AE$11:$BI$24,COLUMN()-COLUMN($AD$29),FALSE)*eurostat_totals[[#This Row],[2020 1]]</f>
        <v>0</v>
      </c>
      <c r="BF215" s="81">
        <f ca="1">VLOOKUP(eurostat_totals[[#This Row],[energy carrier EUCalc]],$AE$11:$BI$24,COLUMN()-COLUMN($AD$29),FALSE)*eurostat_totals[[#This Row],[2020 1]]</f>
        <v>0</v>
      </c>
      <c r="BG215" s="81">
        <f ca="1">VLOOKUP(eurostat_totals[[#This Row],[energy carrier EUCalc]],$AE$11:$BI$24,COLUMN()-COLUMN($AD$29),FALSE)*eurostat_totals[[#This Row],[2020 1]]</f>
        <v>0</v>
      </c>
      <c r="BH215" s="81">
        <f ca="1">VLOOKUP(eurostat_totals[[#This Row],[energy carrier EUCalc]],$AE$11:$BI$24,COLUMN()-COLUMN($AD$29),FALSE)*eurostat_totals[[#This Row],[2020 1]]</f>
        <v>0</v>
      </c>
      <c r="BI215" s="81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81" t="str">
        <f t="shared" si="125"/>
        <v>heat-solarAustria</v>
      </c>
      <c r="B216" s="6" t="s">
        <v>38</v>
      </c>
      <c r="C216" t="s">
        <v>12</v>
      </c>
      <c r="D216" s="84">
        <v>95.83120000000001</v>
      </c>
      <c r="E216" s="84">
        <v>123.89439000000002</v>
      </c>
      <c r="F216" s="84">
        <v>151.94595000000001</v>
      </c>
      <c r="G216" s="84">
        <v>163.61084</v>
      </c>
      <c r="H216" s="84">
        <v>192.49976000000001</v>
      </c>
      <c r="I216" s="84">
        <v>233.89093000000003</v>
      </c>
      <c r="J216" s="84">
        <v>276.10783000000004</v>
      </c>
      <c r="K216" s="84">
        <v>315.55679000000003</v>
      </c>
      <c r="L216" s="84">
        <v>356.38972000000001</v>
      </c>
      <c r="M216" s="84">
        <v>380.27774000000005</v>
      </c>
      <c r="N216" s="84">
        <v>415.27241000000004</v>
      </c>
      <c r="O216" s="84">
        <v>450.27870999999999</v>
      </c>
      <c r="P216" s="84">
        <v>476.38806000000005</v>
      </c>
      <c r="Q216" s="84">
        <v>525.28057999999999</v>
      </c>
      <c r="R216" s="84">
        <v>577.49928</v>
      </c>
      <c r="S216" s="84">
        <v>700.21904000000006</v>
      </c>
      <c r="T216" s="84">
        <v>943.6930900000001</v>
      </c>
      <c r="U216" s="84">
        <v>911.6408100000001</v>
      </c>
      <c r="V216" s="84">
        <v>896.88234</v>
      </c>
      <c r="W216" s="84">
        <v>1180.2938100000001</v>
      </c>
      <c r="X216" s="84">
        <v>1299.52457</v>
      </c>
      <c r="Y216" s="84">
        <v>1227.33716</v>
      </c>
      <c r="Z216" s="84">
        <v>1298.22201</v>
      </c>
      <c r="AA216" s="84">
        <v>1430.2225100000001</v>
      </c>
      <c r="AB216" s="84">
        <v>1391.4248300000002</v>
      </c>
      <c r="AC216" s="84">
        <v>1519.8781800000002</v>
      </c>
      <c r="AD216" s="84">
        <v>1559.1526899999999</v>
      </c>
      <c r="AE216" s="84">
        <v>1576.69073</v>
      </c>
      <c r="AF216" s="84">
        <f t="shared" si="122"/>
        <v>1632.384474</v>
      </c>
      <c r="AG216" s="84">
        <f t="shared" si="123"/>
        <v>1672.8168667999998</v>
      </c>
      <c r="AH216" s="84">
        <f t="shared" si="124"/>
        <v>1729.0952741599997</v>
      </c>
      <c r="AI216" s="84">
        <f ca="1">VLOOKUP(eurostat_totals[[#This Row],[energy carrier EUCalc]],$AE$11:$BI$24,COLUMN()-COLUMN($AD$29),FALSE)*eurostat_totals[[#This Row],[2020 1]]</f>
        <v>1729.0952741599997</v>
      </c>
      <c r="AJ216" s="84">
        <f ca="1">VLOOKUP(eurostat_totals[[#This Row],[energy carrier EUCalc]],$AE$11:$BI$24,COLUMN()-COLUMN($AD$29),FALSE)*eurostat_totals[[#This Row],[2020 1]]</f>
        <v>1729.0952741599997</v>
      </c>
      <c r="AK216" s="84">
        <f ca="1">VLOOKUP(eurostat_totals[[#This Row],[energy carrier EUCalc]],$AE$11:$BI$24,COLUMN()-COLUMN($AD$29),FALSE)*eurostat_totals[[#This Row],[2020 1]]</f>
        <v>1729.0952741599997</v>
      </c>
      <c r="AL216" s="84">
        <f ca="1">VLOOKUP(eurostat_totals[[#This Row],[energy carrier EUCalc]],$AE$11:$BI$24,COLUMN()-COLUMN($AD$29),FALSE)*eurostat_totals[[#This Row],[2020 1]]</f>
        <v>1729.0952741599997</v>
      </c>
      <c r="AM216" s="84">
        <f ca="1">VLOOKUP(eurostat_totals[[#This Row],[energy carrier EUCalc]],$AE$11:$BI$24,COLUMN()-COLUMN($AD$29),FALSE)*eurostat_totals[[#This Row],[2020 1]]</f>
        <v>1729.0952741599997</v>
      </c>
      <c r="AN216" s="84">
        <f ca="1">VLOOKUP(eurostat_totals[[#This Row],[energy carrier EUCalc]],$AE$11:$BI$24,COLUMN()-COLUMN($AD$29),FALSE)*eurostat_totals[[#This Row],[2020 1]]</f>
        <v>1729.0952741599997</v>
      </c>
      <c r="AO216" s="84">
        <f>VLOOKUP(eurostat_totals[[#This Row],[energy carrier EUCalc]],$AE$11:$BI$24,COLUMN()-COLUMN($AD$29),FALSE)*eurostat_totals[[#This Row],[2020 1]]</f>
        <v>1729.0952741599997</v>
      </c>
      <c r="AP216" s="84">
        <f ca="1">VLOOKUP(eurostat_totals[[#This Row],[energy carrier EUCalc]],$AE$11:$BI$24,COLUMN()-COLUMN($AD$29),FALSE)*eurostat_totals[[#This Row],[2020 1]]</f>
        <v>1729.0952741599997</v>
      </c>
      <c r="AQ216" s="84">
        <f ca="1">VLOOKUP(eurostat_totals[[#This Row],[energy carrier EUCalc]],$AE$11:$BI$24,COLUMN()-COLUMN($AD$29),FALSE)*eurostat_totals[[#This Row],[2020 1]]</f>
        <v>1729.0952741599997</v>
      </c>
      <c r="AR216" s="81">
        <f ca="1">VLOOKUP(eurostat_totals[[#This Row],[energy carrier EUCalc]],$AE$11:$BI$24,COLUMN()-COLUMN($AD$29),FALSE)*eurostat_totals[[#This Row],[2020 1]]</f>
        <v>1729.0952741599997</v>
      </c>
      <c r="AS216" s="81">
        <f ca="1">VLOOKUP(eurostat_totals[[#This Row],[energy carrier EUCalc]],$AE$11:$BI$24,COLUMN()-COLUMN($AD$29),FALSE)*eurostat_totals[[#This Row],[2020 1]]</f>
        <v>1729.0952741599997</v>
      </c>
      <c r="AT216" s="81">
        <f ca="1">VLOOKUP(eurostat_totals[[#This Row],[energy carrier EUCalc]],$AE$11:$BI$24,COLUMN()-COLUMN($AD$29),FALSE)*eurostat_totals[[#This Row],[2020 1]]</f>
        <v>1729.0952741599997</v>
      </c>
      <c r="AU216" s="81">
        <f ca="1">VLOOKUP(eurostat_totals[[#This Row],[energy carrier EUCalc]],$AE$11:$BI$24,COLUMN()-COLUMN($AD$29),FALSE)*eurostat_totals[[#This Row],[2020 1]]</f>
        <v>1729.0952741599997</v>
      </c>
      <c r="AV216" s="81">
        <f>VLOOKUP(eurostat_totals[[#This Row],[energy carrier EUCalc]],$AE$11:$BI$24,COLUMN()-COLUMN($AD$29),FALSE)*eurostat_totals[[#This Row],[2020 1]]</f>
        <v>1729.0952741599997</v>
      </c>
      <c r="AW216" s="81">
        <f ca="1">VLOOKUP(eurostat_totals[[#This Row],[energy carrier EUCalc]],$AE$11:$BI$24,COLUMN()-COLUMN($AD$29),FALSE)*eurostat_totals[[#This Row],[2020 1]]</f>
        <v>1729.0952741599997</v>
      </c>
      <c r="AX216" s="81">
        <f ca="1">VLOOKUP(eurostat_totals[[#This Row],[energy carrier EUCalc]],$AE$11:$BI$24,COLUMN()-COLUMN($AD$29),FALSE)*eurostat_totals[[#This Row],[2020 1]]</f>
        <v>1729.0952741599997</v>
      </c>
      <c r="AY216" s="81">
        <f ca="1">VLOOKUP(eurostat_totals[[#This Row],[energy carrier EUCalc]],$AE$11:$BI$24,COLUMN()-COLUMN($AD$29),FALSE)*eurostat_totals[[#This Row],[2020 1]]</f>
        <v>1729.0952741599997</v>
      </c>
      <c r="AZ216" s="81">
        <f ca="1">VLOOKUP(eurostat_totals[[#This Row],[energy carrier EUCalc]],$AE$11:$BI$24,COLUMN()-COLUMN($AD$29),FALSE)*eurostat_totals[[#This Row],[2020 1]]</f>
        <v>1729.0952741599997</v>
      </c>
      <c r="BA216" s="81">
        <f ca="1">VLOOKUP(eurostat_totals[[#This Row],[energy carrier EUCalc]],$AE$11:$BI$24,COLUMN()-COLUMN($AD$29),FALSE)*eurostat_totals[[#This Row],[2020 1]]</f>
        <v>1729.0952741599997</v>
      </c>
      <c r="BB216" s="81">
        <f ca="1">VLOOKUP(eurostat_totals[[#This Row],[energy carrier EUCalc]],$AE$11:$BI$24,COLUMN()-COLUMN($AD$29),FALSE)*eurostat_totals[[#This Row],[2020 1]]</f>
        <v>1729.0952741599997</v>
      </c>
      <c r="BC216" s="81">
        <f>VLOOKUP(eurostat_totals[[#This Row],[energy carrier EUCalc]],$AE$11:$BI$24,COLUMN()-COLUMN($AD$29),FALSE)*eurostat_totals[[#This Row],[2020 1]]</f>
        <v>1729.0952741599997</v>
      </c>
      <c r="BD216" s="81">
        <f ca="1">VLOOKUP(eurostat_totals[[#This Row],[energy carrier EUCalc]],$AE$11:$BI$24,COLUMN()-COLUMN($AD$29),FALSE)*eurostat_totals[[#This Row],[2020 1]]</f>
        <v>1729.0952741599997</v>
      </c>
      <c r="BE216" s="81">
        <f ca="1">VLOOKUP(eurostat_totals[[#This Row],[energy carrier EUCalc]],$AE$11:$BI$24,COLUMN()-COLUMN($AD$29),FALSE)*eurostat_totals[[#This Row],[2020 1]]</f>
        <v>1729.0952741599997</v>
      </c>
      <c r="BF216" s="81">
        <f ca="1">VLOOKUP(eurostat_totals[[#This Row],[energy carrier EUCalc]],$AE$11:$BI$24,COLUMN()-COLUMN($AD$29),FALSE)*eurostat_totals[[#This Row],[2020 1]]</f>
        <v>1729.0952741599997</v>
      </c>
      <c r="BG216" s="81">
        <f ca="1">VLOOKUP(eurostat_totals[[#This Row],[energy carrier EUCalc]],$AE$11:$BI$24,COLUMN()-COLUMN($AD$29),FALSE)*eurostat_totals[[#This Row],[2020 1]]</f>
        <v>1729.0952741599997</v>
      </c>
      <c r="BH216" s="81">
        <f ca="1">VLOOKUP(eurostat_totals[[#This Row],[energy carrier EUCalc]],$AE$11:$BI$24,COLUMN()-COLUMN($AD$29),FALSE)*eurostat_totals[[#This Row],[2020 1]]</f>
        <v>1729.0952741599997</v>
      </c>
      <c r="BI216" s="81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81" t="str">
        <f t="shared" si="125"/>
        <v>heat-solarBelgium</v>
      </c>
      <c r="B217" s="6" t="s">
        <v>38</v>
      </c>
      <c r="C217" t="s">
        <v>1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5.5591400000000002</v>
      </c>
      <c r="O217" s="84">
        <v>13.607100000000001</v>
      </c>
      <c r="P217" s="84">
        <v>16.386670000000002</v>
      </c>
      <c r="Q217" s="84">
        <v>25.551110000000001</v>
      </c>
      <c r="R217" s="84">
        <v>27.225830000000006</v>
      </c>
      <c r="S217" s="84">
        <v>27.77244</v>
      </c>
      <c r="T217" s="84">
        <v>33.889820000000007</v>
      </c>
      <c r="U217" s="84">
        <v>47.217799999999997</v>
      </c>
      <c r="V217" s="84">
        <v>59.440930000000002</v>
      </c>
      <c r="W217" s="84">
        <v>111.11302000000001</v>
      </c>
      <c r="X217" s="84">
        <v>131.66323</v>
      </c>
      <c r="Y217" s="84">
        <v>152.22507000000002</v>
      </c>
      <c r="Z217" s="84">
        <v>161.38951000000003</v>
      </c>
      <c r="AA217" s="84">
        <v>206.6651</v>
      </c>
      <c r="AB217" s="84">
        <v>246.11405999999999</v>
      </c>
      <c r="AC217" s="84">
        <v>269.72296</v>
      </c>
      <c r="AD217" s="84">
        <v>278.60828000000004</v>
      </c>
      <c r="AE217" s="84">
        <v>288.88920000000002</v>
      </c>
      <c r="AF217" s="84">
        <f t="shared" si="122"/>
        <v>314.389138</v>
      </c>
      <c r="AG217" s="84">
        <f t="shared" si="123"/>
        <v>335.93394560000002</v>
      </c>
      <c r="AH217" s="84">
        <f t="shared" si="124"/>
        <v>353.89792272</v>
      </c>
      <c r="AI217" s="84">
        <f ca="1">VLOOKUP(eurostat_totals[[#This Row],[energy carrier EUCalc]],$AE$11:$BI$24,COLUMN()-COLUMN($AD$29),FALSE)*eurostat_totals[[#This Row],[2020 1]]</f>
        <v>353.89792272</v>
      </c>
      <c r="AJ217" s="84">
        <f ca="1">VLOOKUP(eurostat_totals[[#This Row],[energy carrier EUCalc]],$AE$11:$BI$24,COLUMN()-COLUMN($AD$29),FALSE)*eurostat_totals[[#This Row],[2020 1]]</f>
        <v>353.89792272</v>
      </c>
      <c r="AK217" s="84">
        <f ca="1">VLOOKUP(eurostat_totals[[#This Row],[energy carrier EUCalc]],$AE$11:$BI$24,COLUMN()-COLUMN($AD$29),FALSE)*eurostat_totals[[#This Row],[2020 1]]</f>
        <v>353.89792272</v>
      </c>
      <c r="AL217" s="84">
        <f ca="1">VLOOKUP(eurostat_totals[[#This Row],[energy carrier EUCalc]],$AE$11:$BI$24,COLUMN()-COLUMN($AD$29),FALSE)*eurostat_totals[[#This Row],[2020 1]]</f>
        <v>353.89792272</v>
      </c>
      <c r="AM217" s="84">
        <f ca="1">VLOOKUP(eurostat_totals[[#This Row],[energy carrier EUCalc]],$AE$11:$BI$24,COLUMN()-COLUMN($AD$29),FALSE)*eurostat_totals[[#This Row],[2020 1]]</f>
        <v>353.89792272</v>
      </c>
      <c r="AN217" s="84">
        <f ca="1">VLOOKUP(eurostat_totals[[#This Row],[energy carrier EUCalc]],$AE$11:$BI$24,COLUMN()-COLUMN($AD$29),FALSE)*eurostat_totals[[#This Row],[2020 1]]</f>
        <v>353.89792272</v>
      </c>
      <c r="AO217" s="84">
        <f>VLOOKUP(eurostat_totals[[#This Row],[energy carrier EUCalc]],$AE$11:$BI$24,COLUMN()-COLUMN($AD$29),FALSE)*eurostat_totals[[#This Row],[2020 1]]</f>
        <v>353.89792272</v>
      </c>
      <c r="AP217" s="84">
        <f ca="1">VLOOKUP(eurostat_totals[[#This Row],[energy carrier EUCalc]],$AE$11:$BI$24,COLUMN()-COLUMN($AD$29),FALSE)*eurostat_totals[[#This Row],[2020 1]]</f>
        <v>353.89792272</v>
      </c>
      <c r="AQ217" s="84">
        <f ca="1">VLOOKUP(eurostat_totals[[#This Row],[energy carrier EUCalc]],$AE$11:$BI$24,COLUMN()-COLUMN($AD$29),FALSE)*eurostat_totals[[#This Row],[2020 1]]</f>
        <v>353.89792272</v>
      </c>
      <c r="AR217" s="81">
        <f ca="1">VLOOKUP(eurostat_totals[[#This Row],[energy carrier EUCalc]],$AE$11:$BI$24,COLUMN()-COLUMN($AD$29),FALSE)*eurostat_totals[[#This Row],[2020 1]]</f>
        <v>353.89792272</v>
      </c>
      <c r="AS217" s="81">
        <f ca="1">VLOOKUP(eurostat_totals[[#This Row],[energy carrier EUCalc]],$AE$11:$BI$24,COLUMN()-COLUMN($AD$29),FALSE)*eurostat_totals[[#This Row],[2020 1]]</f>
        <v>353.89792272</v>
      </c>
      <c r="AT217" s="81">
        <f ca="1">VLOOKUP(eurostat_totals[[#This Row],[energy carrier EUCalc]],$AE$11:$BI$24,COLUMN()-COLUMN($AD$29),FALSE)*eurostat_totals[[#This Row],[2020 1]]</f>
        <v>353.89792272</v>
      </c>
      <c r="AU217" s="81">
        <f ca="1">VLOOKUP(eurostat_totals[[#This Row],[energy carrier EUCalc]],$AE$11:$BI$24,COLUMN()-COLUMN($AD$29),FALSE)*eurostat_totals[[#This Row],[2020 1]]</f>
        <v>353.89792272</v>
      </c>
      <c r="AV217" s="81">
        <f>VLOOKUP(eurostat_totals[[#This Row],[energy carrier EUCalc]],$AE$11:$BI$24,COLUMN()-COLUMN($AD$29),FALSE)*eurostat_totals[[#This Row],[2020 1]]</f>
        <v>353.89792272</v>
      </c>
      <c r="AW217" s="81">
        <f ca="1">VLOOKUP(eurostat_totals[[#This Row],[energy carrier EUCalc]],$AE$11:$BI$24,COLUMN()-COLUMN($AD$29),FALSE)*eurostat_totals[[#This Row],[2020 1]]</f>
        <v>353.89792272</v>
      </c>
      <c r="AX217" s="81">
        <f ca="1">VLOOKUP(eurostat_totals[[#This Row],[energy carrier EUCalc]],$AE$11:$BI$24,COLUMN()-COLUMN($AD$29),FALSE)*eurostat_totals[[#This Row],[2020 1]]</f>
        <v>353.89792272</v>
      </c>
      <c r="AY217" s="81">
        <f ca="1">VLOOKUP(eurostat_totals[[#This Row],[energy carrier EUCalc]],$AE$11:$BI$24,COLUMN()-COLUMN($AD$29),FALSE)*eurostat_totals[[#This Row],[2020 1]]</f>
        <v>353.89792272</v>
      </c>
      <c r="AZ217" s="81">
        <f ca="1">VLOOKUP(eurostat_totals[[#This Row],[energy carrier EUCalc]],$AE$11:$BI$24,COLUMN()-COLUMN($AD$29),FALSE)*eurostat_totals[[#This Row],[2020 1]]</f>
        <v>353.89792272</v>
      </c>
      <c r="BA217" s="81">
        <f ca="1">VLOOKUP(eurostat_totals[[#This Row],[energy carrier EUCalc]],$AE$11:$BI$24,COLUMN()-COLUMN($AD$29),FALSE)*eurostat_totals[[#This Row],[2020 1]]</f>
        <v>353.89792272</v>
      </c>
      <c r="BB217" s="81">
        <f ca="1">VLOOKUP(eurostat_totals[[#This Row],[energy carrier EUCalc]],$AE$11:$BI$24,COLUMN()-COLUMN($AD$29),FALSE)*eurostat_totals[[#This Row],[2020 1]]</f>
        <v>353.89792272</v>
      </c>
      <c r="BC217" s="81">
        <f>VLOOKUP(eurostat_totals[[#This Row],[energy carrier EUCalc]],$AE$11:$BI$24,COLUMN()-COLUMN($AD$29),FALSE)*eurostat_totals[[#This Row],[2020 1]]</f>
        <v>353.89792272</v>
      </c>
      <c r="BD217" s="81">
        <f ca="1">VLOOKUP(eurostat_totals[[#This Row],[energy carrier EUCalc]],$AE$11:$BI$24,COLUMN()-COLUMN($AD$29),FALSE)*eurostat_totals[[#This Row],[2020 1]]</f>
        <v>353.89792272</v>
      </c>
      <c r="BE217" s="81">
        <f ca="1">VLOOKUP(eurostat_totals[[#This Row],[energy carrier EUCalc]],$AE$11:$BI$24,COLUMN()-COLUMN($AD$29),FALSE)*eurostat_totals[[#This Row],[2020 1]]</f>
        <v>353.89792272</v>
      </c>
      <c r="BF217" s="81">
        <f ca="1">VLOOKUP(eurostat_totals[[#This Row],[energy carrier EUCalc]],$AE$11:$BI$24,COLUMN()-COLUMN($AD$29),FALSE)*eurostat_totals[[#This Row],[2020 1]]</f>
        <v>353.89792272</v>
      </c>
      <c r="BG217" s="81">
        <f ca="1">VLOOKUP(eurostat_totals[[#This Row],[energy carrier EUCalc]],$AE$11:$BI$24,COLUMN()-COLUMN($AD$29),FALSE)*eurostat_totals[[#This Row],[2020 1]]</f>
        <v>353.89792272</v>
      </c>
      <c r="BH217" s="81">
        <f ca="1">VLOOKUP(eurostat_totals[[#This Row],[energy carrier EUCalc]],$AE$11:$BI$24,COLUMN()-COLUMN($AD$29),FALSE)*eurostat_totals[[#This Row],[2020 1]]</f>
        <v>353.89792272</v>
      </c>
      <c r="BI217" s="81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81" t="str">
        <f t="shared" si="125"/>
        <v>heat-solarBulgaria</v>
      </c>
      <c r="B218" s="6" t="s">
        <v>38</v>
      </c>
      <c r="C218" t="s">
        <v>19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4">
        <v>0</v>
      </c>
      <c r="S218" s="84">
        <v>0</v>
      </c>
      <c r="T218" s="84">
        <v>0</v>
      </c>
      <c r="U218" s="84">
        <v>0</v>
      </c>
      <c r="V218" s="84">
        <v>0</v>
      </c>
      <c r="W218" s="84">
        <v>0</v>
      </c>
      <c r="X218" s="84">
        <v>75.001869999999997</v>
      </c>
      <c r="Y218" s="84">
        <v>92.505020000000002</v>
      </c>
      <c r="Z218" s="84">
        <v>95.83120000000001</v>
      </c>
      <c r="AA218" s="84">
        <v>104.16991000000002</v>
      </c>
      <c r="AB218" s="84">
        <v>109.71742</v>
      </c>
      <c r="AC218" s="84">
        <v>112.21786999999999</v>
      </c>
      <c r="AD218" s="84">
        <v>112.21786999999999</v>
      </c>
      <c r="AE218" s="84">
        <v>115.96273000000001</v>
      </c>
      <c r="AF218" s="84">
        <f t="shared" si="122"/>
        <v>119.98903600000001</v>
      </c>
      <c r="AG218" s="84">
        <f t="shared" si="123"/>
        <v>123.15286120000002</v>
      </c>
      <c r="AH218" s="84">
        <f t="shared" si="124"/>
        <v>125.83994944000003</v>
      </c>
      <c r="AI218" s="84">
        <f ca="1">VLOOKUP(eurostat_totals[[#This Row],[energy carrier EUCalc]],$AE$11:$BI$24,COLUMN()-COLUMN($AD$29),FALSE)*eurostat_totals[[#This Row],[2020 1]]</f>
        <v>125.83994944000003</v>
      </c>
      <c r="AJ218" s="84">
        <f ca="1">VLOOKUP(eurostat_totals[[#This Row],[energy carrier EUCalc]],$AE$11:$BI$24,COLUMN()-COLUMN($AD$29),FALSE)*eurostat_totals[[#This Row],[2020 1]]</f>
        <v>125.83994944000003</v>
      </c>
      <c r="AK218" s="84">
        <f ca="1">VLOOKUP(eurostat_totals[[#This Row],[energy carrier EUCalc]],$AE$11:$BI$24,COLUMN()-COLUMN($AD$29),FALSE)*eurostat_totals[[#This Row],[2020 1]]</f>
        <v>125.83994944000003</v>
      </c>
      <c r="AL218" s="84">
        <f ca="1">VLOOKUP(eurostat_totals[[#This Row],[energy carrier EUCalc]],$AE$11:$BI$24,COLUMN()-COLUMN($AD$29),FALSE)*eurostat_totals[[#This Row],[2020 1]]</f>
        <v>125.83994944000003</v>
      </c>
      <c r="AM218" s="84">
        <f ca="1">VLOOKUP(eurostat_totals[[#This Row],[energy carrier EUCalc]],$AE$11:$BI$24,COLUMN()-COLUMN($AD$29),FALSE)*eurostat_totals[[#This Row],[2020 1]]</f>
        <v>125.83994944000003</v>
      </c>
      <c r="AN218" s="84">
        <f ca="1">VLOOKUP(eurostat_totals[[#This Row],[energy carrier EUCalc]],$AE$11:$BI$24,COLUMN()-COLUMN($AD$29),FALSE)*eurostat_totals[[#This Row],[2020 1]]</f>
        <v>125.83994944000003</v>
      </c>
      <c r="AO218" s="84">
        <f>VLOOKUP(eurostat_totals[[#This Row],[energy carrier EUCalc]],$AE$11:$BI$24,COLUMN()-COLUMN($AD$29),FALSE)*eurostat_totals[[#This Row],[2020 1]]</f>
        <v>125.83994944000003</v>
      </c>
      <c r="AP218" s="84">
        <f ca="1">VLOOKUP(eurostat_totals[[#This Row],[energy carrier EUCalc]],$AE$11:$BI$24,COLUMN()-COLUMN($AD$29),FALSE)*eurostat_totals[[#This Row],[2020 1]]</f>
        <v>125.83994944000003</v>
      </c>
      <c r="AQ218" s="84">
        <f ca="1">VLOOKUP(eurostat_totals[[#This Row],[energy carrier EUCalc]],$AE$11:$BI$24,COLUMN()-COLUMN($AD$29),FALSE)*eurostat_totals[[#This Row],[2020 1]]</f>
        <v>125.83994944000003</v>
      </c>
      <c r="AR218" s="81">
        <f ca="1">VLOOKUP(eurostat_totals[[#This Row],[energy carrier EUCalc]],$AE$11:$BI$24,COLUMN()-COLUMN($AD$29),FALSE)*eurostat_totals[[#This Row],[2020 1]]</f>
        <v>125.83994944000003</v>
      </c>
      <c r="AS218" s="81">
        <f ca="1">VLOOKUP(eurostat_totals[[#This Row],[energy carrier EUCalc]],$AE$11:$BI$24,COLUMN()-COLUMN($AD$29),FALSE)*eurostat_totals[[#This Row],[2020 1]]</f>
        <v>125.83994944000003</v>
      </c>
      <c r="AT218" s="81">
        <f ca="1">VLOOKUP(eurostat_totals[[#This Row],[energy carrier EUCalc]],$AE$11:$BI$24,COLUMN()-COLUMN($AD$29),FALSE)*eurostat_totals[[#This Row],[2020 1]]</f>
        <v>125.83994944000003</v>
      </c>
      <c r="AU218" s="81">
        <f ca="1">VLOOKUP(eurostat_totals[[#This Row],[energy carrier EUCalc]],$AE$11:$BI$24,COLUMN()-COLUMN($AD$29),FALSE)*eurostat_totals[[#This Row],[2020 1]]</f>
        <v>125.83994944000003</v>
      </c>
      <c r="AV218" s="81">
        <f>VLOOKUP(eurostat_totals[[#This Row],[energy carrier EUCalc]],$AE$11:$BI$24,COLUMN()-COLUMN($AD$29),FALSE)*eurostat_totals[[#This Row],[2020 1]]</f>
        <v>125.83994944000003</v>
      </c>
      <c r="AW218" s="81">
        <f ca="1">VLOOKUP(eurostat_totals[[#This Row],[energy carrier EUCalc]],$AE$11:$BI$24,COLUMN()-COLUMN($AD$29),FALSE)*eurostat_totals[[#This Row],[2020 1]]</f>
        <v>125.83994944000003</v>
      </c>
      <c r="AX218" s="81">
        <f ca="1">VLOOKUP(eurostat_totals[[#This Row],[energy carrier EUCalc]],$AE$11:$BI$24,COLUMN()-COLUMN($AD$29),FALSE)*eurostat_totals[[#This Row],[2020 1]]</f>
        <v>125.83994944000003</v>
      </c>
      <c r="AY218" s="81">
        <f ca="1">VLOOKUP(eurostat_totals[[#This Row],[energy carrier EUCalc]],$AE$11:$BI$24,COLUMN()-COLUMN($AD$29),FALSE)*eurostat_totals[[#This Row],[2020 1]]</f>
        <v>125.83994944000003</v>
      </c>
      <c r="AZ218" s="81">
        <f ca="1">VLOOKUP(eurostat_totals[[#This Row],[energy carrier EUCalc]],$AE$11:$BI$24,COLUMN()-COLUMN($AD$29),FALSE)*eurostat_totals[[#This Row],[2020 1]]</f>
        <v>125.83994944000003</v>
      </c>
      <c r="BA218" s="81">
        <f ca="1">VLOOKUP(eurostat_totals[[#This Row],[energy carrier EUCalc]],$AE$11:$BI$24,COLUMN()-COLUMN($AD$29),FALSE)*eurostat_totals[[#This Row],[2020 1]]</f>
        <v>125.83994944000003</v>
      </c>
      <c r="BB218" s="81">
        <f ca="1">VLOOKUP(eurostat_totals[[#This Row],[energy carrier EUCalc]],$AE$11:$BI$24,COLUMN()-COLUMN($AD$29),FALSE)*eurostat_totals[[#This Row],[2020 1]]</f>
        <v>125.83994944000003</v>
      </c>
      <c r="BC218" s="81">
        <f>VLOOKUP(eurostat_totals[[#This Row],[energy carrier EUCalc]],$AE$11:$BI$24,COLUMN()-COLUMN($AD$29),FALSE)*eurostat_totals[[#This Row],[2020 1]]</f>
        <v>125.83994944000003</v>
      </c>
      <c r="BD218" s="81">
        <f ca="1">VLOOKUP(eurostat_totals[[#This Row],[energy carrier EUCalc]],$AE$11:$BI$24,COLUMN()-COLUMN($AD$29),FALSE)*eurostat_totals[[#This Row],[2020 1]]</f>
        <v>125.83994944000003</v>
      </c>
      <c r="BE218" s="81">
        <f ca="1">VLOOKUP(eurostat_totals[[#This Row],[energy carrier EUCalc]],$AE$11:$BI$24,COLUMN()-COLUMN($AD$29),FALSE)*eurostat_totals[[#This Row],[2020 1]]</f>
        <v>125.83994944000003</v>
      </c>
      <c r="BF218" s="81">
        <f ca="1">VLOOKUP(eurostat_totals[[#This Row],[energy carrier EUCalc]],$AE$11:$BI$24,COLUMN()-COLUMN($AD$29),FALSE)*eurostat_totals[[#This Row],[2020 1]]</f>
        <v>125.83994944000003</v>
      </c>
      <c r="BG218" s="81">
        <f ca="1">VLOOKUP(eurostat_totals[[#This Row],[energy carrier EUCalc]],$AE$11:$BI$24,COLUMN()-COLUMN($AD$29),FALSE)*eurostat_totals[[#This Row],[2020 1]]</f>
        <v>125.83994944000003</v>
      </c>
      <c r="BH218" s="81">
        <f ca="1">VLOOKUP(eurostat_totals[[#This Row],[energy carrier EUCalc]],$AE$11:$BI$24,COLUMN()-COLUMN($AD$29),FALSE)*eurostat_totals[[#This Row],[2020 1]]</f>
        <v>125.83994944000003</v>
      </c>
      <c r="BI218" s="81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81" t="str">
        <f t="shared" si="125"/>
        <v>heat-solarCroatia</v>
      </c>
      <c r="B219" s="6" t="s">
        <v>38</v>
      </c>
      <c r="C219" t="s">
        <v>22</v>
      </c>
      <c r="D219" s="84">
        <v>0</v>
      </c>
      <c r="E219" s="84">
        <v>0</v>
      </c>
      <c r="F219" s="84">
        <v>0</v>
      </c>
      <c r="G219" s="84">
        <v>0</v>
      </c>
      <c r="H219" s="84">
        <v>0</v>
      </c>
      <c r="I219" s="84">
        <v>0</v>
      </c>
      <c r="J219" s="84">
        <v>0</v>
      </c>
      <c r="K219" s="84">
        <v>0</v>
      </c>
      <c r="L219" s="84">
        <v>7.5013500000000004</v>
      </c>
      <c r="M219" s="84">
        <v>8.3387100000000007</v>
      </c>
      <c r="N219" s="84">
        <v>9.1644400000000008</v>
      </c>
      <c r="O219" s="84">
        <v>10.001800000000001</v>
      </c>
      <c r="P219" s="84">
        <v>11.66489</v>
      </c>
      <c r="Q219" s="84">
        <v>13.88622</v>
      </c>
      <c r="R219" s="84">
        <v>16.386670000000002</v>
      </c>
      <c r="S219" s="84">
        <v>18.608000000000001</v>
      </c>
      <c r="T219" s="84">
        <v>21.666690000000003</v>
      </c>
      <c r="U219" s="84">
        <v>26.388470000000002</v>
      </c>
      <c r="V219" s="84">
        <v>32.226730000000003</v>
      </c>
      <c r="W219" s="84">
        <v>37.227630000000005</v>
      </c>
      <c r="X219" s="84">
        <v>42.496020000000001</v>
      </c>
      <c r="Y219" s="84">
        <v>49.439130000000006</v>
      </c>
      <c r="Z219" s="84">
        <v>58.056960000000004</v>
      </c>
      <c r="AA219" s="84">
        <v>67.221400000000003</v>
      </c>
      <c r="AB219" s="84">
        <v>76.106719999999996</v>
      </c>
      <c r="AC219" s="84">
        <v>84.724550000000008</v>
      </c>
      <c r="AD219" s="84">
        <v>94.168109999999999</v>
      </c>
      <c r="AE219" s="84">
        <v>104.63511000000001</v>
      </c>
      <c r="AF219" s="84">
        <f t="shared" si="122"/>
        <v>113.95074000000001</v>
      </c>
      <c r="AG219" s="84">
        <f t="shared" si="123"/>
        <v>123.29660800000001</v>
      </c>
      <c r="AH219" s="84">
        <f t="shared" si="124"/>
        <v>132.7345856</v>
      </c>
      <c r="AI219" s="84">
        <f ca="1">VLOOKUP(eurostat_totals[[#This Row],[energy carrier EUCalc]],$AE$11:$BI$24,COLUMN()-COLUMN($AD$29),FALSE)*eurostat_totals[[#This Row],[2020 1]]</f>
        <v>132.7345856</v>
      </c>
      <c r="AJ219" s="84">
        <f ca="1">VLOOKUP(eurostat_totals[[#This Row],[energy carrier EUCalc]],$AE$11:$BI$24,COLUMN()-COLUMN($AD$29),FALSE)*eurostat_totals[[#This Row],[2020 1]]</f>
        <v>132.7345856</v>
      </c>
      <c r="AK219" s="84">
        <f ca="1">VLOOKUP(eurostat_totals[[#This Row],[energy carrier EUCalc]],$AE$11:$BI$24,COLUMN()-COLUMN($AD$29),FALSE)*eurostat_totals[[#This Row],[2020 1]]</f>
        <v>132.7345856</v>
      </c>
      <c r="AL219" s="84">
        <f ca="1">VLOOKUP(eurostat_totals[[#This Row],[energy carrier EUCalc]],$AE$11:$BI$24,COLUMN()-COLUMN($AD$29),FALSE)*eurostat_totals[[#This Row],[2020 1]]</f>
        <v>132.7345856</v>
      </c>
      <c r="AM219" s="84">
        <f ca="1">VLOOKUP(eurostat_totals[[#This Row],[energy carrier EUCalc]],$AE$11:$BI$24,COLUMN()-COLUMN($AD$29),FALSE)*eurostat_totals[[#This Row],[2020 1]]</f>
        <v>132.7345856</v>
      </c>
      <c r="AN219" s="84">
        <f ca="1">VLOOKUP(eurostat_totals[[#This Row],[energy carrier EUCalc]],$AE$11:$BI$24,COLUMN()-COLUMN($AD$29),FALSE)*eurostat_totals[[#This Row],[2020 1]]</f>
        <v>132.7345856</v>
      </c>
      <c r="AO219" s="84">
        <f>VLOOKUP(eurostat_totals[[#This Row],[energy carrier EUCalc]],$AE$11:$BI$24,COLUMN()-COLUMN($AD$29),FALSE)*eurostat_totals[[#This Row],[2020 1]]</f>
        <v>132.7345856</v>
      </c>
      <c r="AP219" s="84">
        <f ca="1">VLOOKUP(eurostat_totals[[#This Row],[energy carrier EUCalc]],$AE$11:$BI$24,COLUMN()-COLUMN($AD$29),FALSE)*eurostat_totals[[#This Row],[2020 1]]</f>
        <v>132.7345856</v>
      </c>
      <c r="AQ219" s="84">
        <f ca="1">VLOOKUP(eurostat_totals[[#This Row],[energy carrier EUCalc]],$AE$11:$BI$24,COLUMN()-COLUMN($AD$29),FALSE)*eurostat_totals[[#This Row],[2020 1]]</f>
        <v>132.7345856</v>
      </c>
      <c r="AR219" s="81">
        <f ca="1">VLOOKUP(eurostat_totals[[#This Row],[energy carrier EUCalc]],$AE$11:$BI$24,COLUMN()-COLUMN($AD$29),FALSE)*eurostat_totals[[#This Row],[2020 1]]</f>
        <v>132.7345856</v>
      </c>
      <c r="AS219" s="81">
        <f ca="1">VLOOKUP(eurostat_totals[[#This Row],[energy carrier EUCalc]],$AE$11:$BI$24,COLUMN()-COLUMN($AD$29),FALSE)*eurostat_totals[[#This Row],[2020 1]]</f>
        <v>132.7345856</v>
      </c>
      <c r="AT219" s="81">
        <f ca="1">VLOOKUP(eurostat_totals[[#This Row],[energy carrier EUCalc]],$AE$11:$BI$24,COLUMN()-COLUMN($AD$29),FALSE)*eurostat_totals[[#This Row],[2020 1]]</f>
        <v>132.7345856</v>
      </c>
      <c r="AU219" s="81">
        <f ca="1">VLOOKUP(eurostat_totals[[#This Row],[energy carrier EUCalc]],$AE$11:$BI$24,COLUMN()-COLUMN($AD$29),FALSE)*eurostat_totals[[#This Row],[2020 1]]</f>
        <v>132.7345856</v>
      </c>
      <c r="AV219" s="81">
        <f>VLOOKUP(eurostat_totals[[#This Row],[energy carrier EUCalc]],$AE$11:$BI$24,COLUMN()-COLUMN($AD$29),FALSE)*eurostat_totals[[#This Row],[2020 1]]</f>
        <v>132.7345856</v>
      </c>
      <c r="AW219" s="81">
        <f ca="1">VLOOKUP(eurostat_totals[[#This Row],[energy carrier EUCalc]],$AE$11:$BI$24,COLUMN()-COLUMN($AD$29),FALSE)*eurostat_totals[[#This Row],[2020 1]]</f>
        <v>132.7345856</v>
      </c>
      <c r="AX219" s="81">
        <f ca="1">VLOOKUP(eurostat_totals[[#This Row],[energy carrier EUCalc]],$AE$11:$BI$24,COLUMN()-COLUMN($AD$29),FALSE)*eurostat_totals[[#This Row],[2020 1]]</f>
        <v>132.7345856</v>
      </c>
      <c r="AY219" s="81">
        <f ca="1">VLOOKUP(eurostat_totals[[#This Row],[energy carrier EUCalc]],$AE$11:$BI$24,COLUMN()-COLUMN($AD$29),FALSE)*eurostat_totals[[#This Row],[2020 1]]</f>
        <v>132.7345856</v>
      </c>
      <c r="AZ219" s="81">
        <f ca="1">VLOOKUP(eurostat_totals[[#This Row],[energy carrier EUCalc]],$AE$11:$BI$24,COLUMN()-COLUMN($AD$29),FALSE)*eurostat_totals[[#This Row],[2020 1]]</f>
        <v>132.7345856</v>
      </c>
      <c r="BA219" s="81">
        <f ca="1">VLOOKUP(eurostat_totals[[#This Row],[energy carrier EUCalc]],$AE$11:$BI$24,COLUMN()-COLUMN($AD$29),FALSE)*eurostat_totals[[#This Row],[2020 1]]</f>
        <v>132.7345856</v>
      </c>
      <c r="BB219" s="81">
        <f ca="1">VLOOKUP(eurostat_totals[[#This Row],[energy carrier EUCalc]],$AE$11:$BI$24,COLUMN()-COLUMN($AD$29),FALSE)*eurostat_totals[[#This Row],[2020 1]]</f>
        <v>132.7345856</v>
      </c>
      <c r="BC219" s="81">
        <f>VLOOKUP(eurostat_totals[[#This Row],[energy carrier EUCalc]],$AE$11:$BI$24,COLUMN()-COLUMN($AD$29),FALSE)*eurostat_totals[[#This Row],[2020 1]]</f>
        <v>132.7345856</v>
      </c>
      <c r="BD219" s="81">
        <f ca="1">VLOOKUP(eurostat_totals[[#This Row],[energy carrier EUCalc]],$AE$11:$BI$24,COLUMN()-COLUMN($AD$29),FALSE)*eurostat_totals[[#This Row],[2020 1]]</f>
        <v>132.7345856</v>
      </c>
      <c r="BE219" s="81">
        <f ca="1">VLOOKUP(eurostat_totals[[#This Row],[energy carrier EUCalc]],$AE$11:$BI$24,COLUMN()-COLUMN($AD$29),FALSE)*eurostat_totals[[#This Row],[2020 1]]</f>
        <v>132.7345856</v>
      </c>
      <c r="BF219" s="81">
        <f ca="1">VLOOKUP(eurostat_totals[[#This Row],[energy carrier EUCalc]],$AE$11:$BI$24,COLUMN()-COLUMN($AD$29),FALSE)*eurostat_totals[[#This Row],[2020 1]]</f>
        <v>132.7345856</v>
      </c>
      <c r="BG219" s="81">
        <f ca="1">VLOOKUP(eurostat_totals[[#This Row],[energy carrier EUCalc]],$AE$11:$BI$24,COLUMN()-COLUMN($AD$29),FALSE)*eurostat_totals[[#This Row],[2020 1]]</f>
        <v>132.7345856</v>
      </c>
      <c r="BH219" s="81">
        <f ca="1">VLOOKUP(eurostat_totals[[#This Row],[energy carrier EUCalc]],$AE$11:$BI$24,COLUMN()-COLUMN($AD$29),FALSE)*eurostat_totals[[#This Row],[2020 1]]</f>
        <v>132.7345856</v>
      </c>
      <c r="BI219" s="81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81" t="str">
        <f t="shared" si="125"/>
        <v>heat-solarCyprus</v>
      </c>
      <c r="B220" s="6" t="s">
        <v>38</v>
      </c>
      <c r="C220" t="s">
        <v>28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  <c r="O220" s="84">
        <v>0</v>
      </c>
      <c r="P220" s="84">
        <v>0</v>
      </c>
      <c r="Q220" s="84">
        <v>0</v>
      </c>
      <c r="R220" s="84">
        <v>0</v>
      </c>
      <c r="S220" s="84">
        <v>409.44578000000007</v>
      </c>
      <c r="T220" s="84">
        <v>429.71687000000003</v>
      </c>
      <c r="U220" s="84">
        <v>531.10721000000001</v>
      </c>
      <c r="V220" s="84">
        <v>554.16949999999997</v>
      </c>
      <c r="W220" s="84">
        <v>572.49838</v>
      </c>
      <c r="X220" s="84">
        <v>600.82906000000003</v>
      </c>
      <c r="Y220" s="84">
        <v>619.72780999999998</v>
      </c>
      <c r="Z220" s="84">
        <v>637.49845000000005</v>
      </c>
      <c r="AA220" s="84">
        <v>649.44245999999998</v>
      </c>
      <c r="AB220" s="84">
        <v>660.28162000000009</v>
      </c>
      <c r="AC220" s="84">
        <v>670.83002999999997</v>
      </c>
      <c r="AD220" s="84">
        <v>681.66919000000007</v>
      </c>
      <c r="AE220" s="84">
        <v>694.12491999999997</v>
      </c>
      <c r="AF220" s="84">
        <f t="shared" si="122"/>
        <v>705.45021399999996</v>
      </c>
      <c r="AG220" s="84">
        <f t="shared" si="123"/>
        <v>716.65176479999991</v>
      </c>
      <c r="AH220" s="84">
        <f t="shared" si="124"/>
        <v>727.92579375999992</v>
      </c>
      <c r="AI220" s="84">
        <f ca="1">VLOOKUP(eurostat_totals[[#This Row],[energy carrier EUCalc]],$AE$11:$BI$24,COLUMN()-COLUMN($AD$29),FALSE)*eurostat_totals[[#This Row],[2020 1]]</f>
        <v>727.92579375999992</v>
      </c>
      <c r="AJ220" s="84">
        <f ca="1">VLOOKUP(eurostat_totals[[#This Row],[energy carrier EUCalc]],$AE$11:$BI$24,COLUMN()-COLUMN($AD$29),FALSE)*eurostat_totals[[#This Row],[2020 1]]</f>
        <v>727.92579375999992</v>
      </c>
      <c r="AK220" s="84">
        <f ca="1">VLOOKUP(eurostat_totals[[#This Row],[energy carrier EUCalc]],$AE$11:$BI$24,COLUMN()-COLUMN($AD$29),FALSE)*eurostat_totals[[#This Row],[2020 1]]</f>
        <v>727.92579375999992</v>
      </c>
      <c r="AL220" s="84">
        <f ca="1">VLOOKUP(eurostat_totals[[#This Row],[energy carrier EUCalc]],$AE$11:$BI$24,COLUMN()-COLUMN($AD$29),FALSE)*eurostat_totals[[#This Row],[2020 1]]</f>
        <v>727.92579375999992</v>
      </c>
      <c r="AM220" s="84">
        <f ca="1">VLOOKUP(eurostat_totals[[#This Row],[energy carrier EUCalc]],$AE$11:$BI$24,COLUMN()-COLUMN($AD$29),FALSE)*eurostat_totals[[#This Row],[2020 1]]</f>
        <v>727.92579375999992</v>
      </c>
      <c r="AN220" s="84">
        <f ca="1">VLOOKUP(eurostat_totals[[#This Row],[energy carrier EUCalc]],$AE$11:$BI$24,COLUMN()-COLUMN($AD$29),FALSE)*eurostat_totals[[#This Row],[2020 1]]</f>
        <v>727.92579375999992</v>
      </c>
      <c r="AO220" s="84">
        <f>VLOOKUP(eurostat_totals[[#This Row],[energy carrier EUCalc]],$AE$11:$BI$24,COLUMN()-COLUMN($AD$29),FALSE)*eurostat_totals[[#This Row],[2020 1]]</f>
        <v>727.92579375999992</v>
      </c>
      <c r="AP220" s="84">
        <f ca="1">VLOOKUP(eurostat_totals[[#This Row],[energy carrier EUCalc]],$AE$11:$BI$24,COLUMN()-COLUMN($AD$29),FALSE)*eurostat_totals[[#This Row],[2020 1]]</f>
        <v>727.92579375999992</v>
      </c>
      <c r="AQ220" s="84">
        <f ca="1">VLOOKUP(eurostat_totals[[#This Row],[energy carrier EUCalc]],$AE$11:$BI$24,COLUMN()-COLUMN($AD$29),FALSE)*eurostat_totals[[#This Row],[2020 1]]</f>
        <v>727.92579375999992</v>
      </c>
      <c r="AR220" s="81">
        <f ca="1">VLOOKUP(eurostat_totals[[#This Row],[energy carrier EUCalc]],$AE$11:$BI$24,COLUMN()-COLUMN($AD$29),FALSE)*eurostat_totals[[#This Row],[2020 1]]</f>
        <v>727.92579375999992</v>
      </c>
      <c r="AS220" s="81">
        <f ca="1">VLOOKUP(eurostat_totals[[#This Row],[energy carrier EUCalc]],$AE$11:$BI$24,COLUMN()-COLUMN($AD$29),FALSE)*eurostat_totals[[#This Row],[2020 1]]</f>
        <v>727.92579375999992</v>
      </c>
      <c r="AT220" s="81">
        <f ca="1">VLOOKUP(eurostat_totals[[#This Row],[energy carrier EUCalc]],$AE$11:$BI$24,COLUMN()-COLUMN($AD$29),FALSE)*eurostat_totals[[#This Row],[2020 1]]</f>
        <v>727.92579375999992</v>
      </c>
      <c r="AU220" s="81">
        <f ca="1">VLOOKUP(eurostat_totals[[#This Row],[energy carrier EUCalc]],$AE$11:$BI$24,COLUMN()-COLUMN($AD$29),FALSE)*eurostat_totals[[#This Row],[2020 1]]</f>
        <v>727.92579375999992</v>
      </c>
      <c r="AV220" s="81">
        <f>VLOOKUP(eurostat_totals[[#This Row],[energy carrier EUCalc]],$AE$11:$BI$24,COLUMN()-COLUMN($AD$29),FALSE)*eurostat_totals[[#This Row],[2020 1]]</f>
        <v>727.92579375999992</v>
      </c>
      <c r="AW220" s="81">
        <f ca="1">VLOOKUP(eurostat_totals[[#This Row],[energy carrier EUCalc]],$AE$11:$BI$24,COLUMN()-COLUMN($AD$29),FALSE)*eurostat_totals[[#This Row],[2020 1]]</f>
        <v>727.92579375999992</v>
      </c>
      <c r="AX220" s="81">
        <f ca="1">VLOOKUP(eurostat_totals[[#This Row],[energy carrier EUCalc]],$AE$11:$BI$24,COLUMN()-COLUMN($AD$29),FALSE)*eurostat_totals[[#This Row],[2020 1]]</f>
        <v>727.92579375999992</v>
      </c>
      <c r="AY220" s="81">
        <f ca="1">VLOOKUP(eurostat_totals[[#This Row],[energy carrier EUCalc]],$AE$11:$BI$24,COLUMN()-COLUMN($AD$29),FALSE)*eurostat_totals[[#This Row],[2020 1]]</f>
        <v>727.92579375999992</v>
      </c>
      <c r="AZ220" s="81">
        <f ca="1">VLOOKUP(eurostat_totals[[#This Row],[energy carrier EUCalc]],$AE$11:$BI$24,COLUMN()-COLUMN($AD$29),FALSE)*eurostat_totals[[#This Row],[2020 1]]</f>
        <v>727.92579375999992</v>
      </c>
      <c r="BA220" s="81">
        <f ca="1">VLOOKUP(eurostat_totals[[#This Row],[energy carrier EUCalc]],$AE$11:$BI$24,COLUMN()-COLUMN($AD$29),FALSE)*eurostat_totals[[#This Row],[2020 1]]</f>
        <v>727.92579375999992</v>
      </c>
      <c r="BB220" s="81">
        <f ca="1">VLOOKUP(eurostat_totals[[#This Row],[energy carrier EUCalc]],$AE$11:$BI$24,COLUMN()-COLUMN($AD$29),FALSE)*eurostat_totals[[#This Row],[2020 1]]</f>
        <v>727.92579375999992</v>
      </c>
      <c r="BC220" s="81">
        <f>VLOOKUP(eurostat_totals[[#This Row],[energy carrier EUCalc]],$AE$11:$BI$24,COLUMN()-COLUMN($AD$29),FALSE)*eurostat_totals[[#This Row],[2020 1]]</f>
        <v>727.92579375999992</v>
      </c>
      <c r="BD220" s="81">
        <f ca="1">VLOOKUP(eurostat_totals[[#This Row],[energy carrier EUCalc]],$AE$11:$BI$24,COLUMN()-COLUMN($AD$29),FALSE)*eurostat_totals[[#This Row],[2020 1]]</f>
        <v>727.92579375999992</v>
      </c>
      <c r="BE220" s="81">
        <f ca="1">VLOOKUP(eurostat_totals[[#This Row],[energy carrier EUCalc]],$AE$11:$BI$24,COLUMN()-COLUMN($AD$29),FALSE)*eurostat_totals[[#This Row],[2020 1]]</f>
        <v>727.92579375999992</v>
      </c>
      <c r="BF220" s="81">
        <f ca="1">VLOOKUP(eurostat_totals[[#This Row],[energy carrier EUCalc]],$AE$11:$BI$24,COLUMN()-COLUMN($AD$29),FALSE)*eurostat_totals[[#This Row],[2020 1]]</f>
        <v>727.92579375999992</v>
      </c>
      <c r="BG220" s="81">
        <f ca="1">VLOOKUP(eurostat_totals[[#This Row],[energy carrier EUCalc]],$AE$11:$BI$24,COLUMN()-COLUMN($AD$29),FALSE)*eurostat_totals[[#This Row],[2020 1]]</f>
        <v>727.92579375999992</v>
      </c>
      <c r="BH220" s="81">
        <f ca="1">VLOOKUP(eurostat_totals[[#This Row],[energy carrier EUCalc]],$AE$11:$BI$24,COLUMN()-COLUMN($AD$29),FALSE)*eurostat_totals[[#This Row],[2020 1]]</f>
        <v>727.92579375999992</v>
      </c>
      <c r="BI220" s="81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81" t="str">
        <f t="shared" si="125"/>
        <v>heat-solarCzech Republic</v>
      </c>
      <c r="B221" s="6" t="s">
        <v>38</v>
      </c>
      <c r="C221" t="s">
        <v>13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  <c r="O221" s="84">
        <v>0</v>
      </c>
      <c r="P221" s="84">
        <v>0</v>
      </c>
      <c r="Q221" s="84">
        <v>16.10755</v>
      </c>
      <c r="R221" s="84">
        <v>18.049760000000003</v>
      </c>
      <c r="S221" s="84">
        <v>21.666690000000003</v>
      </c>
      <c r="T221" s="84">
        <v>27.225830000000006</v>
      </c>
      <c r="U221" s="84">
        <v>34.168940000000006</v>
      </c>
      <c r="V221" s="84">
        <v>42.77514</v>
      </c>
      <c r="W221" s="84">
        <v>57.2196</v>
      </c>
      <c r="X221" s="84">
        <v>79.444530000000015</v>
      </c>
      <c r="Y221" s="84">
        <v>98.610770000000002</v>
      </c>
      <c r="Z221" s="84">
        <v>122.49879</v>
      </c>
      <c r="AA221" s="84">
        <v>138.33885000000001</v>
      </c>
      <c r="AB221" s="84">
        <v>149.72462000000002</v>
      </c>
      <c r="AC221" s="84">
        <v>160.83127000000002</v>
      </c>
      <c r="AD221" s="84">
        <v>170.55395000000001</v>
      </c>
      <c r="AE221" s="84">
        <v>179.43927000000002</v>
      </c>
      <c r="AF221" s="84">
        <f t="shared" si="122"/>
        <v>190.82736600000004</v>
      </c>
      <c r="AG221" s="84">
        <f t="shared" si="123"/>
        <v>201.32506920000006</v>
      </c>
      <c r="AH221" s="84">
        <f t="shared" si="124"/>
        <v>211.64515904000007</v>
      </c>
      <c r="AI221" s="84">
        <f ca="1">VLOOKUP(eurostat_totals[[#This Row],[energy carrier EUCalc]],$AE$11:$BI$24,COLUMN()-COLUMN($AD$29),FALSE)*eurostat_totals[[#This Row],[2020 1]]</f>
        <v>211.64515904000007</v>
      </c>
      <c r="AJ221" s="84">
        <f ca="1">VLOOKUP(eurostat_totals[[#This Row],[energy carrier EUCalc]],$AE$11:$BI$24,COLUMN()-COLUMN($AD$29),FALSE)*eurostat_totals[[#This Row],[2020 1]]</f>
        <v>211.64515904000007</v>
      </c>
      <c r="AK221" s="84">
        <f ca="1">VLOOKUP(eurostat_totals[[#This Row],[energy carrier EUCalc]],$AE$11:$BI$24,COLUMN()-COLUMN($AD$29),FALSE)*eurostat_totals[[#This Row],[2020 1]]</f>
        <v>211.64515904000007</v>
      </c>
      <c r="AL221" s="84">
        <f ca="1">VLOOKUP(eurostat_totals[[#This Row],[energy carrier EUCalc]],$AE$11:$BI$24,COLUMN()-COLUMN($AD$29),FALSE)*eurostat_totals[[#This Row],[2020 1]]</f>
        <v>211.64515904000007</v>
      </c>
      <c r="AM221" s="84">
        <f ca="1">VLOOKUP(eurostat_totals[[#This Row],[energy carrier EUCalc]],$AE$11:$BI$24,COLUMN()-COLUMN($AD$29),FALSE)*eurostat_totals[[#This Row],[2020 1]]</f>
        <v>211.64515904000007</v>
      </c>
      <c r="AN221" s="84">
        <f ca="1">VLOOKUP(eurostat_totals[[#This Row],[energy carrier EUCalc]],$AE$11:$BI$24,COLUMN()-COLUMN($AD$29),FALSE)*eurostat_totals[[#This Row],[2020 1]]</f>
        <v>211.64515904000007</v>
      </c>
      <c r="AO221" s="84">
        <f>VLOOKUP(eurostat_totals[[#This Row],[energy carrier EUCalc]],$AE$11:$BI$24,COLUMN()-COLUMN($AD$29),FALSE)*eurostat_totals[[#This Row],[2020 1]]</f>
        <v>211.64515904000007</v>
      </c>
      <c r="AP221" s="84">
        <f ca="1">VLOOKUP(eurostat_totals[[#This Row],[energy carrier EUCalc]],$AE$11:$BI$24,COLUMN()-COLUMN($AD$29),FALSE)*eurostat_totals[[#This Row],[2020 1]]</f>
        <v>211.64515904000007</v>
      </c>
      <c r="AQ221" s="84">
        <f ca="1">VLOOKUP(eurostat_totals[[#This Row],[energy carrier EUCalc]],$AE$11:$BI$24,COLUMN()-COLUMN($AD$29),FALSE)*eurostat_totals[[#This Row],[2020 1]]</f>
        <v>211.64515904000007</v>
      </c>
      <c r="AR221" s="81">
        <f ca="1">VLOOKUP(eurostat_totals[[#This Row],[energy carrier EUCalc]],$AE$11:$BI$24,COLUMN()-COLUMN($AD$29),FALSE)*eurostat_totals[[#This Row],[2020 1]]</f>
        <v>211.64515904000007</v>
      </c>
      <c r="AS221" s="81">
        <f ca="1">VLOOKUP(eurostat_totals[[#This Row],[energy carrier EUCalc]],$AE$11:$BI$24,COLUMN()-COLUMN($AD$29),FALSE)*eurostat_totals[[#This Row],[2020 1]]</f>
        <v>211.64515904000007</v>
      </c>
      <c r="AT221" s="81">
        <f ca="1">VLOOKUP(eurostat_totals[[#This Row],[energy carrier EUCalc]],$AE$11:$BI$24,COLUMN()-COLUMN($AD$29),FALSE)*eurostat_totals[[#This Row],[2020 1]]</f>
        <v>211.64515904000007</v>
      </c>
      <c r="AU221" s="81">
        <f ca="1">VLOOKUP(eurostat_totals[[#This Row],[energy carrier EUCalc]],$AE$11:$BI$24,COLUMN()-COLUMN($AD$29),FALSE)*eurostat_totals[[#This Row],[2020 1]]</f>
        <v>211.64515904000007</v>
      </c>
      <c r="AV221" s="81">
        <f>VLOOKUP(eurostat_totals[[#This Row],[energy carrier EUCalc]],$AE$11:$BI$24,COLUMN()-COLUMN($AD$29),FALSE)*eurostat_totals[[#This Row],[2020 1]]</f>
        <v>211.64515904000007</v>
      </c>
      <c r="AW221" s="81">
        <f ca="1">VLOOKUP(eurostat_totals[[#This Row],[energy carrier EUCalc]],$AE$11:$BI$24,COLUMN()-COLUMN($AD$29),FALSE)*eurostat_totals[[#This Row],[2020 1]]</f>
        <v>211.64515904000007</v>
      </c>
      <c r="AX221" s="81">
        <f ca="1">VLOOKUP(eurostat_totals[[#This Row],[energy carrier EUCalc]],$AE$11:$BI$24,COLUMN()-COLUMN($AD$29),FALSE)*eurostat_totals[[#This Row],[2020 1]]</f>
        <v>211.64515904000007</v>
      </c>
      <c r="AY221" s="81">
        <f ca="1">VLOOKUP(eurostat_totals[[#This Row],[energy carrier EUCalc]],$AE$11:$BI$24,COLUMN()-COLUMN($AD$29),FALSE)*eurostat_totals[[#This Row],[2020 1]]</f>
        <v>211.64515904000007</v>
      </c>
      <c r="AZ221" s="81">
        <f ca="1">VLOOKUP(eurostat_totals[[#This Row],[energy carrier EUCalc]],$AE$11:$BI$24,COLUMN()-COLUMN($AD$29),FALSE)*eurostat_totals[[#This Row],[2020 1]]</f>
        <v>211.64515904000007</v>
      </c>
      <c r="BA221" s="81">
        <f ca="1">VLOOKUP(eurostat_totals[[#This Row],[energy carrier EUCalc]],$AE$11:$BI$24,COLUMN()-COLUMN($AD$29),FALSE)*eurostat_totals[[#This Row],[2020 1]]</f>
        <v>211.64515904000007</v>
      </c>
      <c r="BB221" s="81">
        <f ca="1">VLOOKUP(eurostat_totals[[#This Row],[energy carrier EUCalc]],$AE$11:$BI$24,COLUMN()-COLUMN($AD$29),FALSE)*eurostat_totals[[#This Row],[2020 1]]</f>
        <v>211.64515904000007</v>
      </c>
      <c r="BC221" s="81">
        <f>VLOOKUP(eurostat_totals[[#This Row],[energy carrier EUCalc]],$AE$11:$BI$24,COLUMN()-COLUMN($AD$29),FALSE)*eurostat_totals[[#This Row],[2020 1]]</f>
        <v>211.64515904000007</v>
      </c>
      <c r="BD221" s="81">
        <f ca="1">VLOOKUP(eurostat_totals[[#This Row],[energy carrier EUCalc]],$AE$11:$BI$24,COLUMN()-COLUMN($AD$29),FALSE)*eurostat_totals[[#This Row],[2020 1]]</f>
        <v>211.64515904000007</v>
      </c>
      <c r="BE221" s="81">
        <f ca="1">VLOOKUP(eurostat_totals[[#This Row],[energy carrier EUCalc]],$AE$11:$BI$24,COLUMN()-COLUMN($AD$29),FALSE)*eurostat_totals[[#This Row],[2020 1]]</f>
        <v>211.64515904000007</v>
      </c>
      <c r="BF221" s="81">
        <f ca="1">VLOOKUP(eurostat_totals[[#This Row],[energy carrier EUCalc]],$AE$11:$BI$24,COLUMN()-COLUMN($AD$29),FALSE)*eurostat_totals[[#This Row],[2020 1]]</f>
        <v>211.64515904000007</v>
      </c>
      <c r="BG221" s="81">
        <f ca="1">VLOOKUP(eurostat_totals[[#This Row],[energy carrier EUCalc]],$AE$11:$BI$24,COLUMN()-COLUMN($AD$29),FALSE)*eurostat_totals[[#This Row],[2020 1]]</f>
        <v>211.64515904000007</v>
      </c>
      <c r="BH221" s="81">
        <f ca="1">VLOOKUP(eurostat_totals[[#This Row],[energy carrier EUCalc]],$AE$11:$BI$24,COLUMN()-COLUMN($AD$29),FALSE)*eurostat_totals[[#This Row],[2020 1]]</f>
        <v>211.64515904000007</v>
      </c>
      <c r="BI221" s="81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81" t="str">
        <f t="shared" si="125"/>
        <v>heat-solarDenmark</v>
      </c>
      <c r="B222" s="6" t="s">
        <v>38</v>
      </c>
      <c r="C222" t="s">
        <v>17</v>
      </c>
      <c r="D222" s="84">
        <v>22.224930000000001</v>
      </c>
      <c r="E222" s="84">
        <v>26.946710000000003</v>
      </c>
      <c r="F222" s="84">
        <v>31.38937</v>
      </c>
      <c r="G222" s="84">
        <v>36.390270000000001</v>
      </c>
      <c r="H222" s="84">
        <v>42.216900000000003</v>
      </c>
      <c r="I222" s="84">
        <v>48.613399999999999</v>
      </c>
      <c r="J222" s="84">
        <v>58.894320000000008</v>
      </c>
      <c r="K222" s="84">
        <v>61.941380000000002</v>
      </c>
      <c r="L222" s="84">
        <v>67.500520000000009</v>
      </c>
      <c r="M222" s="84">
        <v>70.280090000000001</v>
      </c>
      <c r="N222" s="84">
        <v>73.606269999999995</v>
      </c>
      <c r="O222" s="84">
        <v>75.280990000000003</v>
      </c>
      <c r="P222" s="84">
        <v>76.664960000000008</v>
      </c>
      <c r="Q222" s="84">
        <v>78.328050000000005</v>
      </c>
      <c r="R222" s="84">
        <v>81.386740000000003</v>
      </c>
      <c r="S222" s="84">
        <v>86.666760000000011</v>
      </c>
      <c r="T222" s="84">
        <v>92.505020000000002</v>
      </c>
      <c r="U222" s="84">
        <v>99.448130000000006</v>
      </c>
      <c r="V222" s="84">
        <v>106.94948000000001</v>
      </c>
      <c r="W222" s="84">
        <v>115.27656000000002</v>
      </c>
      <c r="X222" s="84">
        <v>122.21967000000001</v>
      </c>
      <c r="Y222" s="84">
        <v>122.21967000000001</v>
      </c>
      <c r="Z222" s="84">
        <v>126.11572</v>
      </c>
      <c r="AA222" s="84">
        <v>130.27926000000002</v>
      </c>
      <c r="AB222" s="84">
        <v>133.33795000000001</v>
      </c>
      <c r="AC222" s="84">
        <v>137.11770000000001</v>
      </c>
      <c r="AD222" s="84">
        <v>139.03665000000001</v>
      </c>
      <c r="AE222" s="84">
        <v>140.94397000000001</v>
      </c>
      <c r="AF222" s="84">
        <f t="shared" ref="AF222:AF285" si="126">AE222+(AE222-Z222)/5</f>
        <v>143.90962000000002</v>
      </c>
      <c r="AG222" s="84">
        <f t="shared" ref="AG222:AG285" si="127">AF222+(AF222-AA222)/5</f>
        <v>146.63569200000001</v>
      </c>
      <c r="AH222" s="84">
        <f t="shared" ref="AH222:AH285" si="128">AG222+(AG222-AB222)/5</f>
        <v>149.29524040000001</v>
      </c>
      <c r="AI222" s="84">
        <f ca="1">VLOOKUP(eurostat_totals[[#This Row],[energy carrier EUCalc]],$AE$11:$BI$24,COLUMN()-COLUMN($AD$29),FALSE)*eurostat_totals[[#This Row],[2020 1]]</f>
        <v>149.29524040000001</v>
      </c>
      <c r="AJ222" s="84">
        <f ca="1">VLOOKUP(eurostat_totals[[#This Row],[energy carrier EUCalc]],$AE$11:$BI$24,COLUMN()-COLUMN($AD$29),FALSE)*eurostat_totals[[#This Row],[2020 1]]</f>
        <v>149.29524040000001</v>
      </c>
      <c r="AK222" s="84">
        <f ca="1">VLOOKUP(eurostat_totals[[#This Row],[energy carrier EUCalc]],$AE$11:$BI$24,COLUMN()-COLUMN($AD$29),FALSE)*eurostat_totals[[#This Row],[2020 1]]</f>
        <v>149.29524040000001</v>
      </c>
      <c r="AL222" s="84">
        <f ca="1">VLOOKUP(eurostat_totals[[#This Row],[energy carrier EUCalc]],$AE$11:$BI$24,COLUMN()-COLUMN($AD$29),FALSE)*eurostat_totals[[#This Row],[2020 1]]</f>
        <v>149.29524040000001</v>
      </c>
      <c r="AM222" s="84">
        <f ca="1">VLOOKUP(eurostat_totals[[#This Row],[energy carrier EUCalc]],$AE$11:$BI$24,COLUMN()-COLUMN($AD$29),FALSE)*eurostat_totals[[#This Row],[2020 1]]</f>
        <v>149.29524040000001</v>
      </c>
      <c r="AN222" s="84">
        <f ca="1">VLOOKUP(eurostat_totals[[#This Row],[energy carrier EUCalc]],$AE$11:$BI$24,COLUMN()-COLUMN($AD$29),FALSE)*eurostat_totals[[#This Row],[2020 1]]</f>
        <v>149.29524040000001</v>
      </c>
      <c r="AO222" s="84">
        <f>VLOOKUP(eurostat_totals[[#This Row],[energy carrier EUCalc]],$AE$11:$BI$24,COLUMN()-COLUMN($AD$29),FALSE)*eurostat_totals[[#This Row],[2020 1]]</f>
        <v>149.29524040000001</v>
      </c>
      <c r="AP222" s="84">
        <f ca="1">VLOOKUP(eurostat_totals[[#This Row],[energy carrier EUCalc]],$AE$11:$BI$24,COLUMN()-COLUMN($AD$29),FALSE)*eurostat_totals[[#This Row],[2020 1]]</f>
        <v>149.29524040000001</v>
      </c>
      <c r="AQ222" s="84">
        <f ca="1">VLOOKUP(eurostat_totals[[#This Row],[energy carrier EUCalc]],$AE$11:$BI$24,COLUMN()-COLUMN($AD$29),FALSE)*eurostat_totals[[#This Row],[2020 1]]</f>
        <v>149.29524040000001</v>
      </c>
      <c r="AR222" s="81">
        <f ca="1">VLOOKUP(eurostat_totals[[#This Row],[energy carrier EUCalc]],$AE$11:$BI$24,COLUMN()-COLUMN($AD$29),FALSE)*eurostat_totals[[#This Row],[2020 1]]</f>
        <v>149.29524040000001</v>
      </c>
      <c r="AS222" s="81">
        <f ca="1">VLOOKUP(eurostat_totals[[#This Row],[energy carrier EUCalc]],$AE$11:$BI$24,COLUMN()-COLUMN($AD$29),FALSE)*eurostat_totals[[#This Row],[2020 1]]</f>
        <v>149.29524040000001</v>
      </c>
      <c r="AT222" s="81">
        <f ca="1">VLOOKUP(eurostat_totals[[#This Row],[energy carrier EUCalc]],$AE$11:$BI$24,COLUMN()-COLUMN($AD$29),FALSE)*eurostat_totals[[#This Row],[2020 1]]</f>
        <v>149.29524040000001</v>
      </c>
      <c r="AU222" s="81">
        <f ca="1">VLOOKUP(eurostat_totals[[#This Row],[energy carrier EUCalc]],$AE$11:$BI$24,COLUMN()-COLUMN($AD$29),FALSE)*eurostat_totals[[#This Row],[2020 1]]</f>
        <v>149.29524040000001</v>
      </c>
      <c r="AV222" s="81">
        <f>VLOOKUP(eurostat_totals[[#This Row],[energy carrier EUCalc]],$AE$11:$BI$24,COLUMN()-COLUMN($AD$29),FALSE)*eurostat_totals[[#This Row],[2020 1]]</f>
        <v>149.29524040000001</v>
      </c>
      <c r="AW222" s="81">
        <f ca="1">VLOOKUP(eurostat_totals[[#This Row],[energy carrier EUCalc]],$AE$11:$BI$24,COLUMN()-COLUMN($AD$29),FALSE)*eurostat_totals[[#This Row],[2020 1]]</f>
        <v>149.29524040000001</v>
      </c>
      <c r="AX222" s="81">
        <f ca="1">VLOOKUP(eurostat_totals[[#This Row],[energy carrier EUCalc]],$AE$11:$BI$24,COLUMN()-COLUMN($AD$29),FALSE)*eurostat_totals[[#This Row],[2020 1]]</f>
        <v>149.29524040000001</v>
      </c>
      <c r="AY222" s="81">
        <f ca="1">VLOOKUP(eurostat_totals[[#This Row],[energy carrier EUCalc]],$AE$11:$BI$24,COLUMN()-COLUMN($AD$29),FALSE)*eurostat_totals[[#This Row],[2020 1]]</f>
        <v>149.29524040000001</v>
      </c>
      <c r="AZ222" s="81">
        <f ca="1">VLOOKUP(eurostat_totals[[#This Row],[energy carrier EUCalc]],$AE$11:$BI$24,COLUMN()-COLUMN($AD$29),FALSE)*eurostat_totals[[#This Row],[2020 1]]</f>
        <v>149.29524040000001</v>
      </c>
      <c r="BA222" s="81">
        <f ca="1">VLOOKUP(eurostat_totals[[#This Row],[energy carrier EUCalc]],$AE$11:$BI$24,COLUMN()-COLUMN($AD$29),FALSE)*eurostat_totals[[#This Row],[2020 1]]</f>
        <v>149.29524040000001</v>
      </c>
      <c r="BB222" s="81">
        <f ca="1">VLOOKUP(eurostat_totals[[#This Row],[energy carrier EUCalc]],$AE$11:$BI$24,COLUMN()-COLUMN($AD$29),FALSE)*eurostat_totals[[#This Row],[2020 1]]</f>
        <v>149.29524040000001</v>
      </c>
      <c r="BC222" s="81">
        <f>VLOOKUP(eurostat_totals[[#This Row],[energy carrier EUCalc]],$AE$11:$BI$24,COLUMN()-COLUMN($AD$29),FALSE)*eurostat_totals[[#This Row],[2020 1]]</f>
        <v>149.29524040000001</v>
      </c>
      <c r="BD222" s="81">
        <f ca="1">VLOOKUP(eurostat_totals[[#This Row],[energy carrier EUCalc]],$AE$11:$BI$24,COLUMN()-COLUMN($AD$29),FALSE)*eurostat_totals[[#This Row],[2020 1]]</f>
        <v>149.29524040000001</v>
      </c>
      <c r="BE222" s="81">
        <f ca="1">VLOOKUP(eurostat_totals[[#This Row],[energy carrier EUCalc]],$AE$11:$BI$24,COLUMN()-COLUMN($AD$29),FALSE)*eurostat_totals[[#This Row],[2020 1]]</f>
        <v>149.29524040000001</v>
      </c>
      <c r="BF222" s="81">
        <f ca="1">VLOOKUP(eurostat_totals[[#This Row],[energy carrier EUCalc]],$AE$11:$BI$24,COLUMN()-COLUMN($AD$29),FALSE)*eurostat_totals[[#This Row],[2020 1]]</f>
        <v>149.29524040000001</v>
      </c>
      <c r="BG222" s="81">
        <f ca="1">VLOOKUP(eurostat_totals[[#This Row],[energy carrier EUCalc]],$AE$11:$BI$24,COLUMN()-COLUMN($AD$29),FALSE)*eurostat_totals[[#This Row],[2020 1]]</f>
        <v>149.29524040000001</v>
      </c>
      <c r="BH222" s="81">
        <f ca="1">VLOOKUP(eurostat_totals[[#This Row],[energy carrier EUCalc]],$AE$11:$BI$24,COLUMN()-COLUMN($AD$29),FALSE)*eurostat_totals[[#This Row],[2020 1]]</f>
        <v>149.29524040000001</v>
      </c>
      <c r="BI222" s="81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81" t="str">
        <f t="shared" ref="A223:A286" si="129">B223&amp;C223</f>
        <v>heat-solarEstonia</v>
      </c>
      <c r="B223" s="6" t="s">
        <v>38</v>
      </c>
      <c r="C223" t="s">
        <v>25</v>
      </c>
      <c r="D223" s="84">
        <v>0</v>
      </c>
      <c r="E223" s="84">
        <v>0</v>
      </c>
      <c r="F223" s="84">
        <v>0</v>
      </c>
      <c r="G223" s="84">
        <v>0</v>
      </c>
      <c r="H223" s="84">
        <v>0</v>
      </c>
      <c r="I223" s="84">
        <v>0</v>
      </c>
      <c r="J223" s="84">
        <v>0</v>
      </c>
      <c r="K223" s="84">
        <v>0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4">
        <v>0</v>
      </c>
      <c r="S223" s="84">
        <v>0</v>
      </c>
      <c r="T223" s="84">
        <v>0</v>
      </c>
      <c r="U223" s="84">
        <v>0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4">
        <v>0</v>
      </c>
      <c r="AD223" s="84">
        <v>0</v>
      </c>
      <c r="AE223" s="84">
        <v>0</v>
      </c>
      <c r="AF223" s="84">
        <f t="shared" si="126"/>
        <v>0</v>
      </c>
      <c r="AG223" s="84">
        <f t="shared" si="127"/>
        <v>0</v>
      </c>
      <c r="AH223" s="84">
        <f t="shared" si="128"/>
        <v>0</v>
      </c>
      <c r="AI223" s="84">
        <f ca="1">VLOOKUP(eurostat_totals[[#This Row],[energy carrier EUCalc]],$AE$11:$BI$24,COLUMN()-COLUMN($AD$29),FALSE)*eurostat_totals[[#This Row],[2020 1]]</f>
        <v>0</v>
      </c>
      <c r="AJ223" s="84">
        <f ca="1">VLOOKUP(eurostat_totals[[#This Row],[energy carrier EUCalc]],$AE$11:$BI$24,COLUMN()-COLUMN($AD$29),FALSE)*eurostat_totals[[#This Row],[2020 1]]</f>
        <v>0</v>
      </c>
      <c r="AK223" s="84">
        <f ca="1">VLOOKUP(eurostat_totals[[#This Row],[energy carrier EUCalc]],$AE$11:$BI$24,COLUMN()-COLUMN($AD$29),FALSE)*eurostat_totals[[#This Row],[2020 1]]</f>
        <v>0</v>
      </c>
      <c r="AL223" s="84">
        <f ca="1">VLOOKUP(eurostat_totals[[#This Row],[energy carrier EUCalc]],$AE$11:$BI$24,COLUMN()-COLUMN($AD$29),FALSE)*eurostat_totals[[#This Row],[2020 1]]</f>
        <v>0</v>
      </c>
      <c r="AM223" s="84">
        <f ca="1">VLOOKUP(eurostat_totals[[#This Row],[energy carrier EUCalc]],$AE$11:$BI$24,COLUMN()-COLUMN($AD$29),FALSE)*eurostat_totals[[#This Row],[2020 1]]</f>
        <v>0</v>
      </c>
      <c r="AN223" s="84">
        <f ca="1">VLOOKUP(eurostat_totals[[#This Row],[energy carrier EUCalc]],$AE$11:$BI$24,COLUMN()-COLUMN($AD$29),FALSE)*eurostat_totals[[#This Row],[2020 1]]</f>
        <v>0</v>
      </c>
      <c r="AO223" s="84">
        <f>VLOOKUP(eurostat_totals[[#This Row],[energy carrier EUCalc]],$AE$11:$BI$24,COLUMN()-COLUMN($AD$29),FALSE)*eurostat_totals[[#This Row],[2020 1]]</f>
        <v>0</v>
      </c>
      <c r="AP223" s="84">
        <f ca="1">VLOOKUP(eurostat_totals[[#This Row],[energy carrier EUCalc]],$AE$11:$BI$24,COLUMN()-COLUMN($AD$29),FALSE)*eurostat_totals[[#This Row],[2020 1]]</f>
        <v>0</v>
      </c>
      <c r="AQ223" s="84">
        <f ca="1">VLOOKUP(eurostat_totals[[#This Row],[energy carrier EUCalc]],$AE$11:$BI$24,COLUMN()-COLUMN($AD$29),FALSE)*eurostat_totals[[#This Row],[2020 1]]</f>
        <v>0</v>
      </c>
      <c r="AR223" s="81">
        <f ca="1">VLOOKUP(eurostat_totals[[#This Row],[energy carrier EUCalc]],$AE$11:$BI$24,COLUMN()-COLUMN($AD$29),FALSE)*eurostat_totals[[#This Row],[2020 1]]</f>
        <v>0</v>
      </c>
      <c r="AS223" s="81">
        <f ca="1">VLOOKUP(eurostat_totals[[#This Row],[energy carrier EUCalc]],$AE$11:$BI$24,COLUMN()-COLUMN($AD$29),FALSE)*eurostat_totals[[#This Row],[2020 1]]</f>
        <v>0</v>
      </c>
      <c r="AT223" s="81">
        <f ca="1">VLOOKUP(eurostat_totals[[#This Row],[energy carrier EUCalc]],$AE$11:$BI$24,COLUMN()-COLUMN($AD$29),FALSE)*eurostat_totals[[#This Row],[2020 1]]</f>
        <v>0</v>
      </c>
      <c r="AU223" s="81">
        <f ca="1">VLOOKUP(eurostat_totals[[#This Row],[energy carrier EUCalc]],$AE$11:$BI$24,COLUMN()-COLUMN($AD$29),FALSE)*eurostat_totals[[#This Row],[2020 1]]</f>
        <v>0</v>
      </c>
      <c r="AV223" s="81">
        <f>VLOOKUP(eurostat_totals[[#This Row],[energy carrier EUCalc]],$AE$11:$BI$24,COLUMN()-COLUMN($AD$29),FALSE)*eurostat_totals[[#This Row],[2020 1]]</f>
        <v>0</v>
      </c>
      <c r="AW223" s="81">
        <f ca="1">VLOOKUP(eurostat_totals[[#This Row],[energy carrier EUCalc]],$AE$11:$BI$24,COLUMN()-COLUMN($AD$29),FALSE)*eurostat_totals[[#This Row],[2020 1]]</f>
        <v>0</v>
      </c>
      <c r="AX223" s="81">
        <f ca="1">VLOOKUP(eurostat_totals[[#This Row],[energy carrier EUCalc]],$AE$11:$BI$24,COLUMN()-COLUMN($AD$29),FALSE)*eurostat_totals[[#This Row],[2020 1]]</f>
        <v>0</v>
      </c>
      <c r="AY223" s="81">
        <f ca="1">VLOOKUP(eurostat_totals[[#This Row],[energy carrier EUCalc]],$AE$11:$BI$24,COLUMN()-COLUMN($AD$29),FALSE)*eurostat_totals[[#This Row],[2020 1]]</f>
        <v>0</v>
      </c>
      <c r="AZ223" s="81">
        <f ca="1">VLOOKUP(eurostat_totals[[#This Row],[energy carrier EUCalc]],$AE$11:$BI$24,COLUMN()-COLUMN($AD$29),FALSE)*eurostat_totals[[#This Row],[2020 1]]</f>
        <v>0</v>
      </c>
      <c r="BA223" s="81">
        <f ca="1">VLOOKUP(eurostat_totals[[#This Row],[energy carrier EUCalc]],$AE$11:$BI$24,COLUMN()-COLUMN($AD$29),FALSE)*eurostat_totals[[#This Row],[2020 1]]</f>
        <v>0</v>
      </c>
      <c r="BB223" s="81">
        <f ca="1">VLOOKUP(eurostat_totals[[#This Row],[energy carrier EUCalc]],$AE$11:$BI$24,COLUMN()-COLUMN($AD$29),FALSE)*eurostat_totals[[#This Row],[2020 1]]</f>
        <v>0</v>
      </c>
      <c r="BC223" s="81">
        <f>VLOOKUP(eurostat_totals[[#This Row],[energy carrier EUCalc]],$AE$11:$BI$24,COLUMN()-COLUMN($AD$29),FALSE)*eurostat_totals[[#This Row],[2020 1]]</f>
        <v>0</v>
      </c>
      <c r="BD223" s="81">
        <f ca="1">VLOOKUP(eurostat_totals[[#This Row],[energy carrier EUCalc]],$AE$11:$BI$24,COLUMN()-COLUMN($AD$29),FALSE)*eurostat_totals[[#This Row],[2020 1]]</f>
        <v>0</v>
      </c>
      <c r="BE223" s="81">
        <f ca="1">VLOOKUP(eurostat_totals[[#This Row],[energy carrier EUCalc]],$AE$11:$BI$24,COLUMN()-COLUMN($AD$29),FALSE)*eurostat_totals[[#This Row],[2020 1]]</f>
        <v>0</v>
      </c>
      <c r="BF223" s="81">
        <f ca="1">VLOOKUP(eurostat_totals[[#This Row],[energy carrier EUCalc]],$AE$11:$BI$24,COLUMN()-COLUMN($AD$29),FALSE)*eurostat_totals[[#This Row],[2020 1]]</f>
        <v>0</v>
      </c>
      <c r="BG223" s="81">
        <f ca="1">VLOOKUP(eurostat_totals[[#This Row],[energy carrier EUCalc]],$AE$11:$BI$24,COLUMN()-COLUMN($AD$29),FALSE)*eurostat_totals[[#This Row],[2020 1]]</f>
        <v>0</v>
      </c>
      <c r="BH223" s="81">
        <f ca="1">VLOOKUP(eurostat_totals[[#This Row],[energy carrier EUCalc]],$AE$11:$BI$24,COLUMN()-COLUMN($AD$29),FALSE)*eurostat_totals[[#This Row],[2020 1]]</f>
        <v>0</v>
      </c>
      <c r="BI223" s="81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81" t="str">
        <f t="shared" si="129"/>
        <v>heat-solarFinland</v>
      </c>
      <c r="B224" s="6" t="s">
        <v>38</v>
      </c>
      <c r="C224" t="s">
        <v>11</v>
      </c>
      <c r="D224" s="84">
        <v>4.4426600000000001</v>
      </c>
      <c r="E224" s="84">
        <v>4.4426600000000001</v>
      </c>
      <c r="F224" s="84">
        <v>4.4426600000000001</v>
      </c>
      <c r="G224" s="84">
        <v>4.4426600000000001</v>
      </c>
      <c r="H224" s="84">
        <v>4.7217800000000008</v>
      </c>
      <c r="I224" s="84">
        <v>4.7217800000000008</v>
      </c>
      <c r="J224" s="84">
        <v>4.4426600000000001</v>
      </c>
      <c r="K224" s="84">
        <v>4.4426600000000001</v>
      </c>
      <c r="L224" s="84">
        <v>4.4426600000000001</v>
      </c>
      <c r="M224" s="84">
        <v>4.4426600000000001</v>
      </c>
      <c r="N224" s="84">
        <v>4.4426600000000001</v>
      </c>
      <c r="O224" s="84">
        <v>4.7217800000000008</v>
      </c>
      <c r="P224" s="84">
        <v>4.7217800000000008</v>
      </c>
      <c r="Q224" s="84">
        <v>4.7217800000000008</v>
      </c>
      <c r="R224" s="84">
        <v>5.0009000000000006</v>
      </c>
      <c r="S224" s="84">
        <v>5.5591400000000002</v>
      </c>
      <c r="T224" s="84">
        <v>7.2222300000000006</v>
      </c>
      <c r="U224" s="84">
        <v>7.2222300000000006</v>
      </c>
      <c r="V224" s="84">
        <v>8.8853200000000001</v>
      </c>
      <c r="W224" s="84">
        <v>9.7226800000000004</v>
      </c>
      <c r="X224" s="84">
        <v>10.827530000000001</v>
      </c>
      <c r="Y224" s="84">
        <v>11.94401</v>
      </c>
      <c r="Z224" s="84">
        <v>13.060490000000001</v>
      </c>
      <c r="AA224" s="84">
        <v>14.444460000000001</v>
      </c>
      <c r="AB224" s="84">
        <v>15.828430000000001</v>
      </c>
      <c r="AC224" s="84">
        <v>17.224030000000003</v>
      </c>
      <c r="AD224" s="84">
        <v>19.166240000000002</v>
      </c>
      <c r="AE224" s="84">
        <v>20.829329999999999</v>
      </c>
      <c r="AF224" s="84">
        <f t="shared" si="126"/>
        <v>22.383097999999997</v>
      </c>
      <c r="AG224" s="84">
        <f t="shared" si="127"/>
        <v>23.970825599999998</v>
      </c>
      <c r="AH224" s="84">
        <f t="shared" si="128"/>
        <v>25.599304719999996</v>
      </c>
      <c r="AI224" s="84">
        <f ca="1">VLOOKUP(eurostat_totals[[#This Row],[energy carrier EUCalc]],$AE$11:$BI$24,COLUMN()-COLUMN($AD$29),FALSE)*eurostat_totals[[#This Row],[2020 1]]</f>
        <v>25.599304719999996</v>
      </c>
      <c r="AJ224" s="84">
        <f ca="1">VLOOKUP(eurostat_totals[[#This Row],[energy carrier EUCalc]],$AE$11:$BI$24,COLUMN()-COLUMN($AD$29),FALSE)*eurostat_totals[[#This Row],[2020 1]]</f>
        <v>25.599304719999996</v>
      </c>
      <c r="AK224" s="84">
        <f ca="1">VLOOKUP(eurostat_totals[[#This Row],[energy carrier EUCalc]],$AE$11:$BI$24,COLUMN()-COLUMN($AD$29),FALSE)*eurostat_totals[[#This Row],[2020 1]]</f>
        <v>25.599304719999996</v>
      </c>
      <c r="AL224" s="84">
        <f ca="1">VLOOKUP(eurostat_totals[[#This Row],[energy carrier EUCalc]],$AE$11:$BI$24,COLUMN()-COLUMN($AD$29),FALSE)*eurostat_totals[[#This Row],[2020 1]]</f>
        <v>25.599304719999996</v>
      </c>
      <c r="AM224" s="84">
        <f ca="1">VLOOKUP(eurostat_totals[[#This Row],[energy carrier EUCalc]],$AE$11:$BI$24,COLUMN()-COLUMN($AD$29),FALSE)*eurostat_totals[[#This Row],[2020 1]]</f>
        <v>25.599304719999996</v>
      </c>
      <c r="AN224" s="84">
        <f ca="1">VLOOKUP(eurostat_totals[[#This Row],[energy carrier EUCalc]],$AE$11:$BI$24,COLUMN()-COLUMN($AD$29),FALSE)*eurostat_totals[[#This Row],[2020 1]]</f>
        <v>25.599304719999996</v>
      </c>
      <c r="AO224" s="84">
        <f>VLOOKUP(eurostat_totals[[#This Row],[energy carrier EUCalc]],$AE$11:$BI$24,COLUMN()-COLUMN($AD$29),FALSE)*eurostat_totals[[#This Row],[2020 1]]</f>
        <v>25.599304719999996</v>
      </c>
      <c r="AP224" s="84">
        <f ca="1">VLOOKUP(eurostat_totals[[#This Row],[energy carrier EUCalc]],$AE$11:$BI$24,COLUMN()-COLUMN($AD$29),FALSE)*eurostat_totals[[#This Row],[2020 1]]</f>
        <v>25.599304719999996</v>
      </c>
      <c r="AQ224" s="84">
        <f ca="1">VLOOKUP(eurostat_totals[[#This Row],[energy carrier EUCalc]],$AE$11:$BI$24,COLUMN()-COLUMN($AD$29),FALSE)*eurostat_totals[[#This Row],[2020 1]]</f>
        <v>25.599304719999996</v>
      </c>
      <c r="AR224" s="81">
        <f ca="1">VLOOKUP(eurostat_totals[[#This Row],[energy carrier EUCalc]],$AE$11:$BI$24,COLUMN()-COLUMN($AD$29),FALSE)*eurostat_totals[[#This Row],[2020 1]]</f>
        <v>25.599304719999996</v>
      </c>
      <c r="AS224" s="81">
        <f ca="1">VLOOKUP(eurostat_totals[[#This Row],[energy carrier EUCalc]],$AE$11:$BI$24,COLUMN()-COLUMN($AD$29),FALSE)*eurostat_totals[[#This Row],[2020 1]]</f>
        <v>25.599304719999996</v>
      </c>
      <c r="AT224" s="81">
        <f ca="1">VLOOKUP(eurostat_totals[[#This Row],[energy carrier EUCalc]],$AE$11:$BI$24,COLUMN()-COLUMN($AD$29),FALSE)*eurostat_totals[[#This Row],[2020 1]]</f>
        <v>25.599304719999996</v>
      </c>
      <c r="AU224" s="81">
        <f ca="1">VLOOKUP(eurostat_totals[[#This Row],[energy carrier EUCalc]],$AE$11:$BI$24,COLUMN()-COLUMN($AD$29),FALSE)*eurostat_totals[[#This Row],[2020 1]]</f>
        <v>25.599304719999996</v>
      </c>
      <c r="AV224" s="81">
        <f>VLOOKUP(eurostat_totals[[#This Row],[energy carrier EUCalc]],$AE$11:$BI$24,COLUMN()-COLUMN($AD$29),FALSE)*eurostat_totals[[#This Row],[2020 1]]</f>
        <v>25.599304719999996</v>
      </c>
      <c r="AW224" s="81">
        <f ca="1">VLOOKUP(eurostat_totals[[#This Row],[energy carrier EUCalc]],$AE$11:$BI$24,COLUMN()-COLUMN($AD$29),FALSE)*eurostat_totals[[#This Row],[2020 1]]</f>
        <v>25.599304719999996</v>
      </c>
      <c r="AX224" s="81">
        <f ca="1">VLOOKUP(eurostat_totals[[#This Row],[energy carrier EUCalc]],$AE$11:$BI$24,COLUMN()-COLUMN($AD$29),FALSE)*eurostat_totals[[#This Row],[2020 1]]</f>
        <v>25.599304719999996</v>
      </c>
      <c r="AY224" s="81">
        <f ca="1">VLOOKUP(eurostat_totals[[#This Row],[energy carrier EUCalc]],$AE$11:$BI$24,COLUMN()-COLUMN($AD$29),FALSE)*eurostat_totals[[#This Row],[2020 1]]</f>
        <v>25.599304719999996</v>
      </c>
      <c r="AZ224" s="81">
        <f ca="1">VLOOKUP(eurostat_totals[[#This Row],[energy carrier EUCalc]],$AE$11:$BI$24,COLUMN()-COLUMN($AD$29),FALSE)*eurostat_totals[[#This Row],[2020 1]]</f>
        <v>25.599304719999996</v>
      </c>
      <c r="BA224" s="81">
        <f ca="1">VLOOKUP(eurostat_totals[[#This Row],[energy carrier EUCalc]],$AE$11:$BI$24,COLUMN()-COLUMN($AD$29),FALSE)*eurostat_totals[[#This Row],[2020 1]]</f>
        <v>25.599304719999996</v>
      </c>
      <c r="BB224" s="81">
        <f ca="1">VLOOKUP(eurostat_totals[[#This Row],[energy carrier EUCalc]],$AE$11:$BI$24,COLUMN()-COLUMN($AD$29),FALSE)*eurostat_totals[[#This Row],[2020 1]]</f>
        <v>25.599304719999996</v>
      </c>
      <c r="BC224" s="81">
        <f>VLOOKUP(eurostat_totals[[#This Row],[energy carrier EUCalc]],$AE$11:$BI$24,COLUMN()-COLUMN($AD$29),FALSE)*eurostat_totals[[#This Row],[2020 1]]</f>
        <v>25.599304719999996</v>
      </c>
      <c r="BD224" s="81">
        <f ca="1">VLOOKUP(eurostat_totals[[#This Row],[energy carrier EUCalc]],$AE$11:$BI$24,COLUMN()-COLUMN($AD$29),FALSE)*eurostat_totals[[#This Row],[2020 1]]</f>
        <v>25.599304719999996</v>
      </c>
      <c r="BE224" s="81">
        <f ca="1">VLOOKUP(eurostat_totals[[#This Row],[energy carrier EUCalc]],$AE$11:$BI$24,COLUMN()-COLUMN($AD$29),FALSE)*eurostat_totals[[#This Row],[2020 1]]</f>
        <v>25.599304719999996</v>
      </c>
      <c r="BF224" s="81">
        <f ca="1">VLOOKUP(eurostat_totals[[#This Row],[energy carrier EUCalc]],$AE$11:$BI$24,COLUMN()-COLUMN($AD$29),FALSE)*eurostat_totals[[#This Row],[2020 1]]</f>
        <v>25.599304719999996</v>
      </c>
      <c r="BG224" s="81">
        <f ca="1">VLOOKUP(eurostat_totals[[#This Row],[energy carrier EUCalc]],$AE$11:$BI$24,COLUMN()-COLUMN($AD$29),FALSE)*eurostat_totals[[#This Row],[2020 1]]</f>
        <v>25.599304719999996</v>
      </c>
      <c r="BH224" s="81">
        <f ca="1">VLOOKUP(eurostat_totals[[#This Row],[energy carrier EUCalc]],$AE$11:$BI$24,COLUMN()-COLUMN($AD$29),FALSE)*eurostat_totals[[#This Row],[2020 1]]</f>
        <v>25.599304719999996</v>
      </c>
      <c r="BI224" s="81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81" t="str">
        <f t="shared" si="129"/>
        <v>heat-solarFrance</v>
      </c>
      <c r="B225" s="6" t="s">
        <v>38</v>
      </c>
      <c r="C225" t="s">
        <v>3</v>
      </c>
      <c r="D225" s="84">
        <v>281.94609000000003</v>
      </c>
      <c r="E225" s="84">
        <v>286.38875000000002</v>
      </c>
      <c r="F225" s="84">
        <v>290.00568000000004</v>
      </c>
      <c r="G225" s="84">
        <v>291.66877000000005</v>
      </c>
      <c r="H225" s="84">
        <v>292.22701000000001</v>
      </c>
      <c r="I225" s="84">
        <v>287.77271999999999</v>
      </c>
      <c r="J225" s="84">
        <v>278.60828000000004</v>
      </c>
      <c r="K225" s="84">
        <v>269.72296</v>
      </c>
      <c r="L225" s="84">
        <v>261.11676000000006</v>
      </c>
      <c r="M225" s="84">
        <v>250.27760000000001</v>
      </c>
      <c r="N225" s="84">
        <v>240.55492000000004</v>
      </c>
      <c r="O225" s="84">
        <v>234.44917000000001</v>
      </c>
      <c r="P225" s="84">
        <v>233.89093000000003</v>
      </c>
      <c r="Q225" s="84">
        <v>244.43934000000002</v>
      </c>
      <c r="R225" s="84">
        <v>255.27850000000001</v>
      </c>
      <c r="S225" s="84">
        <v>261.38425000000001</v>
      </c>
      <c r="T225" s="84">
        <v>345.28307000000001</v>
      </c>
      <c r="U225" s="84">
        <v>434.17116000000004</v>
      </c>
      <c r="V225" s="84">
        <v>544.72594000000004</v>
      </c>
      <c r="W225" s="84">
        <v>627.77577000000008</v>
      </c>
      <c r="X225" s="84">
        <v>699.71895000000006</v>
      </c>
      <c r="Y225" s="84">
        <v>1329.8207199999999</v>
      </c>
      <c r="Z225" s="84">
        <v>1453.15687</v>
      </c>
      <c r="AA225" s="84">
        <v>1559.0596500000001</v>
      </c>
      <c r="AB225" s="84">
        <v>1640.6441</v>
      </c>
      <c r="AC225" s="84">
        <v>1706.7722800000001</v>
      </c>
      <c r="AD225" s="84">
        <v>1765.0385799999999</v>
      </c>
      <c r="AE225" s="84">
        <v>1829.6781200000003</v>
      </c>
      <c r="AF225" s="84">
        <f t="shared" si="126"/>
        <v>1904.9823700000004</v>
      </c>
      <c r="AG225" s="84">
        <f t="shared" si="127"/>
        <v>1974.1669140000004</v>
      </c>
      <c r="AH225" s="84">
        <f t="shared" si="128"/>
        <v>2040.8714768000004</v>
      </c>
      <c r="AI225" s="84">
        <f ca="1">VLOOKUP(eurostat_totals[[#This Row],[energy carrier EUCalc]],$AE$11:$BI$24,COLUMN()-COLUMN($AD$29),FALSE)*eurostat_totals[[#This Row],[2020 1]]</f>
        <v>2040.8714768000004</v>
      </c>
      <c r="AJ225" s="84">
        <f ca="1">VLOOKUP(eurostat_totals[[#This Row],[energy carrier EUCalc]],$AE$11:$BI$24,COLUMN()-COLUMN($AD$29),FALSE)*eurostat_totals[[#This Row],[2020 1]]</f>
        <v>2040.8714768000004</v>
      </c>
      <c r="AK225" s="84">
        <f ca="1">VLOOKUP(eurostat_totals[[#This Row],[energy carrier EUCalc]],$AE$11:$BI$24,COLUMN()-COLUMN($AD$29),FALSE)*eurostat_totals[[#This Row],[2020 1]]</f>
        <v>2040.8714768000004</v>
      </c>
      <c r="AL225" s="84">
        <f ca="1">VLOOKUP(eurostat_totals[[#This Row],[energy carrier EUCalc]],$AE$11:$BI$24,COLUMN()-COLUMN($AD$29),FALSE)*eurostat_totals[[#This Row],[2020 1]]</f>
        <v>2040.8714768000004</v>
      </c>
      <c r="AM225" s="84">
        <f ca="1">VLOOKUP(eurostat_totals[[#This Row],[energy carrier EUCalc]],$AE$11:$BI$24,COLUMN()-COLUMN($AD$29),FALSE)*eurostat_totals[[#This Row],[2020 1]]</f>
        <v>2040.8714768000004</v>
      </c>
      <c r="AN225" s="84">
        <f ca="1">VLOOKUP(eurostat_totals[[#This Row],[energy carrier EUCalc]],$AE$11:$BI$24,COLUMN()-COLUMN($AD$29),FALSE)*eurostat_totals[[#This Row],[2020 1]]</f>
        <v>2040.8714768000004</v>
      </c>
      <c r="AO225" s="84">
        <f>VLOOKUP(eurostat_totals[[#This Row],[energy carrier EUCalc]],$AE$11:$BI$24,COLUMN()-COLUMN($AD$29),FALSE)*eurostat_totals[[#This Row],[2020 1]]</f>
        <v>2040.8714768000004</v>
      </c>
      <c r="AP225" s="84">
        <f ca="1">VLOOKUP(eurostat_totals[[#This Row],[energy carrier EUCalc]],$AE$11:$BI$24,COLUMN()-COLUMN($AD$29),FALSE)*eurostat_totals[[#This Row],[2020 1]]</f>
        <v>2040.8714768000004</v>
      </c>
      <c r="AQ225" s="84">
        <f ca="1">VLOOKUP(eurostat_totals[[#This Row],[energy carrier EUCalc]],$AE$11:$BI$24,COLUMN()-COLUMN($AD$29),FALSE)*eurostat_totals[[#This Row],[2020 1]]</f>
        <v>2040.8714768000004</v>
      </c>
      <c r="AR225" s="81">
        <f ca="1">VLOOKUP(eurostat_totals[[#This Row],[energy carrier EUCalc]],$AE$11:$BI$24,COLUMN()-COLUMN($AD$29),FALSE)*eurostat_totals[[#This Row],[2020 1]]</f>
        <v>2040.8714768000004</v>
      </c>
      <c r="AS225" s="81">
        <f ca="1">VLOOKUP(eurostat_totals[[#This Row],[energy carrier EUCalc]],$AE$11:$BI$24,COLUMN()-COLUMN($AD$29),FALSE)*eurostat_totals[[#This Row],[2020 1]]</f>
        <v>2040.8714768000004</v>
      </c>
      <c r="AT225" s="81">
        <f ca="1">VLOOKUP(eurostat_totals[[#This Row],[energy carrier EUCalc]],$AE$11:$BI$24,COLUMN()-COLUMN($AD$29),FALSE)*eurostat_totals[[#This Row],[2020 1]]</f>
        <v>2040.8714768000004</v>
      </c>
      <c r="AU225" s="81">
        <f ca="1">VLOOKUP(eurostat_totals[[#This Row],[energy carrier EUCalc]],$AE$11:$BI$24,COLUMN()-COLUMN($AD$29),FALSE)*eurostat_totals[[#This Row],[2020 1]]</f>
        <v>2040.8714768000004</v>
      </c>
      <c r="AV225" s="81">
        <f>VLOOKUP(eurostat_totals[[#This Row],[energy carrier EUCalc]],$AE$11:$BI$24,COLUMN()-COLUMN($AD$29),FALSE)*eurostat_totals[[#This Row],[2020 1]]</f>
        <v>2040.8714768000004</v>
      </c>
      <c r="AW225" s="81">
        <f ca="1">VLOOKUP(eurostat_totals[[#This Row],[energy carrier EUCalc]],$AE$11:$BI$24,COLUMN()-COLUMN($AD$29),FALSE)*eurostat_totals[[#This Row],[2020 1]]</f>
        <v>2040.8714768000004</v>
      </c>
      <c r="AX225" s="81">
        <f ca="1">VLOOKUP(eurostat_totals[[#This Row],[energy carrier EUCalc]],$AE$11:$BI$24,COLUMN()-COLUMN($AD$29),FALSE)*eurostat_totals[[#This Row],[2020 1]]</f>
        <v>2040.8714768000004</v>
      </c>
      <c r="AY225" s="81">
        <f ca="1">VLOOKUP(eurostat_totals[[#This Row],[energy carrier EUCalc]],$AE$11:$BI$24,COLUMN()-COLUMN($AD$29),FALSE)*eurostat_totals[[#This Row],[2020 1]]</f>
        <v>2040.8714768000004</v>
      </c>
      <c r="AZ225" s="81">
        <f ca="1">VLOOKUP(eurostat_totals[[#This Row],[energy carrier EUCalc]],$AE$11:$BI$24,COLUMN()-COLUMN($AD$29),FALSE)*eurostat_totals[[#This Row],[2020 1]]</f>
        <v>2040.8714768000004</v>
      </c>
      <c r="BA225" s="81">
        <f ca="1">VLOOKUP(eurostat_totals[[#This Row],[energy carrier EUCalc]],$AE$11:$BI$24,COLUMN()-COLUMN($AD$29),FALSE)*eurostat_totals[[#This Row],[2020 1]]</f>
        <v>2040.8714768000004</v>
      </c>
      <c r="BB225" s="81">
        <f ca="1">VLOOKUP(eurostat_totals[[#This Row],[energy carrier EUCalc]],$AE$11:$BI$24,COLUMN()-COLUMN($AD$29),FALSE)*eurostat_totals[[#This Row],[2020 1]]</f>
        <v>2040.8714768000004</v>
      </c>
      <c r="BC225" s="81">
        <f>VLOOKUP(eurostat_totals[[#This Row],[energy carrier EUCalc]],$AE$11:$BI$24,COLUMN()-COLUMN($AD$29),FALSE)*eurostat_totals[[#This Row],[2020 1]]</f>
        <v>2040.8714768000004</v>
      </c>
      <c r="BD225" s="81">
        <f ca="1">VLOOKUP(eurostat_totals[[#This Row],[energy carrier EUCalc]],$AE$11:$BI$24,COLUMN()-COLUMN($AD$29),FALSE)*eurostat_totals[[#This Row],[2020 1]]</f>
        <v>2040.8714768000004</v>
      </c>
      <c r="BE225" s="81">
        <f ca="1">VLOOKUP(eurostat_totals[[#This Row],[energy carrier EUCalc]],$AE$11:$BI$24,COLUMN()-COLUMN($AD$29),FALSE)*eurostat_totals[[#This Row],[2020 1]]</f>
        <v>2040.8714768000004</v>
      </c>
      <c r="BF225" s="81">
        <f ca="1">VLOOKUP(eurostat_totals[[#This Row],[energy carrier EUCalc]],$AE$11:$BI$24,COLUMN()-COLUMN($AD$29),FALSE)*eurostat_totals[[#This Row],[2020 1]]</f>
        <v>2040.8714768000004</v>
      </c>
      <c r="BG225" s="81">
        <f ca="1">VLOOKUP(eurostat_totals[[#This Row],[energy carrier EUCalc]],$AE$11:$BI$24,COLUMN()-COLUMN($AD$29),FALSE)*eurostat_totals[[#This Row],[2020 1]]</f>
        <v>2040.8714768000004</v>
      </c>
      <c r="BH225" s="81">
        <f ca="1">VLOOKUP(eurostat_totals[[#This Row],[energy carrier EUCalc]],$AE$11:$BI$24,COLUMN()-COLUMN($AD$29),FALSE)*eurostat_totals[[#This Row],[2020 1]]</f>
        <v>2040.8714768000004</v>
      </c>
      <c r="BI225" s="81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81" t="str">
        <f t="shared" si="129"/>
        <v>heat-solarGermany</v>
      </c>
      <c r="B226" s="6" t="s">
        <v>38</v>
      </c>
      <c r="C226" t="s">
        <v>2</v>
      </c>
      <c r="D226" s="84">
        <v>100.27386</v>
      </c>
      <c r="E226" s="84">
        <v>132.22147000000001</v>
      </c>
      <c r="F226" s="84">
        <v>173.33352000000002</v>
      </c>
      <c r="G226" s="84">
        <v>222.50516000000002</v>
      </c>
      <c r="H226" s="84">
        <v>288.33096000000006</v>
      </c>
      <c r="I226" s="84">
        <v>356.66883999999999</v>
      </c>
      <c r="J226" s="84">
        <v>455.55873000000003</v>
      </c>
      <c r="K226" s="84">
        <v>582.22105999999997</v>
      </c>
      <c r="L226" s="84">
        <v>713.05856000000006</v>
      </c>
      <c r="M226" s="84">
        <v>948.89170000000013</v>
      </c>
      <c r="N226" s="84">
        <v>1126.1096400000001</v>
      </c>
      <c r="O226" s="84">
        <v>1458.8904600000001</v>
      </c>
      <c r="P226" s="84">
        <v>1731.1138699999999</v>
      </c>
      <c r="Q226" s="84">
        <v>2353.8887400000003</v>
      </c>
      <c r="R226" s="84">
        <v>2381.9403000000002</v>
      </c>
      <c r="S226" s="84">
        <v>2801.9461200000001</v>
      </c>
      <c r="T226" s="84">
        <v>3311.9448800000005</v>
      </c>
      <c r="U226" s="84">
        <v>3640.0039200000001</v>
      </c>
      <c r="V226" s="84">
        <v>4203.0587400000004</v>
      </c>
      <c r="W226" s="84">
        <v>4943.8897400000005</v>
      </c>
      <c r="X226" s="84">
        <v>5238.0589600000003</v>
      </c>
      <c r="Y226" s="84">
        <v>6066.9406900000004</v>
      </c>
      <c r="Z226" s="84">
        <v>6276.9436000000005</v>
      </c>
      <c r="AA226" s="84">
        <v>6338.8849800000007</v>
      </c>
      <c r="AB226" s="84">
        <v>6869.7247000000007</v>
      </c>
      <c r="AC226" s="84">
        <v>7358.3358900000003</v>
      </c>
      <c r="AD226" s="84">
        <v>7346.6710000000012</v>
      </c>
      <c r="AE226" s="84">
        <v>7504.7227000000003</v>
      </c>
      <c r="AF226" s="84">
        <f t="shared" si="126"/>
        <v>7750.2785199999998</v>
      </c>
      <c r="AG226" s="84">
        <f t="shared" si="127"/>
        <v>8032.5572279999997</v>
      </c>
      <c r="AH226" s="84">
        <f t="shared" si="128"/>
        <v>8265.1237335999995</v>
      </c>
      <c r="AI226" s="84">
        <f ca="1">VLOOKUP(eurostat_totals[[#This Row],[energy carrier EUCalc]],$AE$11:$BI$24,COLUMN()-COLUMN($AD$29),FALSE)*eurostat_totals[[#This Row],[2020 1]]</f>
        <v>8265.1237335999995</v>
      </c>
      <c r="AJ226" s="84">
        <f ca="1">VLOOKUP(eurostat_totals[[#This Row],[energy carrier EUCalc]],$AE$11:$BI$24,COLUMN()-COLUMN($AD$29),FALSE)*eurostat_totals[[#This Row],[2020 1]]</f>
        <v>8265.1237335999995</v>
      </c>
      <c r="AK226" s="84">
        <f ca="1">VLOOKUP(eurostat_totals[[#This Row],[energy carrier EUCalc]],$AE$11:$BI$24,COLUMN()-COLUMN($AD$29),FALSE)*eurostat_totals[[#This Row],[2020 1]]</f>
        <v>8265.1237335999995</v>
      </c>
      <c r="AL226" s="84">
        <f ca="1">VLOOKUP(eurostat_totals[[#This Row],[energy carrier EUCalc]],$AE$11:$BI$24,COLUMN()-COLUMN($AD$29),FALSE)*eurostat_totals[[#This Row],[2020 1]]</f>
        <v>8265.1237335999995</v>
      </c>
      <c r="AM226" s="84">
        <f ca="1">VLOOKUP(eurostat_totals[[#This Row],[energy carrier EUCalc]],$AE$11:$BI$24,COLUMN()-COLUMN($AD$29),FALSE)*eurostat_totals[[#This Row],[2020 1]]</f>
        <v>8265.1237335999995</v>
      </c>
      <c r="AN226" s="84">
        <f ca="1">VLOOKUP(eurostat_totals[[#This Row],[energy carrier EUCalc]],$AE$11:$BI$24,COLUMN()-COLUMN($AD$29),FALSE)*eurostat_totals[[#This Row],[2020 1]]</f>
        <v>8265.1237335999995</v>
      </c>
      <c r="AO226" s="84">
        <f>VLOOKUP(eurostat_totals[[#This Row],[energy carrier EUCalc]],$AE$11:$BI$24,COLUMN()-COLUMN($AD$29),FALSE)*eurostat_totals[[#This Row],[2020 1]]</f>
        <v>8265.1237335999995</v>
      </c>
      <c r="AP226" s="84">
        <f ca="1">VLOOKUP(eurostat_totals[[#This Row],[energy carrier EUCalc]],$AE$11:$BI$24,COLUMN()-COLUMN($AD$29),FALSE)*eurostat_totals[[#This Row],[2020 1]]</f>
        <v>8265.1237335999995</v>
      </c>
      <c r="AQ226" s="84">
        <f ca="1">VLOOKUP(eurostat_totals[[#This Row],[energy carrier EUCalc]],$AE$11:$BI$24,COLUMN()-COLUMN($AD$29),FALSE)*eurostat_totals[[#This Row],[2020 1]]</f>
        <v>8265.1237335999995</v>
      </c>
      <c r="AR226" s="81">
        <f ca="1">VLOOKUP(eurostat_totals[[#This Row],[energy carrier EUCalc]],$AE$11:$BI$24,COLUMN()-COLUMN($AD$29),FALSE)*eurostat_totals[[#This Row],[2020 1]]</f>
        <v>8265.1237335999995</v>
      </c>
      <c r="AS226" s="81">
        <f ca="1">VLOOKUP(eurostat_totals[[#This Row],[energy carrier EUCalc]],$AE$11:$BI$24,COLUMN()-COLUMN($AD$29),FALSE)*eurostat_totals[[#This Row],[2020 1]]</f>
        <v>8265.1237335999995</v>
      </c>
      <c r="AT226" s="81">
        <f ca="1">VLOOKUP(eurostat_totals[[#This Row],[energy carrier EUCalc]],$AE$11:$BI$24,COLUMN()-COLUMN($AD$29),FALSE)*eurostat_totals[[#This Row],[2020 1]]</f>
        <v>8265.1237335999995</v>
      </c>
      <c r="AU226" s="81">
        <f ca="1">VLOOKUP(eurostat_totals[[#This Row],[energy carrier EUCalc]],$AE$11:$BI$24,COLUMN()-COLUMN($AD$29),FALSE)*eurostat_totals[[#This Row],[2020 1]]</f>
        <v>8265.1237335999995</v>
      </c>
      <c r="AV226" s="81">
        <f>VLOOKUP(eurostat_totals[[#This Row],[energy carrier EUCalc]],$AE$11:$BI$24,COLUMN()-COLUMN($AD$29),FALSE)*eurostat_totals[[#This Row],[2020 1]]</f>
        <v>8265.1237335999995</v>
      </c>
      <c r="AW226" s="81">
        <f ca="1">VLOOKUP(eurostat_totals[[#This Row],[energy carrier EUCalc]],$AE$11:$BI$24,COLUMN()-COLUMN($AD$29),FALSE)*eurostat_totals[[#This Row],[2020 1]]</f>
        <v>8265.1237335999995</v>
      </c>
      <c r="AX226" s="81">
        <f ca="1">VLOOKUP(eurostat_totals[[#This Row],[energy carrier EUCalc]],$AE$11:$BI$24,COLUMN()-COLUMN($AD$29),FALSE)*eurostat_totals[[#This Row],[2020 1]]</f>
        <v>8265.1237335999995</v>
      </c>
      <c r="AY226" s="81">
        <f ca="1">VLOOKUP(eurostat_totals[[#This Row],[energy carrier EUCalc]],$AE$11:$BI$24,COLUMN()-COLUMN($AD$29),FALSE)*eurostat_totals[[#This Row],[2020 1]]</f>
        <v>8265.1237335999995</v>
      </c>
      <c r="AZ226" s="81">
        <f ca="1">VLOOKUP(eurostat_totals[[#This Row],[energy carrier EUCalc]],$AE$11:$BI$24,COLUMN()-COLUMN($AD$29),FALSE)*eurostat_totals[[#This Row],[2020 1]]</f>
        <v>8265.1237335999995</v>
      </c>
      <c r="BA226" s="81">
        <f ca="1">VLOOKUP(eurostat_totals[[#This Row],[energy carrier EUCalc]],$AE$11:$BI$24,COLUMN()-COLUMN($AD$29),FALSE)*eurostat_totals[[#This Row],[2020 1]]</f>
        <v>8265.1237335999995</v>
      </c>
      <c r="BB226" s="81">
        <f ca="1">VLOOKUP(eurostat_totals[[#This Row],[energy carrier EUCalc]],$AE$11:$BI$24,COLUMN()-COLUMN($AD$29),FALSE)*eurostat_totals[[#This Row],[2020 1]]</f>
        <v>8265.1237335999995</v>
      </c>
      <c r="BC226" s="81">
        <f>VLOOKUP(eurostat_totals[[#This Row],[energy carrier EUCalc]],$AE$11:$BI$24,COLUMN()-COLUMN($AD$29),FALSE)*eurostat_totals[[#This Row],[2020 1]]</f>
        <v>8265.1237335999995</v>
      </c>
      <c r="BD226" s="81">
        <f ca="1">VLOOKUP(eurostat_totals[[#This Row],[energy carrier EUCalc]],$AE$11:$BI$24,COLUMN()-COLUMN($AD$29),FALSE)*eurostat_totals[[#This Row],[2020 1]]</f>
        <v>8265.1237335999995</v>
      </c>
      <c r="BE226" s="81">
        <f ca="1">VLOOKUP(eurostat_totals[[#This Row],[energy carrier EUCalc]],$AE$11:$BI$24,COLUMN()-COLUMN($AD$29),FALSE)*eurostat_totals[[#This Row],[2020 1]]</f>
        <v>8265.1237335999995</v>
      </c>
      <c r="BF226" s="81">
        <f ca="1">VLOOKUP(eurostat_totals[[#This Row],[energy carrier EUCalc]],$AE$11:$BI$24,COLUMN()-COLUMN($AD$29),FALSE)*eurostat_totals[[#This Row],[2020 1]]</f>
        <v>8265.1237335999995</v>
      </c>
      <c r="BG226" s="81">
        <f ca="1">VLOOKUP(eurostat_totals[[#This Row],[energy carrier EUCalc]],$AE$11:$BI$24,COLUMN()-COLUMN($AD$29),FALSE)*eurostat_totals[[#This Row],[2020 1]]</f>
        <v>8265.1237335999995</v>
      </c>
      <c r="BH226" s="81">
        <f ca="1">VLOOKUP(eurostat_totals[[#This Row],[energy carrier EUCalc]],$AE$11:$BI$24,COLUMN()-COLUMN($AD$29),FALSE)*eurostat_totals[[#This Row],[2020 1]]</f>
        <v>8265.1237335999995</v>
      </c>
      <c r="BI226" s="81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81" t="str">
        <f t="shared" si="129"/>
        <v>heat-solarGreece</v>
      </c>
      <c r="B227" s="6" t="s">
        <v>38</v>
      </c>
      <c r="C227" t="s">
        <v>16</v>
      </c>
      <c r="D227" s="84">
        <v>652.22203000000013</v>
      </c>
      <c r="E227" s="84">
        <v>728.32875000000001</v>
      </c>
      <c r="F227" s="84">
        <v>803.05150000000003</v>
      </c>
      <c r="G227" s="84">
        <v>862.22494000000017</v>
      </c>
      <c r="H227" s="84">
        <v>907.77965000000017</v>
      </c>
      <c r="I227" s="84">
        <v>948.89170000000013</v>
      </c>
      <c r="J227" s="84">
        <v>989.44551000000001</v>
      </c>
      <c r="K227" s="84">
        <v>1030.8366800000001</v>
      </c>
      <c r="L227" s="84">
        <v>1076.6705100000001</v>
      </c>
      <c r="M227" s="84">
        <v>1115.8287200000002</v>
      </c>
      <c r="N227" s="84">
        <v>1138.8910100000001</v>
      </c>
      <c r="O227" s="84">
        <v>1153.6145900000001</v>
      </c>
      <c r="P227" s="84">
        <v>1134.99496</v>
      </c>
      <c r="Q227" s="84">
        <v>1131.66878</v>
      </c>
      <c r="R227" s="84">
        <v>1230.83779</v>
      </c>
      <c r="S227" s="84">
        <v>1154.99856</v>
      </c>
      <c r="T227" s="84">
        <v>1250.8297600000001</v>
      </c>
      <c r="U227" s="84">
        <v>1820.5602000000001</v>
      </c>
      <c r="V227" s="84">
        <v>1973.05276</v>
      </c>
      <c r="W227" s="84">
        <v>2077.7809100000004</v>
      </c>
      <c r="X227" s="84">
        <v>2089.7249200000001</v>
      </c>
      <c r="Y227" s="84">
        <v>2037.4945900000002</v>
      </c>
      <c r="Z227" s="84">
        <v>2053.3346500000002</v>
      </c>
      <c r="AA227" s="84">
        <v>2082.78181</v>
      </c>
      <c r="AB227" s="84">
        <v>2135.5587500000001</v>
      </c>
      <c r="AC227" s="84">
        <v>2186.6609700000004</v>
      </c>
      <c r="AD227" s="84">
        <v>2229.9943500000004</v>
      </c>
      <c r="AE227" s="84">
        <v>3023.0556799999999</v>
      </c>
      <c r="AF227" s="84">
        <f t="shared" si="126"/>
        <v>3216.9998860000001</v>
      </c>
      <c r="AG227" s="84">
        <f t="shared" si="127"/>
        <v>3443.8435012</v>
      </c>
      <c r="AH227" s="84">
        <f t="shared" si="128"/>
        <v>3705.5004514399998</v>
      </c>
      <c r="AI227" s="84">
        <f ca="1">VLOOKUP(eurostat_totals[[#This Row],[energy carrier EUCalc]],$AE$11:$BI$24,COLUMN()-COLUMN($AD$29),FALSE)*eurostat_totals[[#This Row],[2020 1]]</f>
        <v>3705.5004514399998</v>
      </c>
      <c r="AJ227" s="84">
        <f ca="1">VLOOKUP(eurostat_totals[[#This Row],[energy carrier EUCalc]],$AE$11:$BI$24,COLUMN()-COLUMN($AD$29),FALSE)*eurostat_totals[[#This Row],[2020 1]]</f>
        <v>3705.5004514399998</v>
      </c>
      <c r="AK227" s="84">
        <f ca="1">VLOOKUP(eurostat_totals[[#This Row],[energy carrier EUCalc]],$AE$11:$BI$24,COLUMN()-COLUMN($AD$29),FALSE)*eurostat_totals[[#This Row],[2020 1]]</f>
        <v>3705.5004514399998</v>
      </c>
      <c r="AL227" s="84">
        <f ca="1">VLOOKUP(eurostat_totals[[#This Row],[energy carrier EUCalc]],$AE$11:$BI$24,COLUMN()-COLUMN($AD$29),FALSE)*eurostat_totals[[#This Row],[2020 1]]</f>
        <v>3705.5004514399998</v>
      </c>
      <c r="AM227" s="84">
        <f ca="1">VLOOKUP(eurostat_totals[[#This Row],[energy carrier EUCalc]],$AE$11:$BI$24,COLUMN()-COLUMN($AD$29),FALSE)*eurostat_totals[[#This Row],[2020 1]]</f>
        <v>3705.5004514399998</v>
      </c>
      <c r="AN227" s="84">
        <f ca="1">VLOOKUP(eurostat_totals[[#This Row],[energy carrier EUCalc]],$AE$11:$BI$24,COLUMN()-COLUMN($AD$29),FALSE)*eurostat_totals[[#This Row],[2020 1]]</f>
        <v>3705.5004514399998</v>
      </c>
      <c r="AO227" s="84">
        <f>VLOOKUP(eurostat_totals[[#This Row],[energy carrier EUCalc]],$AE$11:$BI$24,COLUMN()-COLUMN($AD$29),FALSE)*eurostat_totals[[#This Row],[2020 1]]</f>
        <v>3705.5004514399998</v>
      </c>
      <c r="AP227" s="84">
        <f ca="1">VLOOKUP(eurostat_totals[[#This Row],[energy carrier EUCalc]],$AE$11:$BI$24,COLUMN()-COLUMN($AD$29),FALSE)*eurostat_totals[[#This Row],[2020 1]]</f>
        <v>3705.5004514399998</v>
      </c>
      <c r="AQ227" s="84">
        <f ca="1">VLOOKUP(eurostat_totals[[#This Row],[energy carrier EUCalc]],$AE$11:$BI$24,COLUMN()-COLUMN($AD$29),FALSE)*eurostat_totals[[#This Row],[2020 1]]</f>
        <v>3705.5004514399998</v>
      </c>
      <c r="AR227" s="81">
        <f ca="1">VLOOKUP(eurostat_totals[[#This Row],[energy carrier EUCalc]],$AE$11:$BI$24,COLUMN()-COLUMN($AD$29),FALSE)*eurostat_totals[[#This Row],[2020 1]]</f>
        <v>3705.5004514399998</v>
      </c>
      <c r="AS227" s="81">
        <f ca="1">VLOOKUP(eurostat_totals[[#This Row],[energy carrier EUCalc]],$AE$11:$BI$24,COLUMN()-COLUMN($AD$29),FALSE)*eurostat_totals[[#This Row],[2020 1]]</f>
        <v>3705.5004514399998</v>
      </c>
      <c r="AT227" s="81">
        <f ca="1">VLOOKUP(eurostat_totals[[#This Row],[energy carrier EUCalc]],$AE$11:$BI$24,COLUMN()-COLUMN($AD$29),FALSE)*eurostat_totals[[#This Row],[2020 1]]</f>
        <v>3705.5004514399998</v>
      </c>
      <c r="AU227" s="81">
        <f ca="1">VLOOKUP(eurostat_totals[[#This Row],[energy carrier EUCalc]],$AE$11:$BI$24,COLUMN()-COLUMN($AD$29),FALSE)*eurostat_totals[[#This Row],[2020 1]]</f>
        <v>3705.5004514399998</v>
      </c>
      <c r="AV227" s="81">
        <f>VLOOKUP(eurostat_totals[[#This Row],[energy carrier EUCalc]],$AE$11:$BI$24,COLUMN()-COLUMN($AD$29),FALSE)*eurostat_totals[[#This Row],[2020 1]]</f>
        <v>3705.5004514399998</v>
      </c>
      <c r="AW227" s="81">
        <f ca="1">VLOOKUP(eurostat_totals[[#This Row],[energy carrier EUCalc]],$AE$11:$BI$24,COLUMN()-COLUMN($AD$29),FALSE)*eurostat_totals[[#This Row],[2020 1]]</f>
        <v>3705.5004514399998</v>
      </c>
      <c r="AX227" s="81">
        <f ca="1">VLOOKUP(eurostat_totals[[#This Row],[energy carrier EUCalc]],$AE$11:$BI$24,COLUMN()-COLUMN($AD$29),FALSE)*eurostat_totals[[#This Row],[2020 1]]</f>
        <v>3705.5004514399998</v>
      </c>
      <c r="AY227" s="81">
        <f ca="1">VLOOKUP(eurostat_totals[[#This Row],[energy carrier EUCalc]],$AE$11:$BI$24,COLUMN()-COLUMN($AD$29),FALSE)*eurostat_totals[[#This Row],[2020 1]]</f>
        <v>3705.5004514399998</v>
      </c>
      <c r="AZ227" s="81">
        <f ca="1">VLOOKUP(eurostat_totals[[#This Row],[energy carrier EUCalc]],$AE$11:$BI$24,COLUMN()-COLUMN($AD$29),FALSE)*eurostat_totals[[#This Row],[2020 1]]</f>
        <v>3705.5004514399998</v>
      </c>
      <c r="BA227" s="81">
        <f ca="1">VLOOKUP(eurostat_totals[[#This Row],[energy carrier EUCalc]],$AE$11:$BI$24,COLUMN()-COLUMN($AD$29),FALSE)*eurostat_totals[[#This Row],[2020 1]]</f>
        <v>3705.5004514399998</v>
      </c>
      <c r="BB227" s="81">
        <f ca="1">VLOOKUP(eurostat_totals[[#This Row],[energy carrier EUCalc]],$AE$11:$BI$24,COLUMN()-COLUMN($AD$29),FALSE)*eurostat_totals[[#This Row],[2020 1]]</f>
        <v>3705.5004514399998</v>
      </c>
      <c r="BC227" s="81">
        <f>VLOOKUP(eurostat_totals[[#This Row],[energy carrier EUCalc]],$AE$11:$BI$24,COLUMN()-COLUMN($AD$29),FALSE)*eurostat_totals[[#This Row],[2020 1]]</f>
        <v>3705.5004514399998</v>
      </c>
      <c r="BD227" s="81">
        <f ca="1">VLOOKUP(eurostat_totals[[#This Row],[energy carrier EUCalc]],$AE$11:$BI$24,COLUMN()-COLUMN($AD$29),FALSE)*eurostat_totals[[#This Row],[2020 1]]</f>
        <v>3705.5004514399998</v>
      </c>
      <c r="BE227" s="81">
        <f ca="1">VLOOKUP(eurostat_totals[[#This Row],[energy carrier EUCalc]],$AE$11:$BI$24,COLUMN()-COLUMN($AD$29),FALSE)*eurostat_totals[[#This Row],[2020 1]]</f>
        <v>3705.5004514399998</v>
      </c>
      <c r="BF227" s="81">
        <f ca="1">VLOOKUP(eurostat_totals[[#This Row],[energy carrier EUCalc]],$AE$11:$BI$24,COLUMN()-COLUMN($AD$29),FALSE)*eurostat_totals[[#This Row],[2020 1]]</f>
        <v>3705.5004514399998</v>
      </c>
      <c r="BG227" s="81">
        <f ca="1">VLOOKUP(eurostat_totals[[#This Row],[energy carrier EUCalc]],$AE$11:$BI$24,COLUMN()-COLUMN($AD$29),FALSE)*eurostat_totals[[#This Row],[2020 1]]</f>
        <v>3705.5004514399998</v>
      </c>
      <c r="BH227" s="81">
        <f ca="1">VLOOKUP(eurostat_totals[[#This Row],[energy carrier EUCalc]],$AE$11:$BI$24,COLUMN()-COLUMN($AD$29),FALSE)*eurostat_totals[[#This Row],[2020 1]]</f>
        <v>3705.5004514399998</v>
      </c>
      <c r="BI227" s="81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81" t="str">
        <f t="shared" si="129"/>
        <v>heat-solarHungary</v>
      </c>
      <c r="B228" s="6" t="s">
        <v>38</v>
      </c>
      <c r="C228" t="s">
        <v>15</v>
      </c>
      <c r="D228" s="84">
        <v>0</v>
      </c>
      <c r="E228" s="84">
        <v>0</v>
      </c>
      <c r="F228" s="84">
        <v>0</v>
      </c>
      <c r="G228" s="84">
        <v>0</v>
      </c>
      <c r="H228" s="84">
        <v>0</v>
      </c>
      <c r="I228" s="84">
        <v>0</v>
      </c>
      <c r="J228" s="84">
        <v>0</v>
      </c>
      <c r="K228" s="84">
        <v>0</v>
      </c>
      <c r="L228" s="84">
        <v>0</v>
      </c>
      <c r="M228" s="84">
        <v>0</v>
      </c>
      <c r="N228" s="84">
        <v>0</v>
      </c>
      <c r="O228" s="84">
        <v>16.665790000000001</v>
      </c>
      <c r="P228" s="84">
        <v>19.445360000000001</v>
      </c>
      <c r="Q228" s="84">
        <v>21.108450000000001</v>
      </c>
      <c r="R228" s="84">
        <v>20.829329999999999</v>
      </c>
      <c r="S228" s="84">
        <v>21.945810000000002</v>
      </c>
      <c r="T228" s="84">
        <v>22.224930000000001</v>
      </c>
      <c r="U228" s="84">
        <v>28.051560000000002</v>
      </c>
      <c r="V228" s="84">
        <v>42.77514</v>
      </c>
      <c r="W228" s="84">
        <v>50.834730000000008</v>
      </c>
      <c r="X228" s="84">
        <v>59.161810000000003</v>
      </c>
      <c r="Y228" s="84">
        <v>73.33878</v>
      </c>
      <c r="Z228" s="84">
        <v>95.552080000000004</v>
      </c>
      <c r="AA228" s="84">
        <v>99.994740000000021</v>
      </c>
      <c r="AB228" s="84">
        <v>110.27566</v>
      </c>
      <c r="AC228" s="84">
        <v>121.94055</v>
      </c>
      <c r="AD228" s="84">
        <v>127.49969</v>
      </c>
      <c r="AE228" s="84">
        <v>134.16368</v>
      </c>
      <c r="AF228" s="84">
        <f t="shared" si="126"/>
        <v>141.886</v>
      </c>
      <c r="AG228" s="84">
        <f t="shared" si="127"/>
        <v>150.264252</v>
      </c>
      <c r="AH228" s="84">
        <f t="shared" si="128"/>
        <v>158.2619704</v>
      </c>
      <c r="AI228" s="84">
        <f ca="1">VLOOKUP(eurostat_totals[[#This Row],[energy carrier EUCalc]],$AE$11:$BI$24,COLUMN()-COLUMN($AD$29),FALSE)*eurostat_totals[[#This Row],[2020 1]]</f>
        <v>158.2619704</v>
      </c>
      <c r="AJ228" s="84">
        <f ca="1">VLOOKUP(eurostat_totals[[#This Row],[energy carrier EUCalc]],$AE$11:$BI$24,COLUMN()-COLUMN($AD$29),FALSE)*eurostat_totals[[#This Row],[2020 1]]</f>
        <v>158.2619704</v>
      </c>
      <c r="AK228" s="84">
        <f ca="1">VLOOKUP(eurostat_totals[[#This Row],[energy carrier EUCalc]],$AE$11:$BI$24,COLUMN()-COLUMN($AD$29),FALSE)*eurostat_totals[[#This Row],[2020 1]]</f>
        <v>158.2619704</v>
      </c>
      <c r="AL228" s="84">
        <f ca="1">VLOOKUP(eurostat_totals[[#This Row],[energy carrier EUCalc]],$AE$11:$BI$24,COLUMN()-COLUMN($AD$29),FALSE)*eurostat_totals[[#This Row],[2020 1]]</f>
        <v>158.2619704</v>
      </c>
      <c r="AM228" s="84">
        <f ca="1">VLOOKUP(eurostat_totals[[#This Row],[energy carrier EUCalc]],$AE$11:$BI$24,COLUMN()-COLUMN($AD$29),FALSE)*eurostat_totals[[#This Row],[2020 1]]</f>
        <v>158.2619704</v>
      </c>
      <c r="AN228" s="84">
        <f ca="1">VLOOKUP(eurostat_totals[[#This Row],[energy carrier EUCalc]],$AE$11:$BI$24,COLUMN()-COLUMN($AD$29),FALSE)*eurostat_totals[[#This Row],[2020 1]]</f>
        <v>158.2619704</v>
      </c>
      <c r="AO228" s="84">
        <f>VLOOKUP(eurostat_totals[[#This Row],[energy carrier EUCalc]],$AE$11:$BI$24,COLUMN()-COLUMN($AD$29),FALSE)*eurostat_totals[[#This Row],[2020 1]]</f>
        <v>158.2619704</v>
      </c>
      <c r="AP228" s="84">
        <f ca="1">VLOOKUP(eurostat_totals[[#This Row],[energy carrier EUCalc]],$AE$11:$BI$24,COLUMN()-COLUMN($AD$29),FALSE)*eurostat_totals[[#This Row],[2020 1]]</f>
        <v>158.2619704</v>
      </c>
      <c r="AQ228" s="84">
        <f ca="1">VLOOKUP(eurostat_totals[[#This Row],[energy carrier EUCalc]],$AE$11:$BI$24,COLUMN()-COLUMN($AD$29),FALSE)*eurostat_totals[[#This Row],[2020 1]]</f>
        <v>158.2619704</v>
      </c>
      <c r="AR228" s="81">
        <f ca="1">VLOOKUP(eurostat_totals[[#This Row],[energy carrier EUCalc]],$AE$11:$BI$24,COLUMN()-COLUMN($AD$29),FALSE)*eurostat_totals[[#This Row],[2020 1]]</f>
        <v>158.2619704</v>
      </c>
      <c r="AS228" s="81">
        <f ca="1">VLOOKUP(eurostat_totals[[#This Row],[energy carrier EUCalc]],$AE$11:$BI$24,COLUMN()-COLUMN($AD$29),FALSE)*eurostat_totals[[#This Row],[2020 1]]</f>
        <v>158.2619704</v>
      </c>
      <c r="AT228" s="81">
        <f ca="1">VLOOKUP(eurostat_totals[[#This Row],[energy carrier EUCalc]],$AE$11:$BI$24,COLUMN()-COLUMN($AD$29),FALSE)*eurostat_totals[[#This Row],[2020 1]]</f>
        <v>158.2619704</v>
      </c>
      <c r="AU228" s="81">
        <f ca="1">VLOOKUP(eurostat_totals[[#This Row],[energy carrier EUCalc]],$AE$11:$BI$24,COLUMN()-COLUMN($AD$29),FALSE)*eurostat_totals[[#This Row],[2020 1]]</f>
        <v>158.2619704</v>
      </c>
      <c r="AV228" s="81">
        <f>VLOOKUP(eurostat_totals[[#This Row],[energy carrier EUCalc]],$AE$11:$BI$24,COLUMN()-COLUMN($AD$29),FALSE)*eurostat_totals[[#This Row],[2020 1]]</f>
        <v>158.2619704</v>
      </c>
      <c r="AW228" s="81">
        <f ca="1">VLOOKUP(eurostat_totals[[#This Row],[energy carrier EUCalc]],$AE$11:$BI$24,COLUMN()-COLUMN($AD$29),FALSE)*eurostat_totals[[#This Row],[2020 1]]</f>
        <v>158.2619704</v>
      </c>
      <c r="AX228" s="81">
        <f ca="1">VLOOKUP(eurostat_totals[[#This Row],[energy carrier EUCalc]],$AE$11:$BI$24,COLUMN()-COLUMN($AD$29),FALSE)*eurostat_totals[[#This Row],[2020 1]]</f>
        <v>158.2619704</v>
      </c>
      <c r="AY228" s="81">
        <f ca="1">VLOOKUP(eurostat_totals[[#This Row],[energy carrier EUCalc]],$AE$11:$BI$24,COLUMN()-COLUMN($AD$29),FALSE)*eurostat_totals[[#This Row],[2020 1]]</f>
        <v>158.2619704</v>
      </c>
      <c r="AZ228" s="81">
        <f ca="1">VLOOKUP(eurostat_totals[[#This Row],[energy carrier EUCalc]],$AE$11:$BI$24,COLUMN()-COLUMN($AD$29),FALSE)*eurostat_totals[[#This Row],[2020 1]]</f>
        <v>158.2619704</v>
      </c>
      <c r="BA228" s="81">
        <f ca="1">VLOOKUP(eurostat_totals[[#This Row],[energy carrier EUCalc]],$AE$11:$BI$24,COLUMN()-COLUMN($AD$29),FALSE)*eurostat_totals[[#This Row],[2020 1]]</f>
        <v>158.2619704</v>
      </c>
      <c r="BB228" s="81">
        <f ca="1">VLOOKUP(eurostat_totals[[#This Row],[energy carrier EUCalc]],$AE$11:$BI$24,COLUMN()-COLUMN($AD$29),FALSE)*eurostat_totals[[#This Row],[2020 1]]</f>
        <v>158.2619704</v>
      </c>
      <c r="BC228" s="81">
        <f>VLOOKUP(eurostat_totals[[#This Row],[energy carrier EUCalc]],$AE$11:$BI$24,COLUMN()-COLUMN($AD$29),FALSE)*eurostat_totals[[#This Row],[2020 1]]</f>
        <v>158.2619704</v>
      </c>
      <c r="BD228" s="81">
        <f ca="1">VLOOKUP(eurostat_totals[[#This Row],[energy carrier EUCalc]],$AE$11:$BI$24,COLUMN()-COLUMN($AD$29),FALSE)*eurostat_totals[[#This Row],[2020 1]]</f>
        <v>158.2619704</v>
      </c>
      <c r="BE228" s="81">
        <f ca="1">VLOOKUP(eurostat_totals[[#This Row],[energy carrier EUCalc]],$AE$11:$BI$24,COLUMN()-COLUMN($AD$29),FALSE)*eurostat_totals[[#This Row],[2020 1]]</f>
        <v>158.2619704</v>
      </c>
      <c r="BF228" s="81">
        <f ca="1">VLOOKUP(eurostat_totals[[#This Row],[energy carrier EUCalc]],$AE$11:$BI$24,COLUMN()-COLUMN($AD$29),FALSE)*eurostat_totals[[#This Row],[2020 1]]</f>
        <v>158.2619704</v>
      </c>
      <c r="BG228" s="81">
        <f ca="1">VLOOKUP(eurostat_totals[[#This Row],[energy carrier EUCalc]],$AE$11:$BI$24,COLUMN()-COLUMN($AD$29),FALSE)*eurostat_totals[[#This Row],[2020 1]]</f>
        <v>158.2619704</v>
      </c>
      <c r="BH228" s="81">
        <f ca="1">VLOOKUP(eurostat_totals[[#This Row],[energy carrier EUCalc]],$AE$11:$BI$24,COLUMN()-COLUMN($AD$29),FALSE)*eurostat_totals[[#This Row],[2020 1]]</f>
        <v>158.2619704</v>
      </c>
      <c r="BI228" s="81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81" t="str">
        <f t="shared" si="129"/>
        <v>heat-solarIceland</v>
      </c>
      <c r="B229" s="6" t="s">
        <v>38</v>
      </c>
      <c r="C229" t="s">
        <v>70</v>
      </c>
      <c r="D229" s="84">
        <v>0</v>
      </c>
      <c r="E229" s="84">
        <v>0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>
        <v>0</v>
      </c>
      <c r="O229" s="84">
        <v>0</v>
      </c>
      <c r="P229" s="84">
        <v>0</v>
      </c>
      <c r="Q229" s="84">
        <v>0</v>
      </c>
      <c r="R229" s="84">
        <v>0</v>
      </c>
      <c r="S229" s="84">
        <v>0</v>
      </c>
      <c r="T229" s="84">
        <v>0</v>
      </c>
      <c r="U229" s="84">
        <v>0</v>
      </c>
      <c r="V229" s="84">
        <v>0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</v>
      </c>
      <c r="AC229" s="84">
        <v>0</v>
      </c>
      <c r="AD229" s="84">
        <v>0</v>
      </c>
      <c r="AE229" s="84">
        <v>0</v>
      </c>
      <c r="AF229" s="84">
        <f t="shared" si="126"/>
        <v>0</v>
      </c>
      <c r="AG229" s="84">
        <f t="shared" si="127"/>
        <v>0</v>
      </c>
      <c r="AH229" s="84">
        <f t="shared" si="128"/>
        <v>0</v>
      </c>
      <c r="AI229" s="84">
        <f ca="1">VLOOKUP(eurostat_totals[[#This Row],[energy carrier EUCalc]],$AE$11:$BI$24,COLUMN()-COLUMN($AD$29),FALSE)*eurostat_totals[[#This Row],[2020 1]]</f>
        <v>0</v>
      </c>
      <c r="AJ229" s="84">
        <f ca="1">VLOOKUP(eurostat_totals[[#This Row],[energy carrier EUCalc]],$AE$11:$BI$24,COLUMN()-COLUMN($AD$29),FALSE)*eurostat_totals[[#This Row],[2020 1]]</f>
        <v>0</v>
      </c>
      <c r="AK229" s="84">
        <f ca="1">VLOOKUP(eurostat_totals[[#This Row],[energy carrier EUCalc]],$AE$11:$BI$24,COLUMN()-COLUMN($AD$29),FALSE)*eurostat_totals[[#This Row],[2020 1]]</f>
        <v>0</v>
      </c>
      <c r="AL229" s="84">
        <f ca="1">VLOOKUP(eurostat_totals[[#This Row],[energy carrier EUCalc]],$AE$11:$BI$24,COLUMN()-COLUMN($AD$29),FALSE)*eurostat_totals[[#This Row],[2020 1]]</f>
        <v>0</v>
      </c>
      <c r="AM229" s="84">
        <f ca="1">VLOOKUP(eurostat_totals[[#This Row],[energy carrier EUCalc]],$AE$11:$BI$24,COLUMN()-COLUMN($AD$29),FALSE)*eurostat_totals[[#This Row],[2020 1]]</f>
        <v>0</v>
      </c>
      <c r="AN229" s="84">
        <f ca="1">VLOOKUP(eurostat_totals[[#This Row],[energy carrier EUCalc]],$AE$11:$BI$24,COLUMN()-COLUMN($AD$29),FALSE)*eurostat_totals[[#This Row],[2020 1]]</f>
        <v>0</v>
      </c>
      <c r="AO229" s="84">
        <f>VLOOKUP(eurostat_totals[[#This Row],[energy carrier EUCalc]],$AE$11:$BI$24,COLUMN()-COLUMN($AD$29),FALSE)*eurostat_totals[[#This Row],[2020 1]]</f>
        <v>0</v>
      </c>
      <c r="AP229" s="84">
        <f ca="1">VLOOKUP(eurostat_totals[[#This Row],[energy carrier EUCalc]],$AE$11:$BI$24,COLUMN()-COLUMN($AD$29),FALSE)*eurostat_totals[[#This Row],[2020 1]]</f>
        <v>0</v>
      </c>
      <c r="AQ229" s="84">
        <f ca="1">VLOOKUP(eurostat_totals[[#This Row],[energy carrier EUCalc]],$AE$11:$BI$24,COLUMN()-COLUMN($AD$29),FALSE)*eurostat_totals[[#This Row],[2020 1]]</f>
        <v>0</v>
      </c>
      <c r="AR229" s="81">
        <f ca="1">VLOOKUP(eurostat_totals[[#This Row],[energy carrier EUCalc]],$AE$11:$BI$24,COLUMN()-COLUMN($AD$29),FALSE)*eurostat_totals[[#This Row],[2020 1]]</f>
        <v>0</v>
      </c>
      <c r="AS229" s="81">
        <f ca="1">VLOOKUP(eurostat_totals[[#This Row],[energy carrier EUCalc]],$AE$11:$BI$24,COLUMN()-COLUMN($AD$29),FALSE)*eurostat_totals[[#This Row],[2020 1]]</f>
        <v>0</v>
      </c>
      <c r="AT229" s="81">
        <f ca="1">VLOOKUP(eurostat_totals[[#This Row],[energy carrier EUCalc]],$AE$11:$BI$24,COLUMN()-COLUMN($AD$29),FALSE)*eurostat_totals[[#This Row],[2020 1]]</f>
        <v>0</v>
      </c>
      <c r="AU229" s="81">
        <f ca="1">VLOOKUP(eurostat_totals[[#This Row],[energy carrier EUCalc]],$AE$11:$BI$24,COLUMN()-COLUMN($AD$29),FALSE)*eurostat_totals[[#This Row],[2020 1]]</f>
        <v>0</v>
      </c>
      <c r="AV229" s="81">
        <f>VLOOKUP(eurostat_totals[[#This Row],[energy carrier EUCalc]],$AE$11:$BI$24,COLUMN()-COLUMN($AD$29),FALSE)*eurostat_totals[[#This Row],[2020 1]]</f>
        <v>0</v>
      </c>
      <c r="AW229" s="81">
        <f ca="1">VLOOKUP(eurostat_totals[[#This Row],[energy carrier EUCalc]],$AE$11:$BI$24,COLUMN()-COLUMN($AD$29),FALSE)*eurostat_totals[[#This Row],[2020 1]]</f>
        <v>0</v>
      </c>
      <c r="AX229" s="81">
        <f ca="1">VLOOKUP(eurostat_totals[[#This Row],[energy carrier EUCalc]],$AE$11:$BI$24,COLUMN()-COLUMN($AD$29),FALSE)*eurostat_totals[[#This Row],[2020 1]]</f>
        <v>0</v>
      </c>
      <c r="AY229" s="81">
        <f ca="1">VLOOKUP(eurostat_totals[[#This Row],[energy carrier EUCalc]],$AE$11:$BI$24,COLUMN()-COLUMN($AD$29),FALSE)*eurostat_totals[[#This Row],[2020 1]]</f>
        <v>0</v>
      </c>
      <c r="AZ229" s="81">
        <f ca="1">VLOOKUP(eurostat_totals[[#This Row],[energy carrier EUCalc]],$AE$11:$BI$24,COLUMN()-COLUMN($AD$29),FALSE)*eurostat_totals[[#This Row],[2020 1]]</f>
        <v>0</v>
      </c>
      <c r="BA229" s="81">
        <f ca="1">VLOOKUP(eurostat_totals[[#This Row],[energy carrier EUCalc]],$AE$11:$BI$24,COLUMN()-COLUMN($AD$29),FALSE)*eurostat_totals[[#This Row],[2020 1]]</f>
        <v>0</v>
      </c>
      <c r="BB229" s="81">
        <f ca="1">VLOOKUP(eurostat_totals[[#This Row],[energy carrier EUCalc]],$AE$11:$BI$24,COLUMN()-COLUMN($AD$29),FALSE)*eurostat_totals[[#This Row],[2020 1]]</f>
        <v>0</v>
      </c>
      <c r="BC229" s="81">
        <f>VLOOKUP(eurostat_totals[[#This Row],[energy carrier EUCalc]],$AE$11:$BI$24,COLUMN()-COLUMN($AD$29),FALSE)*eurostat_totals[[#This Row],[2020 1]]</f>
        <v>0</v>
      </c>
      <c r="BD229" s="81">
        <f ca="1">VLOOKUP(eurostat_totals[[#This Row],[energy carrier EUCalc]],$AE$11:$BI$24,COLUMN()-COLUMN($AD$29),FALSE)*eurostat_totals[[#This Row],[2020 1]]</f>
        <v>0</v>
      </c>
      <c r="BE229" s="81">
        <f ca="1">VLOOKUP(eurostat_totals[[#This Row],[energy carrier EUCalc]],$AE$11:$BI$24,COLUMN()-COLUMN($AD$29),FALSE)*eurostat_totals[[#This Row],[2020 1]]</f>
        <v>0</v>
      </c>
      <c r="BF229" s="81">
        <f ca="1">VLOOKUP(eurostat_totals[[#This Row],[energy carrier EUCalc]],$AE$11:$BI$24,COLUMN()-COLUMN($AD$29),FALSE)*eurostat_totals[[#This Row],[2020 1]]</f>
        <v>0</v>
      </c>
      <c r="BG229" s="81">
        <f ca="1">VLOOKUP(eurostat_totals[[#This Row],[energy carrier EUCalc]],$AE$11:$BI$24,COLUMN()-COLUMN($AD$29),FALSE)*eurostat_totals[[#This Row],[2020 1]]</f>
        <v>0</v>
      </c>
      <c r="BH229" s="81">
        <f ca="1">VLOOKUP(eurostat_totals[[#This Row],[energy carrier EUCalc]],$AE$11:$BI$24,COLUMN()-COLUMN($AD$29),FALSE)*eurostat_totals[[#This Row],[2020 1]]</f>
        <v>0</v>
      </c>
      <c r="BI229" s="81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81" t="str">
        <f t="shared" si="129"/>
        <v>heat-solarIreland</v>
      </c>
      <c r="B230" s="6" t="s">
        <v>38</v>
      </c>
      <c r="C230" t="s">
        <v>18</v>
      </c>
      <c r="D230" s="84">
        <v>0.55824000000000007</v>
      </c>
      <c r="E230" s="84">
        <v>1.3839699999999999</v>
      </c>
      <c r="F230" s="84">
        <v>1.1164800000000001</v>
      </c>
      <c r="G230" s="84">
        <v>1.1164800000000001</v>
      </c>
      <c r="H230" s="84">
        <v>1.1164800000000001</v>
      </c>
      <c r="I230" s="84">
        <v>1.1164800000000001</v>
      </c>
      <c r="J230" s="84">
        <v>1.1164800000000001</v>
      </c>
      <c r="K230" s="84">
        <v>1.1164800000000001</v>
      </c>
      <c r="L230" s="84">
        <v>1.3839699999999999</v>
      </c>
      <c r="M230" s="84">
        <v>1.3839699999999999</v>
      </c>
      <c r="N230" s="84">
        <v>1.3839699999999999</v>
      </c>
      <c r="O230" s="84">
        <v>1.3839699999999999</v>
      </c>
      <c r="P230" s="84">
        <v>1.9422100000000002</v>
      </c>
      <c r="Q230" s="84">
        <v>2.5004500000000003</v>
      </c>
      <c r="R230" s="84">
        <v>3.3378100000000002</v>
      </c>
      <c r="S230" s="84">
        <v>5.3614300000000004</v>
      </c>
      <c r="T230" s="84">
        <v>7.1873400000000007</v>
      </c>
      <c r="U230" s="84">
        <v>16.142440000000001</v>
      </c>
      <c r="V230" s="84">
        <v>36.634500000000003</v>
      </c>
      <c r="W230" s="84">
        <v>61.580850000000005</v>
      </c>
      <c r="X230" s="84">
        <v>85.433980000000005</v>
      </c>
      <c r="Y230" s="84">
        <v>98.843370000000007</v>
      </c>
      <c r="Z230" s="84">
        <v>107.04252000000001</v>
      </c>
      <c r="AA230" s="84">
        <v>115.55568000000001</v>
      </c>
      <c r="AB230" s="84">
        <v>123.03377000000002</v>
      </c>
      <c r="AC230" s="84">
        <v>131.00031999999999</v>
      </c>
      <c r="AD230" s="84">
        <v>138.69938000000002</v>
      </c>
      <c r="AE230" s="84">
        <v>145.13077000000001</v>
      </c>
      <c r="AF230" s="84">
        <f t="shared" si="126"/>
        <v>152.74842000000001</v>
      </c>
      <c r="AG230" s="84">
        <f t="shared" si="127"/>
        <v>160.18696800000001</v>
      </c>
      <c r="AH230" s="84">
        <f t="shared" si="128"/>
        <v>167.61760760000001</v>
      </c>
      <c r="AI230" s="84">
        <f ca="1">VLOOKUP(eurostat_totals[[#This Row],[energy carrier EUCalc]],$AE$11:$BI$24,COLUMN()-COLUMN($AD$29),FALSE)*eurostat_totals[[#This Row],[2020 1]]</f>
        <v>167.61760760000001</v>
      </c>
      <c r="AJ230" s="84">
        <f ca="1">VLOOKUP(eurostat_totals[[#This Row],[energy carrier EUCalc]],$AE$11:$BI$24,COLUMN()-COLUMN($AD$29),FALSE)*eurostat_totals[[#This Row],[2020 1]]</f>
        <v>167.61760760000001</v>
      </c>
      <c r="AK230" s="84">
        <f ca="1">VLOOKUP(eurostat_totals[[#This Row],[energy carrier EUCalc]],$AE$11:$BI$24,COLUMN()-COLUMN($AD$29),FALSE)*eurostat_totals[[#This Row],[2020 1]]</f>
        <v>167.61760760000001</v>
      </c>
      <c r="AL230" s="84">
        <f ca="1">VLOOKUP(eurostat_totals[[#This Row],[energy carrier EUCalc]],$AE$11:$BI$24,COLUMN()-COLUMN($AD$29),FALSE)*eurostat_totals[[#This Row],[2020 1]]</f>
        <v>167.61760760000001</v>
      </c>
      <c r="AM230" s="84">
        <f ca="1">VLOOKUP(eurostat_totals[[#This Row],[energy carrier EUCalc]],$AE$11:$BI$24,COLUMN()-COLUMN($AD$29),FALSE)*eurostat_totals[[#This Row],[2020 1]]</f>
        <v>167.61760760000001</v>
      </c>
      <c r="AN230" s="84">
        <f ca="1">VLOOKUP(eurostat_totals[[#This Row],[energy carrier EUCalc]],$AE$11:$BI$24,COLUMN()-COLUMN($AD$29),FALSE)*eurostat_totals[[#This Row],[2020 1]]</f>
        <v>167.61760760000001</v>
      </c>
      <c r="AO230" s="84">
        <f>VLOOKUP(eurostat_totals[[#This Row],[energy carrier EUCalc]],$AE$11:$BI$24,COLUMN()-COLUMN($AD$29),FALSE)*eurostat_totals[[#This Row],[2020 1]]</f>
        <v>167.61760760000001</v>
      </c>
      <c r="AP230" s="84">
        <f ca="1">VLOOKUP(eurostat_totals[[#This Row],[energy carrier EUCalc]],$AE$11:$BI$24,COLUMN()-COLUMN($AD$29),FALSE)*eurostat_totals[[#This Row],[2020 1]]</f>
        <v>167.61760760000001</v>
      </c>
      <c r="AQ230" s="84">
        <f ca="1">VLOOKUP(eurostat_totals[[#This Row],[energy carrier EUCalc]],$AE$11:$BI$24,COLUMN()-COLUMN($AD$29),FALSE)*eurostat_totals[[#This Row],[2020 1]]</f>
        <v>167.61760760000001</v>
      </c>
      <c r="AR230" s="81">
        <f ca="1">VLOOKUP(eurostat_totals[[#This Row],[energy carrier EUCalc]],$AE$11:$BI$24,COLUMN()-COLUMN($AD$29),FALSE)*eurostat_totals[[#This Row],[2020 1]]</f>
        <v>167.61760760000001</v>
      </c>
      <c r="AS230" s="81">
        <f ca="1">VLOOKUP(eurostat_totals[[#This Row],[energy carrier EUCalc]],$AE$11:$BI$24,COLUMN()-COLUMN($AD$29),FALSE)*eurostat_totals[[#This Row],[2020 1]]</f>
        <v>167.61760760000001</v>
      </c>
      <c r="AT230" s="81">
        <f ca="1">VLOOKUP(eurostat_totals[[#This Row],[energy carrier EUCalc]],$AE$11:$BI$24,COLUMN()-COLUMN($AD$29),FALSE)*eurostat_totals[[#This Row],[2020 1]]</f>
        <v>167.61760760000001</v>
      </c>
      <c r="AU230" s="81">
        <f ca="1">VLOOKUP(eurostat_totals[[#This Row],[energy carrier EUCalc]],$AE$11:$BI$24,COLUMN()-COLUMN($AD$29),FALSE)*eurostat_totals[[#This Row],[2020 1]]</f>
        <v>167.61760760000001</v>
      </c>
      <c r="AV230" s="81">
        <f>VLOOKUP(eurostat_totals[[#This Row],[energy carrier EUCalc]],$AE$11:$BI$24,COLUMN()-COLUMN($AD$29),FALSE)*eurostat_totals[[#This Row],[2020 1]]</f>
        <v>167.61760760000001</v>
      </c>
      <c r="AW230" s="81">
        <f ca="1">VLOOKUP(eurostat_totals[[#This Row],[energy carrier EUCalc]],$AE$11:$BI$24,COLUMN()-COLUMN($AD$29),FALSE)*eurostat_totals[[#This Row],[2020 1]]</f>
        <v>167.61760760000001</v>
      </c>
      <c r="AX230" s="81">
        <f ca="1">VLOOKUP(eurostat_totals[[#This Row],[energy carrier EUCalc]],$AE$11:$BI$24,COLUMN()-COLUMN($AD$29),FALSE)*eurostat_totals[[#This Row],[2020 1]]</f>
        <v>167.61760760000001</v>
      </c>
      <c r="AY230" s="81">
        <f ca="1">VLOOKUP(eurostat_totals[[#This Row],[energy carrier EUCalc]],$AE$11:$BI$24,COLUMN()-COLUMN($AD$29),FALSE)*eurostat_totals[[#This Row],[2020 1]]</f>
        <v>167.61760760000001</v>
      </c>
      <c r="AZ230" s="81">
        <f ca="1">VLOOKUP(eurostat_totals[[#This Row],[energy carrier EUCalc]],$AE$11:$BI$24,COLUMN()-COLUMN($AD$29),FALSE)*eurostat_totals[[#This Row],[2020 1]]</f>
        <v>167.61760760000001</v>
      </c>
      <c r="BA230" s="81">
        <f ca="1">VLOOKUP(eurostat_totals[[#This Row],[energy carrier EUCalc]],$AE$11:$BI$24,COLUMN()-COLUMN($AD$29),FALSE)*eurostat_totals[[#This Row],[2020 1]]</f>
        <v>167.61760760000001</v>
      </c>
      <c r="BB230" s="81">
        <f ca="1">VLOOKUP(eurostat_totals[[#This Row],[energy carrier EUCalc]],$AE$11:$BI$24,COLUMN()-COLUMN($AD$29),FALSE)*eurostat_totals[[#This Row],[2020 1]]</f>
        <v>167.61760760000001</v>
      </c>
      <c r="BC230" s="81">
        <f>VLOOKUP(eurostat_totals[[#This Row],[energy carrier EUCalc]],$AE$11:$BI$24,COLUMN()-COLUMN($AD$29),FALSE)*eurostat_totals[[#This Row],[2020 1]]</f>
        <v>167.61760760000001</v>
      </c>
      <c r="BD230" s="81">
        <f ca="1">VLOOKUP(eurostat_totals[[#This Row],[energy carrier EUCalc]],$AE$11:$BI$24,COLUMN()-COLUMN($AD$29),FALSE)*eurostat_totals[[#This Row],[2020 1]]</f>
        <v>167.61760760000001</v>
      </c>
      <c r="BE230" s="81">
        <f ca="1">VLOOKUP(eurostat_totals[[#This Row],[energy carrier EUCalc]],$AE$11:$BI$24,COLUMN()-COLUMN($AD$29),FALSE)*eurostat_totals[[#This Row],[2020 1]]</f>
        <v>167.61760760000001</v>
      </c>
      <c r="BF230" s="81">
        <f ca="1">VLOOKUP(eurostat_totals[[#This Row],[energy carrier EUCalc]],$AE$11:$BI$24,COLUMN()-COLUMN($AD$29),FALSE)*eurostat_totals[[#This Row],[2020 1]]</f>
        <v>167.61760760000001</v>
      </c>
      <c r="BG230" s="81">
        <f ca="1">VLOOKUP(eurostat_totals[[#This Row],[energy carrier EUCalc]],$AE$11:$BI$24,COLUMN()-COLUMN($AD$29),FALSE)*eurostat_totals[[#This Row],[2020 1]]</f>
        <v>167.61760760000001</v>
      </c>
      <c r="BH230" s="81">
        <f ca="1">VLOOKUP(eurostat_totals[[#This Row],[energy carrier EUCalc]],$AE$11:$BI$24,COLUMN()-COLUMN($AD$29),FALSE)*eurostat_totals[[#This Row],[2020 1]]</f>
        <v>167.61760760000001</v>
      </c>
      <c r="BI230" s="81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81" t="str">
        <f t="shared" si="129"/>
        <v>heat-solarItaly</v>
      </c>
      <c r="B231" s="6" t="s">
        <v>38</v>
      </c>
      <c r="C231" t="s">
        <v>5</v>
      </c>
      <c r="D231" s="84">
        <v>56.114750000000008</v>
      </c>
      <c r="E231" s="84">
        <v>63.616100000000003</v>
      </c>
      <c r="F231" s="84">
        <v>71.105820000000008</v>
      </c>
      <c r="G231" s="84">
        <v>78.607170000000011</v>
      </c>
      <c r="H231" s="84">
        <v>80.002769999999998</v>
      </c>
      <c r="I231" s="84">
        <v>81.386740000000003</v>
      </c>
      <c r="J231" s="84">
        <v>82.782340000000005</v>
      </c>
      <c r="K231" s="84">
        <v>84.16631000000001</v>
      </c>
      <c r="L231" s="84">
        <v>112.21786999999999</v>
      </c>
      <c r="M231" s="84">
        <v>114.17171</v>
      </c>
      <c r="N231" s="84">
        <v>98.610770000000002</v>
      </c>
      <c r="O231" s="84">
        <v>109.71742</v>
      </c>
      <c r="P231" s="84">
        <v>126.94145</v>
      </c>
      <c r="Q231" s="84">
        <v>145.56108</v>
      </c>
      <c r="R231" s="84">
        <v>167.49526</v>
      </c>
      <c r="S231" s="84">
        <v>247.49803</v>
      </c>
      <c r="T231" s="84">
        <v>315.27767000000006</v>
      </c>
      <c r="U231" s="84">
        <v>473.05025000000001</v>
      </c>
      <c r="V231" s="84">
        <v>605.82996000000003</v>
      </c>
      <c r="W231" s="84">
        <v>769.44079999999997</v>
      </c>
      <c r="X231" s="84">
        <v>1154.4403199999999</v>
      </c>
      <c r="Y231" s="84">
        <v>1208.0546200000001</v>
      </c>
      <c r="Z231" s="84">
        <v>1336.6707900000001</v>
      </c>
      <c r="AA231" s="84">
        <v>1447.2255700000001</v>
      </c>
      <c r="AB231" s="84">
        <v>1545.2781000000002</v>
      </c>
      <c r="AC231" s="84">
        <v>1634.4453100000003</v>
      </c>
      <c r="AD231" s="84">
        <v>1721.9494300000001</v>
      </c>
      <c r="AE231" s="84">
        <v>1796.7303300000003</v>
      </c>
      <c r="AF231" s="84">
        <f t="shared" si="126"/>
        <v>1888.7422380000003</v>
      </c>
      <c r="AG231" s="84">
        <f t="shared" si="127"/>
        <v>1977.0455716000004</v>
      </c>
      <c r="AH231" s="84">
        <f t="shared" si="128"/>
        <v>2063.3990659200003</v>
      </c>
      <c r="AI231" s="84">
        <f ca="1">VLOOKUP(eurostat_totals[[#This Row],[energy carrier EUCalc]],$AE$11:$BI$24,COLUMN()-COLUMN($AD$29),FALSE)*eurostat_totals[[#This Row],[2020 1]]</f>
        <v>2063.3990659200003</v>
      </c>
      <c r="AJ231" s="84">
        <f ca="1">VLOOKUP(eurostat_totals[[#This Row],[energy carrier EUCalc]],$AE$11:$BI$24,COLUMN()-COLUMN($AD$29),FALSE)*eurostat_totals[[#This Row],[2020 1]]</f>
        <v>2063.3990659200003</v>
      </c>
      <c r="AK231" s="84">
        <f ca="1">VLOOKUP(eurostat_totals[[#This Row],[energy carrier EUCalc]],$AE$11:$BI$24,COLUMN()-COLUMN($AD$29),FALSE)*eurostat_totals[[#This Row],[2020 1]]</f>
        <v>2063.3990659200003</v>
      </c>
      <c r="AL231" s="84">
        <f ca="1">VLOOKUP(eurostat_totals[[#This Row],[energy carrier EUCalc]],$AE$11:$BI$24,COLUMN()-COLUMN($AD$29),FALSE)*eurostat_totals[[#This Row],[2020 1]]</f>
        <v>2063.3990659200003</v>
      </c>
      <c r="AM231" s="84">
        <f ca="1">VLOOKUP(eurostat_totals[[#This Row],[energy carrier EUCalc]],$AE$11:$BI$24,COLUMN()-COLUMN($AD$29),FALSE)*eurostat_totals[[#This Row],[2020 1]]</f>
        <v>2063.3990659200003</v>
      </c>
      <c r="AN231" s="84">
        <f ca="1">VLOOKUP(eurostat_totals[[#This Row],[energy carrier EUCalc]],$AE$11:$BI$24,COLUMN()-COLUMN($AD$29),FALSE)*eurostat_totals[[#This Row],[2020 1]]</f>
        <v>2063.3990659200003</v>
      </c>
      <c r="AO231" s="84">
        <f>VLOOKUP(eurostat_totals[[#This Row],[energy carrier EUCalc]],$AE$11:$BI$24,COLUMN()-COLUMN($AD$29),FALSE)*eurostat_totals[[#This Row],[2020 1]]</f>
        <v>2063.3990659200003</v>
      </c>
      <c r="AP231" s="84">
        <f ca="1">VLOOKUP(eurostat_totals[[#This Row],[energy carrier EUCalc]],$AE$11:$BI$24,COLUMN()-COLUMN($AD$29),FALSE)*eurostat_totals[[#This Row],[2020 1]]</f>
        <v>2063.3990659200003</v>
      </c>
      <c r="AQ231" s="84">
        <f ca="1">VLOOKUP(eurostat_totals[[#This Row],[energy carrier EUCalc]],$AE$11:$BI$24,COLUMN()-COLUMN($AD$29),FALSE)*eurostat_totals[[#This Row],[2020 1]]</f>
        <v>2063.3990659200003</v>
      </c>
      <c r="AR231" s="81">
        <f ca="1">VLOOKUP(eurostat_totals[[#This Row],[energy carrier EUCalc]],$AE$11:$BI$24,COLUMN()-COLUMN($AD$29),FALSE)*eurostat_totals[[#This Row],[2020 1]]</f>
        <v>2063.3990659200003</v>
      </c>
      <c r="AS231" s="81">
        <f ca="1">VLOOKUP(eurostat_totals[[#This Row],[energy carrier EUCalc]],$AE$11:$BI$24,COLUMN()-COLUMN($AD$29),FALSE)*eurostat_totals[[#This Row],[2020 1]]</f>
        <v>2063.3990659200003</v>
      </c>
      <c r="AT231" s="81">
        <f ca="1">VLOOKUP(eurostat_totals[[#This Row],[energy carrier EUCalc]],$AE$11:$BI$24,COLUMN()-COLUMN($AD$29),FALSE)*eurostat_totals[[#This Row],[2020 1]]</f>
        <v>2063.3990659200003</v>
      </c>
      <c r="AU231" s="81">
        <f ca="1">VLOOKUP(eurostat_totals[[#This Row],[energy carrier EUCalc]],$AE$11:$BI$24,COLUMN()-COLUMN($AD$29),FALSE)*eurostat_totals[[#This Row],[2020 1]]</f>
        <v>2063.3990659200003</v>
      </c>
      <c r="AV231" s="81">
        <f>VLOOKUP(eurostat_totals[[#This Row],[energy carrier EUCalc]],$AE$11:$BI$24,COLUMN()-COLUMN($AD$29),FALSE)*eurostat_totals[[#This Row],[2020 1]]</f>
        <v>2063.3990659200003</v>
      </c>
      <c r="AW231" s="81">
        <f ca="1">VLOOKUP(eurostat_totals[[#This Row],[energy carrier EUCalc]],$AE$11:$BI$24,COLUMN()-COLUMN($AD$29),FALSE)*eurostat_totals[[#This Row],[2020 1]]</f>
        <v>2063.3990659200003</v>
      </c>
      <c r="AX231" s="81">
        <f ca="1">VLOOKUP(eurostat_totals[[#This Row],[energy carrier EUCalc]],$AE$11:$BI$24,COLUMN()-COLUMN($AD$29),FALSE)*eurostat_totals[[#This Row],[2020 1]]</f>
        <v>2063.3990659200003</v>
      </c>
      <c r="AY231" s="81">
        <f ca="1">VLOOKUP(eurostat_totals[[#This Row],[energy carrier EUCalc]],$AE$11:$BI$24,COLUMN()-COLUMN($AD$29),FALSE)*eurostat_totals[[#This Row],[2020 1]]</f>
        <v>2063.3990659200003</v>
      </c>
      <c r="AZ231" s="81">
        <f ca="1">VLOOKUP(eurostat_totals[[#This Row],[energy carrier EUCalc]],$AE$11:$BI$24,COLUMN()-COLUMN($AD$29),FALSE)*eurostat_totals[[#This Row],[2020 1]]</f>
        <v>2063.3990659200003</v>
      </c>
      <c r="BA231" s="81">
        <f ca="1">VLOOKUP(eurostat_totals[[#This Row],[energy carrier EUCalc]],$AE$11:$BI$24,COLUMN()-COLUMN($AD$29),FALSE)*eurostat_totals[[#This Row],[2020 1]]</f>
        <v>2063.3990659200003</v>
      </c>
      <c r="BB231" s="81">
        <f ca="1">VLOOKUP(eurostat_totals[[#This Row],[energy carrier EUCalc]],$AE$11:$BI$24,COLUMN()-COLUMN($AD$29),FALSE)*eurostat_totals[[#This Row],[2020 1]]</f>
        <v>2063.3990659200003</v>
      </c>
      <c r="BC231" s="81">
        <f>VLOOKUP(eurostat_totals[[#This Row],[energy carrier EUCalc]],$AE$11:$BI$24,COLUMN()-COLUMN($AD$29),FALSE)*eurostat_totals[[#This Row],[2020 1]]</f>
        <v>2063.3990659200003</v>
      </c>
      <c r="BD231" s="81">
        <f ca="1">VLOOKUP(eurostat_totals[[#This Row],[energy carrier EUCalc]],$AE$11:$BI$24,COLUMN()-COLUMN($AD$29),FALSE)*eurostat_totals[[#This Row],[2020 1]]</f>
        <v>2063.3990659200003</v>
      </c>
      <c r="BE231" s="81">
        <f ca="1">VLOOKUP(eurostat_totals[[#This Row],[energy carrier EUCalc]],$AE$11:$BI$24,COLUMN()-COLUMN($AD$29),FALSE)*eurostat_totals[[#This Row],[2020 1]]</f>
        <v>2063.3990659200003</v>
      </c>
      <c r="BF231" s="81">
        <f ca="1">VLOOKUP(eurostat_totals[[#This Row],[energy carrier EUCalc]],$AE$11:$BI$24,COLUMN()-COLUMN($AD$29),FALSE)*eurostat_totals[[#This Row],[2020 1]]</f>
        <v>2063.3990659200003</v>
      </c>
      <c r="BG231" s="81">
        <f ca="1">VLOOKUP(eurostat_totals[[#This Row],[energy carrier EUCalc]],$AE$11:$BI$24,COLUMN()-COLUMN($AD$29),FALSE)*eurostat_totals[[#This Row],[2020 1]]</f>
        <v>2063.3990659200003</v>
      </c>
      <c r="BH231" s="81">
        <f ca="1">VLOOKUP(eurostat_totals[[#This Row],[energy carrier EUCalc]],$AE$11:$BI$24,COLUMN()-COLUMN($AD$29),FALSE)*eurostat_totals[[#This Row],[2020 1]]</f>
        <v>2063.3990659200003</v>
      </c>
      <c r="BI231" s="81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81" t="str">
        <f t="shared" si="129"/>
        <v>heat-solarLatvia</v>
      </c>
      <c r="B232" s="6" t="s">
        <v>38</v>
      </c>
      <c r="C232" t="s">
        <v>23</v>
      </c>
      <c r="D232" s="84">
        <v>0</v>
      </c>
      <c r="E232" s="84">
        <v>0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>
        <v>0</v>
      </c>
      <c r="O232" s="84">
        <v>0</v>
      </c>
      <c r="P232" s="84">
        <v>0</v>
      </c>
      <c r="Q232" s="84">
        <v>0</v>
      </c>
      <c r="R232" s="84">
        <v>0</v>
      </c>
      <c r="S232" s="84">
        <v>0</v>
      </c>
      <c r="T232" s="84">
        <v>0</v>
      </c>
      <c r="U232" s="84">
        <v>0</v>
      </c>
      <c r="V232" s="84">
        <v>0</v>
      </c>
      <c r="W232" s="84">
        <v>0</v>
      </c>
      <c r="X232" s="84">
        <v>0</v>
      </c>
      <c r="Y232" s="84">
        <v>0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f t="shared" si="126"/>
        <v>0</v>
      </c>
      <c r="AG232" s="84">
        <f t="shared" si="127"/>
        <v>0</v>
      </c>
      <c r="AH232" s="84">
        <f t="shared" si="128"/>
        <v>0</v>
      </c>
      <c r="AI232" s="84">
        <f ca="1">VLOOKUP(eurostat_totals[[#This Row],[energy carrier EUCalc]],$AE$11:$BI$24,COLUMN()-COLUMN($AD$29),FALSE)*eurostat_totals[[#This Row],[2020 1]]</f>
        <v>0</v>
      </c>
      <c r="AJ232" s="84">
        <f ca="1">VLOOKUP(eurostat_totals[[#This Row],[energy carrier EUCalc]],$AE$11:$BI$24,COLUMN()-COLUMN($AD$29),FALSE)*eurostat_totals[[#This Row],[2020 1]]</f>
        <v>0</v>
      </c>
      <c r="AK232" s="84">
        <f ca="1">VLOOKUP(eurostat_totals[[#This Row],[energy carrier EUCalc]],$AE$11:$BI$24,COLUMN()-COLUMN($AD$29),FALSE)*eurostat_totals[[#This Row],[2020 1]]</f>
        <v>0</v>
      </c>
      <c r="AL232" s="84">
        <f ca="1">VLOOKUP(eurostat_totals[[#This Row],[energy carrier EUCalc]],$AE$11:$BI$24,COLUMN()-COLUMN($AD$29),FALSE)*eurostat_totals[[#This Row],[2020 1]]</f>
        <v>0</v>
      </c>
      <c r="AM232" s="84">
        <f ca="1">VLOOKUP(eurostat_totals[[#This Row],[energy carrier EUCalc]],$AE$11:$BI$24,COLUMN()-COLUMN($AD$29),FALSE)*eurostat_totals[[#This Row],[2020 1]]</f>
        <v>0</v>
      </c>
      <c r="AN232" s="84">
        <f ca="1">VLOOKUP(eurostat_totals[[#This Row],[energy carrier EUCalc]],$AE$11:$BI$24,COLUMN()-COLUMN($AD$29),FALSE)*eurostat_totals[[#This Row],[2020 1]]</f>
        <v>0</v>
      </c>
      <c r="AO232" s="84">
        <f>VLOOKUP(eurostat_totals[[#This Row],[energy carrier EUCalc]],$AE$11:$BI$24,COLUMN()-COLUMN($AD$29),FALSE)*eurostat_totals[[#This Row],[2020 1]]</f>
        <v>0</v>
      </c>
      <c r="AP232" s="84">
        <f ca="1">VLOOKUP(eurostat_totals[[#This Row],[energy carrier EUCalc]],$AE$11:$BI$24,COLUMN()-COLUMN($AD$29),FALSE)*eurostat_totals[[#This Row],[2020 1]]</f>
        <v>0</v>
      </c>
      <c r="AQ232" s="84">
        <f ca="1">VLOOKUP(eurostat_totals[[#This Row],[energy carrier EUCalc]],$AE$11:$BI$24,COLUMN()-COLUMN($AD$29),FALSE)*eurostat_totals[[#This Row],[2020 1]]</f>
        <v>0</v>
      </c>
      <c r="AR232" s="81">
        <f ca="1">VLOOKUP(eurostat_totals[[#This Row],[energy carrier EUCalc]],$AE$11:$BI$24,COLUMN()-COLUMN($AD$29),FALSE)*eurostat_totals[[#This Row],[2020 1]]</f>
        <v>0</v>
      </c>
      <c r="AS232" s="81">
        <f ca="1">VLOOKUP(eurostat_totals[[#This Row],[energy carrier EUCalc]],$AE$11:$BI$24,COLUMN()-COLUMN($AD$29),FALSE)*eurostat_totals[[#This Row],[2020 1]]</f>
        <v>0</v>
      </c>
      <c r="AT232" s="81">
        <f ca="1">VLOOKUP(eurostat_totals[[#This Row],[energy carrier EUCalc]],$AE$11:$BI$24,COLUMN()-COLUMN($AD$29),FALSE)*eurostat_totals[[#This Row],[2020 1]]</f>
        <v>0</v>
      </c>
      <c r="AU232" s="81">
        <f ca="1">VLOOKUP(eurostat_totals[[#This Row],[energy carrier EUCalc]],$AE$11:$BI$24,COLUMN()-COLUMN($AD$29),FALSE)*eurostat_totals[[#This Row],[2020 1]]</f>
        <v>0</v>
      </c>
      <c r="AV232" s="81">
        <f>VLOOKUP(eurostat_totals[[#This Row],[energy carrier EUCalc]],$AE$11:$BI$24,COLUMN()-COLUMN($AD$29),FALSE)*eurostat_totals[[#This Row],[2020 1]]</f>
        <v>0</v>
      </c>
      <c r="AW232" s="81">
        <f ca="1">VLOOKUP(eurostat_totals[[#This Row],[energy carrier EUCalc]],$AE$11:$BI$24,COLUMN()-COLUMN($AD$29),FALSE)*eurostat_totals[[#This Row],[2020 1]]</f>
        <v>0</v>
      </c>
      <c r="AX232" s="81">
        <f ca="1">VLOOKUP(eurostat_totals[[#This Row],[energy carrier EUCalc]],$AE$11:$BI$24,COLUMN()-COLUMN($AD$29),FALSE)*eurostat_totals[[#This Row],[2020 1]]</f>
        <v>0</v>
      </c>
      <c r="AY232" s="81">
        <f ca="1">VLOOKUP(eurostat_totals[[#This Row],[energy carrier EUCalc]],$AE$11:$BI$24,COLUMN()-COLUMN($AD$29),FALSE)*eurostat_totals[[#This Row],[2020 1]]</f>
        <v>0</v>
      </c>
      <c r="AZ232" s="81">
        <f ca="1">VLOOKUP(eurostat_totals[[#This Row],[energy carrier EUCalc]],$AE$11:$BI$24,COLUMN()-COLUMN($AD$29),FALSE)*eurostat_totals[[#This Row],[2020 1]]</f>
        <v>0</v>
      </c>
      <c r="BA232" s="81">
        <f ca="1">VLOOKUP(eurostat_totals[[#This Row],[energy carrier EUCalc]],$AE$11:$BI$24,COLUMN()-COLUMN($AD$29),FALSE)*eurostat_totals[[#This Row],[2020 1]]</f>
        <v>0</v>
      </c>
      <c r="BB232" s="81">
        <f ca="1">VLOOKUP(eurostat_totals[[#This Row],[energy carrier EUCalc]],$AE$11:$BI$24,COLUMN()-COLUMN($AD$29),FALSE)*eurostat_totals[[#This Row],[2020 1]]</f>
        <v>0</v>
      </c>
      <c r="BC232" s="81">
        <f>VLOOKUP(eurostat_totals[[#This Row],[energy carrier EUCalc]],$AE$11:$BI$24,COLUMN()-COLUMN($AD$29),FALSE)*eurostat_totals[[#This Row],[2020 1]]</f>
        <v>0</v>
      </c>
      <c r="BD232" s="81">
        <f ca="1">VLOOKUP(eurostat_totals[[#This Row],[energy carrier EUCalc]],$AE$11:$BI$24,COLUMN()-COLUMN($AD$29),FALSE)*eurostat_totals[[#This Row],[2020 1]]</f>
        <v>0</v>
      </c>
      <c r="BE232" s="81">
        <f ca="1">VLOOKUP(eurostat_totals[[#This Row],[energy carrier EUCalc]],$AE$11:$BI$24,COLUMN()-COLUMN($AD$29),FALSE)*eurostat_totals[[#This Row],[2020 1]]</f>
        <v>0</v>
      </c>
      <c r="BF232" s="81">
        <f ca="1">VLOOKUP(eurostat_totals[[#This Row],[energy carrier EUCalc]],$AE$11:$BI$24,COLUMN()-COLUMN($AD$29),FALSE)*eurostat_totals[[#This Row],[2020 1]]</f>
        <v>0</v>
      </c>
      <c r="BG232" s="81">
        <f ca="1">VLOOKUP(eurostat_totals[[#This Row],[energy carrier EUCalc]],$AE$11:$BI$24,COLUMN()-COLUMN($AD$29),FALSE)*eurostat_totals[[#This Row],[2020 1]]</f>
        <v>0</v>
      </c>
      <c r="BH232" s="81">
        <f ca="1">VLOOKUP(eurostat_totals[[#This Row],[energy carrier EUCalc]],$AE$11:$BI$24,COLUMN()-COLUMN($AD$29),FALSE)*eurostat_totals[[#This Row],[2020 1]]</f>
        <v>0</v>
      </c>
      <c r="BI232" s="81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81" t="str">
        <f t="shared" si="129"/>
        <v>heat-solarLithuania</v>
      </c>
      <c r="B233" s="6" t="s">
        <v>38</v>
      </c>
      <c r="C233" t="s">
        <v>24</v>
      </c>
      <c r="D233" s="84">
        <v>0</v>
      </c>
      <c r="E233" s="84">
        <v>0</v>
      </c>
      <c r="F233" s="84">
        <v>0</v>
      </c>
      <c r="G233" s="84">
        <v>0</v>
      </c>
      <c r="H233" s="84">
        <v>0</v>
      </c>
      <c r="I233" s="84">
        <v>0</v>
      </c>
      <c r="J233" s="84">
        <v>0</v>
      </c>
      <c r="K233" s="84">
        <v>0</v>
      </c>
      <c r="L233" s="84">
        <v>0</v>
      </c>
      <c r="M233" s="84">
        <v>0</v>
      </c>
      <c r="N233" s="84">
        <v>0</v>
      </c>
      <c r="O233" s="84">
        <v>0</v>
      </c>
      <c r="P233" s="84">
        <v>0</v>
      </c>
      <c r="Q233" s="84">
        <v>0</v>
      </c>
      <c r="R233" s="84">
        <v>0</v>
      </c>
      <c r="S233" s="84">
        <v>0</v>
      </c>
      <c r="T233" s="84">
        <v>0</v>
      </c>
      <c r="U233" s="84">
        <v>0</v>
      </c>
      <c r="V233" s="84">
        <v>0</v>
      </c>
      <c r="W233" s="84">
        <v>0</v>
      </c>
      <c r="X233" s="84">
        <v>0</v>
      </c>
      <c r="Y233" s="84">
        <v>0</v>
      </c>
      <c r="Z233" s="84">
        <v>0</v>
      </c>
      <c r="AA233" s="84">
        <v>0</v>
      </c>
      <c r="AB233" s="84">
        <v>0</v>
      </c>
      <c r="AC233" s="84">
        <v>0</v>
      </c>
      <c r="AD233" s="84">
        <v>0</v>
      </c>
      <c r="AE233" s="84">
        <v>0</v>
      </c>
      <c r="AF233" s="84">
        <f t="shared" si="126"/>
        <v>0</v>
      </c>
      <c r="AG233" s="84">
        <f t="shared" si="127"/>
        <v>0</v>
      </c>
      <c r="AH233" s="84">
        <f t="shared" si="128"/>
        <v>0</v>
      </c>
      <c r="AI233" s="84">
        <f ca="1">VLOOKUP(eurostat_totals[[#This Row],[energy carrier EUCalc]],$AE$11:$BI$24,COLUMN()-COLUMN($AD$29),FALSE)*eurostat_totals[[#This Row],[2020 1]]</f>
        <v>0</v>
      </c>
      <c r="AJ233" s="84">
        <f ca="1">VLOOKUP(eurostat_totals[[#This Row],[energy carrier EUCalc]],$AE$11:$BI$24,COLUMN()-COLUMN($AD$29),FALSE)*eurostat_totals[[#This Row],[2020 1]]</f>
        <v>0</v>
      </c>
      <c r="AK233" s="84">
        <f ca="1">VLOOKUP(eurostat_totals[[#This Row],[energy carrier EUCalc]],$AE$11:$BI$24,COLUMN()-COLUMN($AD$29),FALSE)*eurostat_totals[[#This Row],[2020 1]]</f>
        <v>0</v>
      </c>
      <c r="AL233" s="84">
        <f ca="1">VLOOKUP(eurostat_totals[[#This Row],[energy carrier EUCalc]],$AE$11:$BI$24,COLUMN()-COLUMN($AD$29),FALSE)*eurostat_totals[[#This Row],[2020 1]]</f>
        <v>0</v>
      </c>
      <c r="AM233" s="84">
        <f ca="1">VLOOKUP(eurostat_totals[[#This Row],[energy carrier EUCalc]],$AE$11:$BI$24,COLUMN()-COLUMN($AD$29),FALSE)*eurostat_totals[[#This Row],[2020 1]]</f>
        <v>0</v>
      </c>
      <c r="AN233" s="84">
        <f ca="1">VLOOKUP(eurostat_totals[[#This Row],[energy carrier EUCalc]],$AE$11:$BI$24,COLUMN()-COLUMN($AD$29),FALSE)*eurostat_totals[[#This Row],[2020 1]]</f>
        <v>0</v>
      </c>
      <c r="AO233" s="84">
        <f>VLOOKUP(eurostat_totals[[#This Row],[energy carrier EUCalc]],$AE$11:$BI$24,COLUMN()-COLUMN($AD$29),FALSE)*eurostat_totals[[#This Row],[2020 1]]</f>
        <v>0</v>
      </c>
      <c r="AP233" s="84">
        <f ca="1">VLOOKUP(eurostat_totals[[#This Row],[energy carrier EUCalc]],$AE$11:$BI$24,COLUMN()-COLUMN($AD$29),FALSE)*eurostat_totals[[#This Row],[2020 1]]</f>
        <v>0</v>
      </c>
      <c r="AQ233" s="84">
        <f ca="1">VLOOKUP(eurostat_totals[[#This Row],[energy carrier EUCalc]],$AE$11:$BI$24,COLUMN()-COLUMN($AD$29),FALSE)*eurostat_totals[[#This Row],[2020 1]]</f>
        <v>0</v>
      </c>
      <c r="AR233" s="81">
        <f ca="1">VLOOKUP(eurostat_totals[[#This Row],[energy carrier EUCalc]],$AE$11:$BI$24,COLUMN()-COLUMN($AD$29),FALSE)*eurostat_totals[[#This Row],[2020 1]]</f>
        <v>0</v>
      </c>
      <c r="AS233" s="81">
        <f ca="1">VLOOKUP(eurostat_totals[[#This Row],[energy carrier EUCalc]],$AE$11:$BI$24,COLUMN()-COLUMN($AD$29),FALSE)*eurostat_totals[[#This Row],[2020 1]]</f>
        <v>0</v>
      </c>
      <c r="AT233" s="81">
        <f ca="1">VLOOKUP(eurostat_totals[[#This Row],[energy carrier EUCalc]],$AE$11:$BI$24,COLUMN()-COLUMN($AD$29),FALSE)*eurostat_totals[[#This Row],[2020 1]]</f>
        <v>0</v>
      </c>
      <c r="AU233" s="81">
        <f ca="1">VLOOKUP(eurostat_totals[[#This Row],[energy carrier EUCalc]],$AE$11:$BI$24,COLUMN()-COLUMN($AD$29),FALSE)*eurostat_totals[[#This Row],[2020 1]]</f>
        <v>0</v>
      </c>
      <c r="AV233" s="81">
        <f>VLOOKUP(eurostat_totals[[#This Row],[energy carrier EUCalc]],$AE$11:$BI$24,COLUMN()-COLUMN($AD$29),FALSE)*eurostat_totals[[#This Row],[2020 1]]</f>
        <v>0</v>
      </c>
      <c r="AW233" s="81">
        <f ca="1">VLOOKUP(eurostat_totals[[#This Row],[energy carrier EUCalc]],$AE$11:$BI$24,COLUMN()-COLUMN($AD$29),FALSE)*eurostat_totals[[#This Row],[2020 1]]</f>
        <v>0</v>
      </c>
      <c r="AX233" s="81">
        <f ca="1">VLOOKUP(eurostat_totals[[#This Row],[energy carrier EUCalc]],$AE$11:$BI$24,COLUMN()-COLUMN($AD$29),FALSE)*eurostat_totals[[#This Row],[2020 1]]</f>
        <v>0</v>
      </c>
      <c r="AY233" s="81">
        <f ca="1">VLOOKUP(eurostat_totals[[#This Row],[energy carrier EUCalc]],$AE$11:$BI$24,COLUMN()-COLUMN($AD$29),FALSE)*eurostat_totals[[#This Row],[2020 1]]</f>
        <v>0</v>
      </c>
      <c r="AZ233" s="81">
        <f ca="1">VLOOKUP(eurostat_totals[[#This Row],[energy carrier EUCalc]],$AE$11:$BI$24,COLUMN()-COLUMN($AD$29),FALSE)*eurostat_totals[[#This Row],[2020 1]]</f>
        <v>0</v>
      </c>
      <c r="BA233" s="81">
        <f ca="1">VLOOKUP(eurostat_totals[[#This Row],[energy carrier EUCalc]],$AE$11:$BI$24,COLUMN()-COLUMN($AD$29),FALSE)*eurostat_totals[[#This Row],[2020 1]]</f>
        <v>0</v>
      </c>
      <c r="BB233" s="81">
        <f ca="1">VLOOKUP(eurostat_totals[[#This Row],[energy carrier EUCalc]],$AE$11:$BI$24,COLUMN()-COLUMN($AD$29),FALSE)*eurostat_totals[[#This Row],[2020 1]]</f>
        <v>0</v>
      </c>
      <c r="BC233" s="81">
        <f>VLOOKUP(eurostat_totals[[#This Row],[energy carrier EUCalc]],$AE$11:$BI$24,COLUMN()-COLUMN($AD$29),FALSE)*eurostat_totals[[#This Row],[2020 1]]</f>
        <v>0</v>
      </c>
      <c r="BD233" s="81">
        <f ca="1">VLOOKUP(eurostat_totals[[#This Row],[energy carrier EUCalc]],$AE$11:$BI$24,COLUMN()-COLUMN($AD$29),FALSE)*eurostat_totals[[#This Row],[2020 1]]</f>
        <v>0</v>
      </c>
      <c r="BE233" s="81">
        <f ca="1">VLOOKUP(eurostat_totals[[#This Row],[energy carrier EUCalc]],$AE$11:$BI$24,COLUMN()-COLUMN($AD$29),FALSE)*eurostat_totals[[#This Row],[2020 1]]</f>
        <v>0</v>
      </c>
      <c r="BF233" s="81">
        <f ca="1">VLOOKUP(eurostat_totals[[#This Row],[energy carrier EUCalc]],$AE$11:$BI$24,COLUMN()-COLUMN($AD$29),FALSE)*eurostat_totals[[#This Row],[2020 1]]</f>
        <v>0</v>
      </c>
      <c r="BG233" s="81">
        <f ca="1">VLOOKUP(eurostat_totals[[#This Row],[energy carrier EUCalc]],$AE$11:$BI$24,COLUMN()-COLUMN($AD$29),FALSE)*eurostat_totals[[#This Row],[2020 1]]</f>
        <v>0</v>
      </c>
      <c r="BH233" s="81">
        <f ca="1">VLOOKUP(eurostat_totals[[#This Row],[energy carrier EUCalc]],$AE$11:$BI$24,COLUMN()-COLUMN($AD$29),FALSE)*eurostat_totals[[#This Row],[2020 1]]</f>
        <v>0</v>
      </c>
      <c r="BI233" s="81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81" t="str">
        <f t="shared" si="129"/>
        <v>heat-solarLuxembourg</v>
      </c>
      <c r="B234" s="6" t="s">
        <v>38</v>
      </c>
      <c r="C234" t="s">
        <v>27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1.1630000000000001E-2</v>
      </c>
      <c r="O234" s="84">
        <v>0.27912000000000003</v>
      </c>
      <c r="P234" s="84">
        <v>0.94203000000000015</v>
      </c>
      <c r="Q234" s="84">
        <v>1.5235300000000003</v>
      </c>
      <c r="R234" s="84">
        <v>2.0701399999999999</v>
      </c>
      <c r="S234" s="84">
        <v>2.7214200000000002</v>
      </c>
      <c r="T234" s="84">
        <v>3.4424800000000002</v>
      </c>
      <c r="U234" s="84">
        <v>4.7101500000000005</v>
      </c>
      <c r="V234" s="84">
        <v>6.0941200000000011</v>
      </c>
      <c r="W234" s="84">
        <v>7.9898100000000012</v>
      </c>
      <c r="X234" s="84">
        <v>10.594930000000002</v>
      </c>
      <c r="Y234" s="84">
        <v>13.153530000000002</v>
      </c>
      <c r="Z234" s="84">
        <v>15.863320000000002</v>
      </c>
      <c r="AA234" s="84">
        <v>18.991790000000002</v>
      </c>
      <c r="AB234" s="84">
        <v>20.468800000000002</v>
      </c>
      <c r="AC234" s="84">
        <v>22.201670000000004</v>
      </c>
      <c r="AD234" s="84">
        <v>23.946170000000002</v>
      </c>
      <c r="AE234" s="84">
        <v>25.388290000000001</v>
      </c>
      <c r="AF234" s="84">
        <f t="shared" si="126"/>
        <v>27.293284</v>
      </c>
      <c r="AG234" s="84">
        <f t="shared" si="127"/>
        <v>28.9535828</v>
      </c>
      <c r="AH234" s="84">
        <f t="shared" si="128"/>
        <v>30.65053936</v>
      </c>
      <c r="AI234" s="84">
        <f ca="1">VLOOKUP(eurostat_totals[[#This Row],[energy carrier EUCalc]],$AE$11:$BI$24,COLUMN()-COLUMN($AD$29),FALSE)*eurostat_totals[[#This Row],[2020 1]]</f>
        <v>30.65053936</v>
      </c>
      <c r="AJ234" s="84">
        <f ca="1">VLOOKUP(eurostat_totals[[#This Row],[energy carrier EUCalc]],$AE$11:$BI$24,COLUMN()-COLUMN($AD$29),FALSE)*eurostat_totals[[#This Row],[2020 1]]</f>
        <v>30.65053936</v>
      </c>
      <c r="AK234" s="84">
        <f ca="1">VLOOKUP(eurostat_totals[[#This Row],[energy carrier EUCalc]],$AE$11:$BI$24,COLUMN()-COLUMN($AD$29),FALSE)*eurostat_totals[[#This Row],[2020 1]]</f>
        <v>30.65053936</v>
      </c>
      <c r="AL234" s="84">
        <f ca="1">VLOOKUP(eurostat_totals[[#This Row],[energy carrier EUCalc]],$AE$11:$BI$24,COLUMN()-COLUMN($AD$29),FALSE)*eurostat_totals[[#This Row],[2020 1]]</f>
        <v>30.65053936</v>
      </c>
      <c r="AM234" s="84">
        <f ca="1">VLOOKUP(eurostat_totals[[#This Row],[energy carrier EUCalc]],$AE$11:$BI$24,COLUMN()-COLUMN($AD$29),FALSE)*eurostat_totals[[#This Row],[2020 1]]</f>
        <v>30.65053936</v>
      </c>
      <c r="AN234" s="84">
        <f ca="1">VLOOKUP(eurostat_totals[[#This Row],[energy carrier EUCalc]],$AE$11:$BI$24,COLUMN()-COLUMN($AD$29),FALSE)*eurostat_totals[[#This Row],[2020 1]]</f>
        <v>30.65053936</v>
      </c>
      <c r="AO234" s="84">
        <f>VLOOKUP(eurostat_totals[[#This Row],[energy carrier EUCalc]],$AE$11:$BI$24,COLUMN()-COLUMN($AD$29),FALSE)*eurostat_totals[[#This Row],[2020 1]]</f>
        <v>30.65053936</v>
      </c>
      <c r="AP234" s="84">
        <f ca="1">VLOOKUP(eurostat_totals[[#This Row],[energy carrier EUCalc]],$AE$11:$BI$24,COLUMN()-COLUMN($AD$29),FALSE)*eurostat_totals[[#This Row],[2020 1]]</f>
        <v>30.65053936</v>
      </c>
      <c r="AQ234" s="84">
        <f ca="1">VLOOKUP(eurostat_totals[[#This Row],[energy carrier EUCalc]],$AE$11:$BI$24,COLUMN()-COLUMN($AD$29),FALSE)*eurostat_totals[[#This Row],[2020 1]]</f>
        <v>30.65053936</v>
      </c>
      <c r="AR234" s="81">
        <f ca="1">VLOOKUP(eurostat_totals[[#This Row],[energy carrier EUCalc]],$AE$11:$BI$24,COLUMN()-COLUMN($AD$29),FALSE)*eurostat_totals[[#This Row],[2020 1]]</f>
        <v>30.65053936</v>
      </c>
      <c r="AS234" s="81">
        <f ca="1">VLOOKUP(eurostat_totals[[#This Row],[energy carrier EUCalc]],$AE$11:$BI$24,COLUMN()-COLUMN($AD$29),FALSE)*eurostat_totals[[#This Row],[2020 1]]</f>
        <v>30.65053936</v>
      </c>
      <c r="AT234" s="81">
        <f ca="1">VLOOKUP(eurostat_totals[[#This Row],[energy carrier EUCalc]],$AE$11:$BI$24,COLUMN()-COLUMN($AD$29),FALSE)*eurostat_totals[[#This Row],[2020 1]]</f>
        <v>30.65053936</v>
      </c>
      <c r="AU234" s="81">
        <f ca="1">VLOOKUP(eurostat_totals[[#This Row],[energy carrier EUCalc]],$AE$11:$BI$24,COLUMN()-COLUMN($AD$29),FALSE)*eurostat_totals[[#This Row],[2020 1]]</f>
        <v>30.65053936</v>
      </c>
      <c r="AV234" s="81">
        <f>VLOOKUP(eurostat_totals[[#This Row],[energy carrier EUCalc]],$AE$11:$BI$24,COLUMN()-COLUMN($AD$29),FALSE)*eurostat_totals[[#This Row],[2020 1]]</f>
        <v>30.65053936</v>
      </c>
      <c r="AW234" s="81">
        <f ca="1">VLOOKUP(eurostat_totals[[#This Row],[energy carrier EUCalc]],$AE$11:$BI$24,COLUMN()-COLUMN($AD$29),FALSE)*eurostat_totals[[#This Row],[2020 1]]</f>
        <v>30.65053936</v>
      </c>
      <c r="AX234" s="81">
        <f ca="1">VLOOKUP(eurostat_totals[[#This Row],[energy carrier EUCalc]],$AE$11:$BI$24,COLUMN()-COLUMN($AD$29),FALSE)*eurostat_totals[[#This Row],[2020 1]]</f>
        <v>30.65053936</v>
      </c>
      <c r="AY234" s="81">
        <f ca="1">VLOOKUP(eurostat_totals[[#This Row],[energy carrier EUCalc]],$AE$11:$BI$24,COLUMN()-COLUMN($AD$29),FALSE)*eurostat_totals[[#This Row],[2020 1]]</f>
        <v>30.65053936</v>
      </c>
      <c r="AZ234" s="81">
        <f ca="1">VLOOKUP(eurostat_totals[[#This Row],[energy carrier EUCalc]],$AE$11:$BI$24,COLUMN()-COLUMN($AD$29),FALSE)*eurostat_totals[[#This Row],[2020 1]]</f>
        <v>30.65053936</v>
      </c>
      <c r="BA234" s="81">
        <f ca="1">VLOOKUP(eurostat_totals[[#This Row],[energy carrier EUCalc]],$AE$11:$BI$24,COLUMN()-COLUMN($AD$29),FALSE)*eurostat_totals[[#This Row],[2020 1]]</f>
        <v>30.65053936</v>
      </c>
      <c r="BB234" s="81">
        <f ca="1">VLOOKUP(eurostat_totals[[#This Row],[energy carrier EUCalc]],$AE$11:$BI$24,COLUMN()-COLUMN($AD$29),FALSE)*eurostat_totals[[#This Row],[2020 1]]</f>
        <v>30.65053936</v>
      </c>
      <c r="BC234" s="81">
        <f>VLOOKUP(eurostat_totals[[#This Row],[energy carrier EUCalc]],$AE$11:$BI$24,COLUMN()-COLUMN($AD$29),FALSE)*eurostat_totals[[#This Row],[2020 1]]</f>
        <v>30.65053936</v>
      </c>
      <c r="BD234" s="81">
        <f ca="1">VLOOKUP(eurostat_totals[[#This Row],[energy carrier EUCalc]],$AE$11:$BI$24,COLUMN()-COLUMN($AD$29),FALSE)*eurostat_totals[[#This Row],[2020 1]]</f>
        <v>30.65053936</v>
      </c>
      <c r="BE234" s="81">
        <f ca="1">VLOOKUP(eurostat_totals[[#This Row],[energy carrier EUCalc]],$AE$11:$BI$24,COLUMN()-COLUMN($AD$29),FALSE)*eurostat_totals[[#This Row],[2020 1]]</f>
        <v>30.65053936</v>
      </c>
      <c r="BF234" s="81">
        <f ca="1">VLOOKUP(eurostat_totals[[#This Row],[energy carrier EUCalc]],$AE$11:$BI$24,COLUMN()-COLUMN($AD$29),FALSE)*eurostat_totals[[#This Row],[2020 1]]</f>
        <v>30.65053936</v>
      </c>
      <c r="BG234" s="81">
        <f ca="1">VLOOKUP(eurostat_totals[[#This Row],[energy carrier EUCalc]],$AE$11:$BI$24,COLUMN()-COLUMN($AD$29),FALSE)*eurostat_totals[[#This Row],[2020 1]]</f>
        <v>30.65053936</v>
      </c>
      <c r="BH234" s="81">
        <f ca="1">VLOOKUP(eurostat_totals[[#This Row],[energy carrier EUCalc]],$AE$11:$BI$24,COLUMN()-COLUMN($AD$29),FALSE)*eurostat_totals[[#This Row],[2020 1]]</f>
        <v>30.65053936</v>
      </c>
      <c r="BI234" s="81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81" t="str">
        <f t="shared" si="129"/>
        <v>heat-solarMalta</v>
      </c>
      <c r="B235" s="6" t="s">
        <v>38</v>
      </c>
      <c r="C235" t="s">
        <v>29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  <c r="O235" s="84">
        <v>0</v>
      </c>
      <c r="P235" s="84">
        <v>0</v>
      </c>
      <c r="Q235" s="84">
        <v>0</v>
      </c>
      <c r="R235" s="84">
        <v>0</v>
      </c>
      <c r="S235" s="84">
        <v>0</v>
      </c>
      <c r="T235" s="84">
        <v>0</v>
      </c>
      <c r="U235" s="84">
        <v>0</v>
      </c>
      <c r="V235" s="84">
        <v>0</v>
      </c>
      <c r="W235" s="84">
        <v>0</v>
      </c>
      <c r="X235" s="84">
        <v>41.60051</v>
      </c>
      <c r="Y235" s="84">
        <v>44.007919999999999</v>
      </c>
      <c r="Z235" s="84">
        <v>48.20635</v>
      </c>
      <c r="AA235" s="84">
        <v>50.776580000000003</v>
      </c>
      <c r="AB235" s="84">
        <v>53.951570000000004</v>
      </c>
      <c r="AC235" s="84">
        <v>55.893780000000007</v>
      </c>
      <c r="AD235" s="84">
        <v>57.498720000000006</v>
      </c>
      <c r="AE235" s="84">
        <v>58.022069999999999</v>
      </c>
      <c r="AF235" s="84">
        <f t="shared" si="126"/>
        <v>59.985213999999999</v>
      </c>
      <c r="AG235" s="84">
        <f t="shared" si="127"/>
        <v>61.826940799999996</v>
      </c>
      <c r="AH235" s="84">
        <f t="shared" si="128"/>
        <v>63.402014959999995</v>
      </c>
      <c r="AI235" s="84">
        <f ca="1">VLOOKUP(eurostat_totals[[#This Row],[energy carrier EUCalc]],$AE$11:$BI$24,COLUMN()-COLUMN($AD$29),FALSE)*eurostat_totals[[#This Row],[2020 1]]</f>
        <v>63.402014959999995</v>
      </c>
      <c r="AJ235" s="84">
        <f ca="1">VLOOKUP(eurostat_totals[[#This Row],[energy carrier EUCalc]],$AE$11:$BI$24,COLUMN()-COLUMN($AD$29),FALSE)*eurostat_totals[[#This Row],[2020 1]]</f>
        <v>63.402014959999995</v>
      </c>
      <c r="AK235" s="84">
        <f ca="1">VLOOKUP(eurostat_totals[[#This Row],[energy carrier EUCalc]],$AE$11:$BI$24,COLUMN()-COLUMN($AD$29),FALSE)*eurostat_totals[[#This Row],[2020 1]]</f>
        <v>63.402014959999995</v>
      </c>
      <c r="AL235" s="84">
        <f ca="1">VLOOKUP(eurostat_totals[[#This Row],[energy carrier EUCalc]],$AE$11:$BI$24,COLUMN()-COLUMN($AD$29),FALSE)*eurostat_totals[[#This Row],[2020 1]]</f>
        <v>63.402014959999995</v>
      </c>
      <c r="AM235" s="84">
        <f ca="1">VLOOKUP(eurostat_totals[[#This Row],[energy carrier EUCalc]],$AE$11:$BI$24,COLUMN()-COLUMN($AD$29),FALSE)*eurostat_totals[[#This Row],[2020 1]]</f>
        <v>63.402014959999995</v>
      </c>
      <c r="AN235" s="84">
        <f ca="1">VLOOKUP(eurostat_totals[[#This Row],[energy carrier EUCalc]],$AE$11:$BI$24,COLUMN()-COLUMN($AD$29),FALSE)*eurostat_totals[[#This Row],[2020 1]]</f>
        <v>63.402014959999995</v>
      </c>
      <c r="AO235" s="84">
        <f>VLOOKUP(eurostat_totals[[#This Row],[energy carrier EUCalc]],$AE$11:$BI$24,COLUMN()-COLUMN($AD$29),FALSE)*eurostat_totals[[#This Row],[2020 1]]</f>
        <v>63.402014959999995</v>
      </c>
      <c r="AP235" s="84">
        <f ca="1">VLOOKUP(eurostat_totals[[#This Row],[energy carrier EUCalc]],$AE$11:$BI$24,COLUMN()-COLUMN($AD$29),FALSE)*eurostat_totals[[#This Row],[2020 1]]</f>
        <v>63.402014959999995</v>
      </c>
      <c r="AQ235" s="84">
        <f ca="1">VLOOKUP(eurostat_totals[[#This Row],[energy carrier EUCalc]],$AE$11:$BI$24,COLUMN()-COLUMN($AD$29),FALSE)*eurostat_totals[[#This Row],[2020 1]]</f>
        <v>63.402014959999995</v>
      </c>
      <c r="AR235" s="81">
        <f ca="1">VLOOKUP(eurostat_totals[[#This Row],[energy carrier EUCalc]],$AE$11:$BI$24,COLUMN()-COLUMN($AD$29),FALSE)*eurostat_totals[[#This Row],[2020 1]]</f>
        <v>63.402014959999995</v>
      </c>
      <c r="AS235" s="81">
        <f ca="1">VLOOKUP(eurostat_totals[[#This Row],[energy carrier EUCalc]],$AE$11:$BI$24,COLUMN()-COLUMN($AD$29),FALSE)*eurostat_totals[[#This Row],[2020 1]]</f>
        <v>63.402014959999995</v>
      </c>
      <c r="AT235" s="81">
        <f ca="1">VLOOKUP(eurostat_totals[[#This Row],[energy carrier EUCalc]],$AE$11:$BI$24,COLUMN()-COLUMN($AD$29),FALSE)*eurostat_totals[[#This Row],[2020 1]]</f>
        <v>63.402014959999995</v>
      </c>
      <c r="AU235" s="81">
        <f ca="1">VLOOKUP(eurostat_totals[[#This Row],[energy carrier EUCalc]],$AE$11:$BI$24,COLUMN()-COLUMN($AD$29),FALSE)*eurostat_totals[[#This Row],[2020 1]]</f>
        <v>63.402014959999995</v>
      </c>
      <c r="AV235" s="81">
        <f>VLOOKUP(eurostat_totals[[#This Row],[energy carrier EUCalc]],$AE$11:$BI$24,COLUMN()-COLUMN($AD$29),FALSE)*eurostat_totals[[#This Row],[2020 1]]</f>
        <v>63.402014959999995</v>
      </c>
      <c r="AW235" s="81">
        <f ca="1">VLOOKUP(eurostat_totals[[#This Row],[energy carrier EUCalc]],$AE$11:$BI$24,COLUMN()-COLUMN($AD$29),FALSE)*eurostat_totals[[#This Row],[2020 1]]</f>
        <v>63.402014959999995</v>
      </c>
      <c r="AX235" s="81">
        <f ca="1">VLOOKUP(eurostat_totals[[#This Row],[energy carrier EUCalc]],$AE$11:$BI$24,COLUMN()-COLUMN($AD$29),FALSE)*eurostat_totals[[#This Row],[2020 1]]</f>
        <v>63.402014959999995</v>
      </c>
      <c r="AY235" s="81">
        <f ca="1">VLOOKUP(eurostat_totals[[#This Row],[energy carrier EUCalc]],$AE$11:$BI$24,COLUMN()-COLUMN($AD$29),FALSE)*eurostat_totals[[#This Row],[2020 1]]</f>
        <v>63.402014959999995</v>
      </c>
      <c r="AZ235" s="81">
        <f ca="1">VLOOKUP(eurostat_totals[[#This Row],[energy carrier EUCalc]],$AE$11:$BI$24,COLUMN()-COLUMN($AD$29),FALSE)*eurostat_totals[[#This Row],[2020 1]]</f>
        <v>63.402014959999995</v>
      </c>
      <c r="BA235" s="81">
        <f ca="1">VLOOKUP(eurostat_totals[[#This Row],[energy carrier EUCalc]],$AE$11:$BI$24,COLUMN()-COLUMN($AD$29),FALSE)*eurostat_totals[[#This Row],[2020 1]]</f>
        <v>63.402014959999995</v>
      </c>
      <c r="BB235" s="81">
        <f ca="1">VLOOKUP(eurostat_totals[[#This Row],[energy carrier EUCalc]],$AE$11:$BI$24,COLUMN()-COLUMN($AD$29),FALSE)*eurostat_totals[[#This Row],[2020 1]]</f>
        <v>63.402014959999995</v>
      </c>
      <c r="BC235" s="81">
        <f>VLOOKUP(eurostat_totals[[#This Row],[energy carrier EUCalc]],$AE$11:$BI$24,COLUMN()-COLUMN($AD$29),FALSE)*eurostat_totals[[#This Row],[2020 1]]</f>
        <v>63.402014959999995</v>
      </c>
      <c r="BD235" s="81">
        <f ca="1">VLOOKUP(eurostat_totals[[#This Row],[energy carrier EUCalc]],$AE$11:$BI$24,COLUMN()-COLUMN($AD$29),FALSE)*eurostat_totals[[#This Row],[2020 1]]</f>
        <v>63.402014959999995</v>
      </c>
      <c r="BE235" s="81">
        <f ca="1">VLOOKUP(eurostat_totals[[#This Row],[energy carrier EUCalc]],$AE$11:$BI$24,COLUMN()-COLUMN($AD$29),FALSE)*eurostat_totals[[#This Row],[2020 1]]</f>
        <v>63.402014959999995</v>
      </c>
      <c r="BF235" s="81">
        <f ca="1">VLOOKUP(eurostat_totals[[#This Row],[energy carrier EUCalc]],$AE$11:$BI$24,COLUMN()-COLUMN($AD$29),FALSE)*eurostat_totals[[#This Row],[2020 1]]</f>
        <v>63.402014959999995</v>
      </c>
      <c r="BG235" s="81">
        <f ca="1">VLOOKUP(eurostat_totals[[#This Row],[energy carrier EUCalc]],$AE$11:$BI$24,COLUMN()-COLUMN($AD$29),FALSE)*eurostat_totals[[#This Row],[2020 1]]</f>
        <v>63.402014959999995</v>
      </c>
      <c r="BH235" s="81">
        <f ca="1">VLOOKUP(eurostat_totals[[#This Row],[energy carrier EUCalc]],$AE$11:$BI$24,COLUMN()-COLUMN($AD$29),FALSE)*eurostat_totals[[#This Row],[2020 1]]</f>
        <v>63.402014959999995</v>
      </c>
      <c r="BI235" s="81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81" t="str">
        <f t="shared" si="129"/>
        <v>heat-solarNetherlands</v>
      </c>
      <c r="B236" s="6" t="s">
        <v>38</v>
      </c>
      <c r="C236" t="s">
        <v>8</v>
      </c>
      <c r="D236" s="84">
        <v>22.224930000000001</v>
      </c>
      <c r="E236" s="84">
        <v>25.0045</v>
      </c>
      <c r="F236" s="84">
        <v>30.272890000000004</v>
      </c>
      <c r="G236" s="84">
        <v>34.168940000000006</v>
      </c>
      <c r="H236" s="84">
        <v>39.995570000000001</v>
      </c>
      <c r="I236" s="84">
        <v>46.938679999999998</v>
      </c>
      <c r="J236" s="84">
        <v>54.160910000000001</v>
      </c>
      <c r="K236" s="84">
        <v>65.279190000000014</v>
      </c>
      <c r="L236" s="84">
        <v>76.664960000000008</v>
      </c>
      <c r="M236" s="84">
        <v>89.725450000000009</v>
      </c>
      <c r="N236" s="84">
        <v>100.83210000000001</v>
      </c>
      <c r="O236" s="84">
        <v>113.61347000000001</v>
      </c>
      <c r="P236" s="84">
        <v>127.77881000000001</v>
      </c>
      <c r="Q236" s="84">
        <v>138.60633999999999</v>
      </c>
      <c r="R236" s="84">
        <v>149.72462000000002</v>
      </c>
      <c r="S236" s="84">
        <v>159.72642000000002</v>
      </c>
      <c r="T236" s="84">
        <v>167.77438000000001</v>
      </c>
      <c r="U236" s="84">
        <v>177.21794</v>
      </c>
      <c r="V236" s="84">
        <v>188.05710000000002</v>
      </c>
      <c r="W236" s="84">
        <v>205.82774000000001</v>
      </c>
      <c r="X236" s="84">
        <v>220.83044000000001</v>
      </c>
      <c r="Y236" s="84">
        <v>231.11136000000002</v>
      </c>
      <c r="Z236" s="84">
        <v>237.77535000000003</v>
      </c>
      <c r="AA236" s="84">
        <v>245.83494000000005</v>
      </c>
      <c r="AB236" s="84">
        <v>250.55672000000001</v>
      </c>
      <c r="AC236" s="84">
        <v>252.77805000000001</v>
      </c>
      <c r="AD236" s="84">
        <v>254.99938</v>
      </c>
      <c r="AE236" s="84">
        <v>253.05717000000001</v>
      </c>
      <c r="AF236" s="84">
        <f t="shared" si="126"/>
        <v>256.11353400000002</v>
      </c>
      <c r="AG236" s="84">
        <f t="shared" si="127"/>
        <v>258.16925279999998</v>
      </c>
      <c r="AH236" s="84">
        <f t="shared" si="128"/>
        <v>259.69175935999999</v>
      </c>
      <c r="AI236" s="84">
        <f ca="1">VLOOKUP(eurostat_totals[[#This Row],[energy carrier EUCalc]],$AE$11:$BI$24,COLUMN()-COLUMN($AD$29),FALSE)*eurostat_totals[[#This Row],[2020 1]]</f>
        <v>259.69175935999999</v>
      </c>
      <c r="AJ236" s="84">
        <f ca="1">VLOOKUP(eurostat_totals[[#This Row],[energy carrier EUCalc]],$AE$11:$BI$24,COLUMN()-COLUMN($AD$29),FALSE)*eurostat_totals[[#This Row],[2020 1]]</f>
        <v>259.69175935999999</v>
      </c>
      <c r="AK236" s="84">
        <f ca="1">VLOOKUP(eurostat_totals[[#This Row],[energy carrier EUCalc]],$AE$11:$BI$24,COLUMN()-COLUMN($AD$29),FALSE)*eurostat_totals[[#This Row],[2020 1]]</f>
        <v>259.69175935999999</v>
      </c>
      <c r="AL236" s="84">
        <f ca="1">VLOOKUP(eurostat_totals[[#This Row],[energy carrier EUCalc]],$AE$11:$BI$24,COLUMN()-COLUMN($AD$29),FALSE)*eurostat_totals[[#This Row],[2020 1]]</f>
        <v>259.69175935999999</v>
      </c>
      <c r="AM236" s="84">
        <f ca="1">VLOOKUP(eurostat_totals[[#This Row],[energy carrier EUCalc]],$AE$11:$BI$24,COLUMN()-COLUMN($AD$29),FALSE)*eurostat_totals[[#This Row],[2020 1]]</f>
        <v>259.69175935999999</v>
      </c>
      <c r="AN236" s="84">
        <f ca="1">VLOOKUP(eurostat_totals[[#This Row],[energy carrier EUCalc]],$AE$11:$BI$24,COLUMN()-COLUMN($AD$29),FALSE)*eurostat_totals[[#This Row],[2020 1]]</f>
        <v>259.69175935999999</v>
      </c>
      <c r="AO236" s="84">
        <f>VLOOKUP(eurostat_totals[[#This Row],[energy carrier EUCalc]],$AE$11:$BI$24,COLUMN()-COLUMN($AD$29),FALSE)*eurostat_totals[[#This Row],[2020 1]]</f>
        <v>259.69175935999999</v>
      </c>
      <c r="AP236" s="84">
        <f ca="1">VLOOKUP(eurostat_totals[[#This Row],[energy carrier EUCalc]],$AE$11:$BI$24,COLUMN()-COLUMN($AD$29),FALSE)*eurostat_totals[[#This Row],[2020 1]]</f>
        <v>259.69175935999999</v>
      </c>
      <c r="AQ236" s="84">
        <f ca="1">VLOOKUP(eurostat_totals[[#This Row],[energy carrier EUCalc]],$AE$11:$BI$24,COLUMN()-COLUMN($AD$29),FALSE)*eurostat_totals[[#This Row],[2020 1]]</f>
        <v>259.69175935999999</v>
      </c>
      <c r="AR236" s="81">
        <f ca="1">VLOOKUP(eurostat_totals[[#This Row],[energy carrier EUCalc]],$AE$11:$BI$24,COLUMN()-COLUMN($AD$29),FALSE)*eurostat_totals[[#This Row],[2020 1]]</f>
        <v>259.69175935999999</v>
      </c>
      <c r="AS236" s="81">
        <f ca="1">VLOOKUP(eurostat_totals[[#This Row],[energy carrier EUCalc]],$AE$11:$BI$24,COLUMN()-COLUMN($AD$29),FALSE)*eurostat_totals[[#This Row],[2020 1]]</f>
        <v>259.69175935999999</v>
      </c>
      <c r="AT236" s="81">
        <f ca="1">VLOOKUP(eurostat_totals[[#This Row],[energy carrier EUCalc]],$AE$11:$BI$24,COLUMN()-COLUMN($AD$29),FALSE)*eurostat_totals[[#This Row],[2020 1]]</f>
        <v>259.69175935999999</v>
      </c>
      <c r="AU236" s="81">
        <f ca="1">VLOOKUP(eurostat_totals[[#This Row],[energy carrier EUCalc]],$AE$11:$BI$24,COLUMN()-COLUMN($AD$29),FALSE)*eurostat_totals[[#This Row],[2020 1]]</f>
        <v>259.69175935999999</v>
      </c>
      <c r="AV236" s="81">
        <f>VLOOKUP(eurostat_totals[[#This Row],[energy carrier EUCalc]],$AE$11:$BI$24,COLUMN()-COLUMN($AD$29),FALSE)*eurostat_totals[[#This Row],[2020 1]]</f>
        <v>259.69175935999999</v>
      </c>
      <c r="AW236" s="81">
        <f ca="1">VLOOKUP(eurostat_totals[[#This Row],[energy carrier EUCalc]],$AE$11:$BI$24,COLUMN()-COLUMN($AD$29),FALSE)*eurostat_totals[[#This Row],[2020 1]]</f>
        <v>259.69175935999999</v>
      </c>
      <c r="AX236" s="81">
        <f ca="1">VLOOKUP(eurostat_totals[[#This Row],[energy carrier EUCalc]],$AE$11:$BI$24,COLUMN()-COLUMN($AD$29),FALSE)*eurostat_totals[[#This Row],[2020 1]]</f>
        <v>259.69175935999999</v>
      </c>
      <c r="AY236" s="81">
        <f ca="1">VLOOKUP(eurostat_totals[[#This Row],[energy carrier EUCalc]],$AE$11:$BI$24,COLUMN()-COLUMN($AD$29),FALSE)*eurostat_totals[[#This Row],[2020 1]]</f>
        <v>259.69175935999999</v>
      </c>
      <c r="AZ236" s="81">
        <f ca="1">VLOOKUP(eurostat_totals[[#This Row],[energy carrier EUCalc]],$AE$11:$BI$24,COLUMN()-COLUMN($AD$29),FALSE)*eurostat_totals[[#This Row],[2020 1]]</f>
        <v>259.69175935999999</v>
      </c>
      <c r="BA236" s="81">
        <f ca="1">VLOOKUP(eurostat_totals[[#This Row],[energy carrier EUCalc]],$AE$11:$BI$24,COLUMN()-COLUMN($AD$29),FALSE)*eurostat_totals[[#This Row],[2020 1]]</f>
        <v>259.69175935999999</v>
      </c>
      <c r="BB236" s="81">
        <f ca="1">VLOOKUP(eurostat_totals[[#This Row],[energy carrier EUCalc]],$AE$11:$BI$24,COLUMN()-COLUMN($AD$29),FALSE)*eurostat_totals[[#This Row],[2020 1]]</f>
        <v>259.69175935999999</v>
      </c>
      <c r="BC236" s="81">
        <f>VLOOKUP(eurostat_totals[[#This Row],[energy carrier EUCalc]],$AE$11:$BI$24,COLUMN()-COLUMN($AD$29),FALSE)*eurostat_totals[[#This Row],[2020 1]]</f>
        <v>259.69175935999999</v>
      </c>
      <c r="BD236" s="81">
        <f ca="1">VLOOKUP(eurostat_totals[[#This Row],[energy carrier EUCalc]],$AE$11:$BI$24,COLUMN()-COLUMN($AD$29),FALSE)*eurostat_totals[[#This Row],[2020 1]]</f>
        <v>259.69175935999999</v>
      </c>
      <c r="BE236" s="81">
        <f ca="1">VLOOKUP(eurostat_totals[[#This Row],[energy carrier EUCalc]],$AE$11:$BI$24,COLUMN()-COLUMN($AD$29),FALSE)*eurostat_totals[[#This Row],[2020 1]]</f>
        <v>259.69175935999999</v>
      </c>
      <c r="BF236" s="81">
        <f ca="1">VLOOKUP(eurostat_totals[[#This Row],[energy carrier EUCalc]],$AE$11:$BI$24,COLUMN()-COLUMN($AD$29),FALSE)*eurostat_totals[[#This Row],[2020 1]]</f>
        <v>259.69175935999999</v>
      </c>
      <c r="BG236" s="81">
        <f ca="1">VLOOKUP(eurostat_totals[[#This Row],[energy carrier EUCalc]],$AE$11:$BI$24,COLUMN()-COLUMN($AD$29),FALSE)*eurostat_totals[[#This Row],[2020 1]]</f>
        <v>259.69175935999999</v>
      </c>
      <c r="BH236" s="81">
        <f ca="1">VLOOKUP(eurostat_totals[[#This Row],[energy carrier EUCalc]],$AE$11:$BI$24,COLUMN()-COLUMN($AD$29),FALSE)*eurostat_totals[[#This Row],[2020 1]]</f>
        <v>259.69175935999999</v>
      </c>
      <c r="BI236" s="81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81" t="str">
        <f t="shared" si="129"/>
        <v>heat-solarNorway</v>
      </c>
      <c r="B237" s="6" t="s">
        <v>38</v>
      </c>
      <c r="C237" t="s">
        <v>71</v>
      </c>
      <c r="D237" s="84">
        <v>0</v>
      </c>
      <c r="E237" s="84">
        <v>0</v>
      </c>
      <c r="F237" s="84">
        <v>0</v>
      </c>
      <c r="G237" s="84">
        <v>0</v>
      </c>
      <c r="H237" s="84">
        <v>0</v>
      </c>
      <c r="I237" s="84">
        <v>0</v>
      </c>
      <c r="J237" s="84">
        <v>0</v>
      </c>
      <c r="K237" s="84">
        <v>0</v>
      </c>
      <c r="L237" s="84">
        <v>0</v>
      </c>
      <c r="M237" s="84">
        <v>0</v>
      </c>
      <c r="N237" s="84">
        <v>0</v>
      </c>
      <c r="O237" s="84">
        <v>0</v>
      </c>
      <c r="P237" s="84">
        <v>0</v>
      </c>
      <c r="Q237" s="84">
        <v>0</v>
      </c>
      <c r="R237" s="84">
        <v>0</v>
      </c>
      <c r="S237" s="84">
        <v>0</v>
      </c>
      <c r="T237" s="84">
        <v>0</v>
      </c>
      <c r="U237" s="84">
        <v>0</v>
      </c>
      <c r="V237" s="84">
        <v>0</v>
      </c>
      <c r="W237" s="84">
        <v>0</v>
      </c>
      <c r="X237" s="84">
        <v>0</v>
      </c>
      <c r="Y237" s="84">
        <v>0</v>
      </c>
      <c r="Z237" s="84">
        <v>0</v>
      </c>
      <c r="AA237" s="84">
        <v>0</v>
      </c>
      <c r="AB237" s="84">
        <v>0</v>
      </c>
      <c r="AC237" s="84">
        <v>0</v>
      </c>
      <c r="AD237" s="84">
        <v>0</v>
      </c>
      <c r="AE237" s="84">
        <v>0</v>
      </c>
      <c r="AF237" s="84">
        <f t="shared" si="126"/>
        <v>0</v>
      </c>
      <c r="AG237" s="84">
        <f t="shared" si="127"/>
        <v>0</v>
      </c>
      <c r="AH237" s="84">
        <f t="shared" si="128"/>
        <v>0</v>
      </c>
      <c r="AI237" s="84">
        <f ca="1">VLOOKUP(eurostat_totals[[#This Row],[energy carrier EUCalc]],$AE$11:$BI$24,COLUMN()-COLUMN($AD$29),FALSE)*eurostat_totals[[#This Row],[2020 1]]</f>
        <v>0</v>
      </c>
      <c r="AJ237" s="84">
        <f ca="1">VLOOKUP(eurostat_totals[[#This Row],[energy carrier EUCalc]],$AE$11:$BI$24,COLUMN()-COLUMN($AD$29),FALSE)*eurostat_totals[[#This Row],[2020 1]]</f>
        <v>0</v>
      </c>
      <c r="AK237" s="84">
        <f ca="1">VLOOKUP(eurostat_totals[[#This Row],[energy carrier EUCalc]],$AE$11:$BI$24,COLUMN()-COLUMN($AD$29),FALSE)*eurostat_totals[[#This Row],[2020 1]]</f>
        <v>0</v>
      </c>
      <c r="AL237" s="84">
        <f ca="1">VLOOKUP(eurostat_totals[[#This Row],[energy carrier EUCalc]],$AE$11:$BI$24,COLUMN()-COLUMN($AD$29),FALSE)*eurostat_totals[[#This Row],[2020 1]]</f>
        <v>0</v>
      </c>
      <c r="AM237" s="84">
        <f ca="1">VLOOKUP(eurostat_totals[[#This Row],[energy carrier EUCalc]],$AE$11:$BI$24,COLUMN()-COLUMN($AD$29),FALSE)*eurostat_totals[[#This Row],[2020 1]]</f>
        <v>0</v>
      </c>
      <c r="AN237" s="84">
        <f ca="1">VLOOKUP(eurostat_totals[[#This Row],[energy carrier EUCalc]],$AE$11:$BI$24,COLUMN()-COLUMN($AD$29),FALSE)*eurostat_totals[[#This Row],[2020 1]]</f>
        <v>0</v>
      </c>
      <c r="AO237" s="84">
        <f>VLOOKUP(eurostat_totals[[#This Row],[energy carrier EUCalc]],$AE$11:$BI$24,COLUMN()-COLUMN($AD$29),FALSE)*eurostat_totals[[#This Row],[2020 1]]</f>
        <v>0</v>
      </c>
      <c r="AP237" s="84">
        <f ca="1">VLOOKUP(eurostat_totals[[#This Row],[energy carrier EUCalc]],$AE$11:$BI$24,COLUMN()-COLUMN($AD$29),FALSE)*eurostat_totals[[#This Row],[2020 1]]</f>
        <v>0</v>
      </c>
      <c r="AQ237" s="84">
        <f ca="1">VLOOKUP(eurostat_totals[[#This Row],[energy carrier EUCalc]],$AE$11:$BI$24,COLUMN()-COLUMN($AD$29),FALSE)*eurostat_totals[[#This Row],[2020 1]]</f>
        <v>0</v>
      </c>
      <c r="AR237" s="81">
        <f ca="1">VLOOKUP(eurostat_totals[[#This Row],[energy carrier EUCalc]],$AE$11:$BI$24,COLUMN()-COLUMN($AD$29),FALSE)*eurostat_totals[[#This Row],[2020 1]]</f>
        <v>0</v>
      </c>
      <c r="AS237" s="81">
        <f ca="1">VLOOKUP(eurostat_totals[[#This Row],[energy carrier EUCalc]],$AE$11:$BI$24,COLUMN()-COLUMN($AD$29),FALSE)*eurostat_totals[[#This Row],[2020 1]]</f>
        <v>0</v>
      </c>
      <c r="AT237" s="81">
        <f ca="1">VLOOKUP(eurostat_totals[[#This Row],[energy carrier EUCalc]],$AE$11:$BI$24,COLUMN()-COLUMN($AD$29),FALSE)*eurostat_totals[[#This Row],[2020 1]]</f>
        <v>0</v>
      </c>
      <c r="AU237" s="81">
        <f ca="1">VLOOKUP(eurostat_totals[[#This Row],[energy carrier EUCalc]],$AE$11:$BI$24,COLUMN()-COLUMN($AD$29),FALSE)*eurostat_totals[[#This Row],[2020 1]]</f>
        <v>0</v>
      </c>
      <c r="AV237" s="81">
        <f>VLOOKUP(eurostat_totals[[#This Row],[energy carrier EUCalc]],$AE$11:$BI$24,COLUMN()-COLUMN($AD$29),FALSE)*eurostat_totals[[#This Row],[2020 1]]</f>
        <v>0</v>
      </c>
      <c r="AW237" s="81">
        <f ca="1">VLOOKUP(eurostat_totals[[#This Row],[energy carrier EUCalc]],$AE$11:$BI$24,COLUMN()-COLUMN($AD$29),FALSE)*eurostat_totals[[#This Row],[2020 1]]</f>
        <v>0</v>
      </c>
      <c r="AX237" s="81">
        <f ca="1">VLOOKUP(eurostat_totals[[#This Row],[energy carrier EUCalc]],$AE$11:$BI$24,COLUMN()-COLUMN($AD$29),FALSE)*eurostat_totals[[#This Row],[2020 1]]</f>
        <v>0</v>
      </c>
      <c r="AY237" s="81">
        <f ca="1">VLOOKUP(eurostat_totals[[#This Row],[energy carrier EUCalc]],$AE$11:$BI$24,COLUMN()-COLUMN($AD$29),FALSE)*eurostat_totals[[#This Row],[2020 1]]</f>
        <v>0</v>
      </c>
      <c r="AZ237" s="81">
        <f ca="1">VLOOKUP(eurostat_totals[[#This Row],[energy carrier EUCalc]],$AE$11:$BI$24,COLUMN()-COLUMN($AD$29),FALSE)*eurostat_totals[[#This Row],[2020 1]]</f>
        <v>0</v>
      </c>
      <c r="BA237" s="81">
        <f ca="1">VLOOKUP(eurostat_totals[[#This Row],[energy carrier EUCalc]],$AE$11:$BI$24,COLUMN()-COLUMN($AD$29),FALSE)*eurostat_totals[[#This Row],[2020 1]]</f>
        <v>0</v>
      </c>
      <c r="BB237" s="81">
        <f ca="1">VLOOKUP(eurostat_totals[[#This Row],[energy carrier EUCalc]],$AE$11:$BI$24,COLUMN()-COLUMN($AD$29),FALSE)*eurostat_totals[[#This Row],[2020 1]]</f>
        <v>0</v>
      </c>
      <c r="BC237" s="81">
        <f>VLOOKUP(eurostat_totals[[#This Row],[energy carrier EUCalc]],$AE$11:$BI$24,COLUMN()-COLUMN($AD$29),FALSE)*eurostat_totals[[#This Row],[2020 1]]</f>
        <v>0</v>
      </c>
      <c r="BD237" s="81">
        <f ca="1">VLOOKUP(eurostat_totals[[#This Row],[energy carrier EUCalc]],$AE$11:$BI$24,COLUMN()-COLUMN($AD$29),FALSE)*eurostat_totals[[#This Row],[2020 1]]</f>
        <v>0</v>
      </c>
      <c r="BE237" s="81">
        <f ca="1">VLOOKUP(eurostat_totals[[#This Row],[energy carrier EUCalc]],$AE$11:$BI$24,COLUMN()-COLUMN($AD$29),FALSE)*eurostat_totals[[#This Row],[2020 1]]</f>
        <v>0</v>
      </c>
      <c r="BF237" s="81">
        <f ca="1">VLOOKUP(eurostat_totals[[#This Row],[energy carrier EUCalc]],$AE$11:$BI$24,COLUMN()-COLUMN($AD$29),FALSE)*eurostat_totals[[#This Row],[2020 1]]</f>
        <v>0</v>
      </c>
      <c r="BG237" s="81">
        <f ca="1">VLOOKUP(eurostat_totals[[#This Row],[energy carrier EUCalc]],$AE$11:$BI$24,COLUMN()-COLUMN($AD$29),FALSE)*eurostat_totals[[#This Row],[2020 1]]</f>
        <v>0</v>
      </c>
      <c r="BH237" s="81">
        <f ca="1">VLOOKUP(eurostat_totals[[#This Row],[energy carrier EUCalc]],$AE$11:$BI$24,COLUMN()-COLUMN($AD$29),FALSE)*eurostat_totals[[#This Row],[2020 1]]</f>
        <v>0</v>
      </c>
      <c r="BI237" s="81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81" t="str">
        <f t="shared" si="129"/>
        <v>heat-solarPoland</v>
      </c>
      <c r="B238" s="6" t="s">
        <v>38</v>
      </c>
      <c r="C238" t="s">
        <v>6</v>
      </c>
      <c r="D238" s="84">
        <v>0</v>
      </c>
      <c r="E238" s="84">
        <v>0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>
        <v>0</v>
      </c>
      <c r="O238" s="84">
        <v>0</v>
      </c>
      <c r="P238" s="84">
        <v>0</v>
      </c>
      <c r="Q238" s="84">
        <v>0</v>
      </c>
      <c r="R238" s="84">
        <v>0</v>
      </c>
      <c r="S238" s="84">
        <v>0</v>
      </c>
      <c r="T238" s="84">
        <v>0</v>
      </c>
      <c r="U238" s="84">
        <v>0</v>
      </c>
      <c r="V238" s="84">
        <v>0</v>
      </c>
      <c r="W238" s="84">
        <v>70.000970000000009</v>
      </c>
      <c r="X238" s="84">
        <v>88.888090000000005</v>
      </c>
      <c r="Y238" s="84">
        <v>107.77521</v>
      </c>
      <c r="Z238" s="84">
        <v>126.66233000000001</v>
      </c>
      <c r="AA238" s="84">
        <v>237.77535000000003</v>
      </c>
      <c r="AB238" s="84">
        <v>348.60925000000003</v>
      </c>
      <c r="AC238" s="84">
        <v>459.72227000000009</v>
      </c>
      <c r="AD238" s="84">
        <v>539.72504000000004</v>
      </c>
      <c r="AE238" s="84">
        <v>564.71791000000007</v>
      </c>
      <c r="AF238" s="84">
        <f t="shared" si="126"/>
        <v>652.32902600000011</v>
      </c>
      <c r="AG238" s="84">
        <f t="shared" si="127"/>
        <v>735.23976120000009</v>
      </c>
      <c r="AH238" s="84">
        <f t="shared" si="128"/>
        <v>812.56586344000016</v>
      </c>
      <c r="AI238" s="84">
        <f ca="1">VLOOKUP(eurostat_totals[[#This Row],[energy carrier EUCalc]],$AE$11:$BI$24,COLUMN()-COLUMN($AD$29),FALSE)*eurostat_totals[[#This Row],[2020 1]]</f>
        <v>812.56586344000016</v>
      </c>
      <c r="AJ238" s="84">
        <f ca="1">VLOOKUP(eurostat_totals[[#This Row],[energy carrier EUCalc]],$AE$11:$BI$24,COLUMN()-COLUMN($AD$29),FALSE)*eurostat_totals[[#This Row],[2020 1]]</f>
        <v>812.56586344000016</v>
      </c>
      <c r="AK238" s="84">
        <f ca="1">VLOOKUP(eurostat_totals[[#This Row],[energy carrier EUCalc]],$AE$11:$BI$24,COLUMN()-COLUMN($AD$29),FALSE)*eurostat_totals[[#This Row],[2020 1]]</f>
        <v>812.56586344000016</v>
      </c>
      <c r="AL238" s="84">
        <f ca="1">VLOOKUP(eurostat_totals[[#This Row],[energy carrier EUCalc]],$AE$11:$BI$24,COLUMN()-COLUMN($AD$29),FALSE)*eurostat_totals[[#This Row],[2020 1]]</f>
        <v>812.56586344000016</v>
      </c>
      <c r="AM238" s="84">
        <f ca="1">VLOOKUP(eurostat_totals[[#This Row],[energy carrier EUCalc]],$AE$11:$BI$24,COLUMN()-COLUMN($AD$29),FALSE)*eurostat_totals[[#This Row],[2020 1]]</f>
        <v>812.56586344000016</v>
      </c>
      <c r="AN238" s="84">
        <f ca="1">VLOOKUP(eurostat_totals[[#This Row],[energy carrier EUCalc]],$AE$11:$BI$24,COLUMN()-COLUMN($AD$29),FALSE)*eurostat_totals[[#This Row],[2020 1]]</f>
        <v>812.56586344000016</v>
      </c>
      <c r="AO238" s="84">
        <f>VLOOKUP(eurostat_totals[[#This Row],[energy carrier EUCalc]],$AE$11:$BI$24,COLUMN()-COLUMN($AD$29),FALSE)*eurostat_totals[[#This Row],[2020 1]]</f>
        <v>812.56586344000016</v>
      </c>
      <c r="AP238" s="84">
        <f ca="1">VLOOKUP(eurostat_totals[[#This Row],[energy carrier EUCalc]],$AE$11:$BI$24,COLUMN()-COLUMN($AD$29),FALSE)*eurostat_totals[[#This Row],[2020 1]]</f>
        <v>812.56586344000016</v>
      </c>
      <c r="AQ238" s="84">
        <f ca="1">VLOOKUP(eurostat_totals[[#This Row],[energy carrier EUCalc]],$AE$11:$BI$24,COLUMN()-COLUMN($AD$29),FALSE)*eurostat_totals[[#This Row],[2020 1]]</f>
        <v>812.56586344000016</v>
      </c>
      <c r="AR238" s="81">
        <f ca="1">VLOOKUP(eurostat_totals[[#This Row],[energy carrier EUCalc]],$AE$11:$BI$24,COLUMN()-COLUMN($AD$29),FALSE)*eurostat_totals[[#This Row],[2020 1]]</f>
        <v>812.56586344000016</v>
      </c>
      <c r="AS238" s="81">
        <f ca="1">VLOOKUP(eurostat_totals[[#This Row],[energy carrier EUCalc]],$AE$11:$BI$24,COLUMN()-COLUMN($AD$29),FALSE)*eurostat_totals[[#This Row],[2020 1]]</f>
        <v>812.56586344000016</v>
      </c>
      <c r="AT238" s="81">
        <f ca="1">VLOOKUP(eurostat_totals[[#This Row],[energy carrier EUCalc]],$AE$11:$BI$24,COLUMN()-COLUMN($AD$29),FALSE)*eurostat_totals[[#This Row],[2020 1]]</f>
        <v>812.56586344000016</v>
      </c>
      <c r="AU238" s="81">
        <f ca="1">VLOOKUP(eurostat_totals[[#This Row],[energy carrier EUCalc]],$AE$11:$BI$24,COLUMN()-COLUMN($AD$29),FALSE)*eurostat_totals[[#This Row],[2020 1]]</f>
        <v>812.56586344000016</v>
      </c>
      <c r="AV238" s="81">
        <f>VLOOKUP(eurostat_totals[[#This Row],[energy carrier EUCalc]],$AE$11:$BI$24,COLUMN()-COLUMN($AD$29),FALSE)*eurostat_totals[[#This Row],[2020 1]]</f>
        <v>812.56586344000016</v>
      </c>
      <c r="AW238" s="81">
        <f ca="1">VLOOKUP(eurostat_totals[[#This Row],[energy carrier EUCalc]],$AE$11:$BI$24,COLUMN()-COLUMN($AD$29),FALSE)*eurostat_totals[[#This Row],[2020 1]]</f>
        <v>812.56586344000016</v>
      </c>
      <c r="AX238" s="81">
        <f ca="1">VLOOKUP(eurostat_totals[[#This Row],[energy carrier EUCalc]],$AE$11:$BI$24,COLUMN()-COLUMN($AD$29),FALSE)*eurostat_totals[[#This Row],[2020 1]]</f>
        <v>812.56586344000016</v>
      </c>
      <c r="AY238" s="81">
        <f ca="1">VLOOKUP(eurostat_totals[[#This Row],[energy carrier EUCalc]],$AE$11:$BI$24,COLUMN()-COLUMN($AD$29),FALSE)*eurostat_totals[[#This Row],[2020 1]]</f>
        <v>812.56586344000016</v>
      </c>
      <c r="AZ238" s="81">
        <f ca="1">VLOOKUP(eurostat_totals[[#This Row],[energy carrier EUCalc]],$AE$11:$BI$24,COLUMN()-COLUMN($AD$29),FALSE)*eurostat_totals[[#This Row],[2020 1]]</f>
        <v>812.56586344000016</v>
      </c>
      <c r="BA238" s="81">
        <f ca="1">VLOOKUP(eurostat_totals[[#This Row],[energy carrier EUCalc]],$AE$11:$BI$24,COLUMN()-COLUMN($AD$29),FALSE)*eurostat_totals[[#This Row],[2020 1]]</f>
        <v>812.56586344000016</v>
      </c>
      <c r="BB238" s="81">
        <f ca="1">VLOOKUP(eurostat_totals[[#This Row],[energy carrier EUCalc]],$AE$11:$BI$24,COLUMN()-COLUMN($AD$29),FALSE)*eurostat_totals[[#This Row],[2020 1]]</f>
        <v>812.56586344000016</v>
      </c>
      <c r="BC238" s="81">
        <f>VLOOKUP(eurostat_totals[[#This Row],[energy carrier EUCalc]],$AE$11:$BI$24,COLUMN()-COLUMN($AD$29),FALSE)*eurostat_totals[[#This Row],[2020 1]]</f>
        <v>812.56586344000016</v>
      </c>
      <c r="BD238" s="81">
        <f ca="1">VLOOKUP(eurostat_totals[[#This Row],[energy carrier EUCalc]],$AE$11:$BI$24,COLUMN()-COLUMN($AD$29),FALSE)*eurostat_totals[[#This Row],[2020 1]]</f>
        <v>812.56586344000016</v>
      </c>
      <c r="BE238" s="81">
        <f ca="1">VLOOKUP(eurostat_totals[[#This Row],[energy carrier EUCalc]],$AE$11:$BI$24,COLUMN()-COLUMN($AD$29),FALSE)*eurostat_totals[[#This Row],[2020 1]]</f>
        <v>812.56586344000016</v>
      </c>
      <c r="BF238" s="81">
        <f ca="1">VLOOKUP(eurostat_totals[[#This Row],[energy carrier EUCalc]],$AE$11:$BI$24,COLUMN()-COLUMN($AD$29),FALSE)*eurostat_totals[[#This Row],[2020 1]]</f>
        <v>812.56586344000016</v>
      </c>
      <c r="BG238" s="81">
        <f ca="1">VLOOKUP(eurostat_totals[[#This Row],[energy carrier EUCalc]],$AE$11:$BI$24,COLUMN()-COLUMN($AD$29),FALSE)*eurostat_totals[[#This Row],[2020 1]]</f>
        <v>812.56586344000016</v>
      </c>
      <c r="BH238" s="81">
        <f ca="1">VLOOKUP(eurostat_totals[[#This Row],[energy carrier EUCalc]],$AE$11:$BI$24,COLUMN()-COLUMN($AD$29),FALSE)*eurostat_totals[[#This Row],[2020 1]]</f>
        <v>812.56586344000016</v>
      </c>
      <c r="BI238" s="81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81" t="str">
        <f t="shared" si="129"/>
        <v>heat-solarPortugal</v>
      </c>
      <c r="B239" s="6" t="s">
        <v>38</v>
      </c>
      <c r="C239" t="s">
        <v>21</v>
      </c>
      <c r="D239" s="84">
        <v>41.949410000000007</v>
      </c>
      <c r="E239" s="84">
        <v>48.892519999999998</v>
      </c>
      <c r="F239" s="84">
        <v>51.113849999999999</v>
      </c>
      <c r="G239" s="84">
        <v>53.335180000000008</v>
      </c>
      <c r="H239" s="84">
        <v>55.556510000000003</v>
      </c>
      <c r="I239" s="84">
        <v>57.498720000000006</v>
      </c>
      <c r="J239" s="84">
        <v>66.116550000000004</v>
      </c>
      <c r="K239" s="84">
        <v>70.280090000000001</v>
      </c>
      <c r="L239" s="84">
        <v>58.056960000000004</v>
      </c>
      <c r="M239" s="84">
        <v>124.99924</v>
      </c>
      <c r="N239" s="84">
        <v>128.61617000000001</v>
      </c>
      <c r="O239" s="84">
        <v>133.05883000000003</v>
      </c>
      <c r="P239" s="84">
        <v>137.50149000000002</v>
      </c>
      <c r="Q239" s="84">
        <v>142.22327000000001</v>
      </c>
      <c r="R239" s="84">
        <v>146.66593000000003</v>
      </c>
      <c r="S239" s="84">
        <v>157.22597000000002</v>
      </c>
      <c r="T239" s="84">
        <v>165.55305000000001</v>
      </c>
      <c r="U239" s="84">
        <v>179.43927000000002</v>
      </c>
      <c r="V239" s="84">
        <v>211.10776000000001</v>
      </c>
      <c r="W239" s="84">
        <v>243.33448999999999</v>
      </c>
      <c r="X239" s="84">
        <v>335.56039000000004</v>
      </c>
      <c r="Y239" s="84">
        <v>415.27241000000004</v>
      </c>
      <c r="Z239" s="84">
        <v>470.00319000000002</v>
      </c>
      <c r="AA239" s="84">
        <v>507.77743000000004</v>
      </c>
      <c r="AB239" s="84">
        <v>536.38723000000005</v>
      </c>
      <c r="AC239" s="84">
        <v>559.99613000000011</v>
      </c>
      <c r="AD239" s="84">
        <v>585.83798999999999</v>
      </c>
      <c r="AE239" s="84">
        <v>613.84303</v>
      </c>
      <c r="AF239" s="84">
        <f t="shared" si="126"/>
        <v>642.610998</v>
      </c>
      <c r="AG239" s="84">
        <f t="shared" si="127"/>
        <v>669.57771159999993</v>
      </c>
      <c r="AH239" s="84">
        <f t="shared" si="128"/>
        <v>696.21580791999986</v>
      </c>
      <c r="AI239" s="84">
        <f ca="1">VLOOKUP(eurostat_totals[[#This Row],[energy carrier EUCalc]],$AE$11:$BI$24,COLUMN()-COLUMN($AD$29),FALSE)*eurostat_totals[[#This Row],[2020 1]]</f>
        <v>696.21580791999986</v>
      </c>
      <c r="AJ239" s="84">
        <f ca="1">VLOOKUP(eurostat_totals[[#This Row],[energy carrier EUCalc]],$AE$11:$BI$24,COLUMN()-COLUMN($AD$29),FALSE)*eurostat_totals[[#This Row],[2020 1]]</f>
        <v>696.21580791999986</v>
      </c>
      <c r="AK239" s="84">
        <f ca="1">VLOOKUP(eurostat_totals[[#This Row],[energy carrier EUCalc]],$AE$11:$BI$24,COLUMN()-COLUMN($AD$29),FALSE)*eurostat_totals[[#This Row],[2020 1]]</f>
        <v>696.21580791999986</v>
      </c>
      <c r="AL239" s="84">
        <f ca="1">VLOOKUP(eurostat_totals[[#This Row],[energy carrier EUCalc]],$AE$11:$BI$24,COLUMN()-COLUMN($AD$29),FALSE)*eurostat_totals[[#This Row],[2020 1]]</f>
        <v>696.21580791999986</v>
      </c>
      <c r="AM239" s="84">
        <f ca="1">VLOOKUP(eurostat_totals[[#This Row],[energy carrier EUCalc]],$AE$11:$BI$24,COLUMN()-COLUMN($AD$29),FALSE)*eurostat_totals[[#This Row],[2020 1]]</f>
        <v>696.21580791999986</v>
      </c>
      <c r="AN239" s="84">
        <f ca="1">VLOOKUP(eurostat_totals[[#This Row],[energy carrier EUCalc]],$AE$11:$BI$24,COLUMN()-COLUMN($AD$29),FALSE)*eurostat_totals[[#This Row],[2020 1]]</f>
        <v>696.21580791999986</v>
      </c>
      <c r="AO239" s="84">
        <f>VLOOKUP(eurostat_totals[[#This Row],[energy carrier EUCalc]],$AE$11:$BI$24,COLUMN()-COLUMN($AD$29),FALSE)*eurostat_totals[[#This Row],[2020 1]]</f>
        <v>696.21580791999986</v>
      </c>
      <c r="AP239" s="84">
        <f ca="1">VLOOKUP(eurostat_totals[[#This Row],[energy carrier EUCalc]],$AE$11:$BI$24,COLUMN()-COLUMN($AD$29),FALSE)*eurostat_totals[[#This Row],[2020 1]]</f>
        <v>696.21580791999986</v>
      </c>
      <c r="AQ239" s="84">
        <f ca="1">VLOOKUP(eurostat_totals[[#This Row],[energy carrier EUCalc]],$AE$11:$BI$24,COLUMN()-COLUMN($AD$29),FALSE)*eurostat_totals[[#This Row],[2020 1]]</f>
        <v>696.21580791999986</v>
      </c>
      <c r="AR239" s="81">
        <f ca="1">VLOOKUP(eurostat_totals[[#This Row],[energy carrier EUCalc]],$AE$11:$BI$24,COLUMN()-COLUMN($AD$29),FALSE)*eurostat_totals[[#This Row],[2020 1]]</f>
        <v>696.21580791999986</v>
      </c>
      <c r="AS239" s="81">
        <f ca="1">VLOOKUP(eurostat_totals[[#This Row],[energy carrier EUCalc]],$AE$11:$BI$24,COLUMN()-COLUMN($AD$29),FALSE)*eurostat_totals[[#This Row],[2020 1]]</f>
        <v>696.21580791999986</v>
      </c>
      <c r="AT239" s="81">
        <f ca="1">VLOOKUP(eurostat_totals[[#This Row],[energy carrier EUCalc]],$AE$11:$BI$24,COLUMN()-COLUMN($AD$29),FALSE)*eurostat_totals[[#This Row],[2020 1]]</f>
        <v>696.21580791999986</v>
      </c>
      <c r="AU239" s="81">
        <f ca="1">VLOOKUP(eurostat_totals[[#This Row],[energy carrier EUCalc]],$AE$11:$BI$24,COLUMN()-COLUMN($AD$29),FALSE)*eurostat_totals[[#This Row],[2020 1]]</f>
        <v>696.21580791999986</v>
      </c>
      <c r="AV239" s="81">
        <f>VLOOKUP(eurostat_totals[[#This Row],[energy carrier EUCalc]],$AE$11:$BI$24,COLUMN()-COLUMN($AD$29),FALSE)*eurostat_totals[[#This Row],[2020 1]]</f>
        <v>696.21580791999986</v>
      </c>
      <c r="AW239" s="81">
        <f ca="1">VLOOKUP(eurostat_totals[[#This Row],[energy carrier EUCalc]],$AE$11:$BI$24,COLUMN()-COLUMN($AD$29),FALSE)*eurostat_totals[[#This Row],[2020 1]]</f>
        <v>696.21580791999986</v>
      </c>
      <c r="AX239" s="81">
        <f ca="1">VLOOKUP(eurostat_totals[[#This Row],[energy carrier EUCalc]],$AE$11:$BI$24,COLUMN()-COLUMN($AD$29),FALSE)*eurostat_totals[[#This Row],[2020 1]]</f>
        <v>696.21580791999986</v>
      </c>
      <c r="AY239" s="81">
        <f ca="1">VLOOKUP(eurostat_totals[[#This Row],[energy carrier EUCalc]],$AE$11:$BI$24,COLUMN()-COLUMN($AD$29),FALSE)*eurostat_totals[[#This Row],[2020 1]]</f>
        <v>696.21580791999986</v>
      </c>
      <c r="AZ239" s="81">
        <f ca="1">VLOOKUP(eurostat_totals[[#This Row],[energy carrier EUCalc]],$AE$11:$BI$24,COLUMN()-COLUMN($AD$29),FALSE)*eurostat_totals[[#This Row],[2020 1]]</f>
        <v>696.21580791999986</v>
      </c>
      <c r="BA239" s="81">
        <f ca="1">VLOOKUP(eurostat_totals[[#This Row],[energy carrier EUCalc]],$AE$11:$BI$24,COLUMN()-COLUMN($AD$29),FALSE)*eurostat_totals[[#This Row],[2020 1]]</f>
        <v>696.21580791999986</v>
      </c>
      <c r="BB239" s="81">
        <f ca="1">VLOOKUP(eurostat_totals[[#This Row],[energy carrier EUCalc]],$AE$11:$BI$24,COLUMN()-COLUMN($AD$29),FALSE)*eurostat_totals[[#This Row],[2020 1]]</f>
        <v>696.21580791999986</v>
      </c>
      <c r="BC239" s="81">
        <f>VLOOKUP(eurostat_totals[[#This Row],[energy carrier EUCalc]],$AE$11:$BI$24,COLUMN()-COLUMN($AD$29),FALSE)*eurostat_totals[[#This Row],[2020 1]]</f>
        <v>696.21580791999986</v>
      </c>
      <c r="BD239" s="81">
        <f ca="1">VLOOKUP(eurostat_totals[[#This Row],[energy carrier EUCalc]],$AE$11:$BI$24,COLUMN()-COLUMN($AD$29),FALSE)*eurostat_totals[[#This Row],[2020 1]]</f>
        <v>696.21580791999986</v>
      </c>
      <c r="BE239" s="81">
        <f ca="1">VLOOKUP(eurostat_totals[[#This Row],[energy carrier EUCalc]],$AE$11:$BI$24,COLUMN()-COLUMN($AD$29),FALSE)*eurostat_totals[[#This Row],[2020 1]]</f>
        <v>696.21580791999986</v>
      </c>
      <c r="BF239" s="81">
        <f ca="1">VLOOKUP(eurostat_totals[[#This Row],[energy carrier EUCalc]],$AE$11:$BI$24,COLUMN()-COLUMN($AD$29),FALSE)*eurostat_totals[[#This Row],[2020 1]]</f>
        <v>696.21580791999986</v>
      </c>
      <c r="BG239" s="81">
        <f ca="1">VLOOKUP(eurostat_totals[[#This Row],[energy carrier EUCalc]],$AE$11:$BI$24,COLUMN()-COLUMN($AD$29),FALSE)*eurostat_totals[[#This Row],[2020 1]]</f>
        <v>696.21580791999986</v>
      </c>
      <c r="BH239" s="81">
        <f ca="1">VLOOKUP(eurostat_totals[[#This Row],[energy carrier EUCalc]],$AE$11:$BI$24,COLUMN()-COLUMN($AD$29),FALSE)*eurostat_totals[[#This Row],[2020 1]]</f>
        <v>696.21580791999986</v>
      </c>
      <c r="BI239" s="81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81" t="str">
        <f t="shared" si="129"/>
        <v>heat-solarRomania</v>
      </c>
      <c r="B240" s="6" t="s">
        <v>38</v>
      </c>
      <c r="C240" t="s">
        <v>10</v>
      </c>
      <c r="D240" s="84">
        <v>0</v>
      </c>
      <c r="E240" s="84">
        <v>0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>
        <v>0</v>
      </c>
      <c r="O240" s="84">
        <v>0</v>
      </c>
      <c r="P240" s="84">
        <v>0</v>
      </c>
      <c r="Q240" s="84">
        <v>0</v>
      </c>
      <c r="R240" s="84">
        <v>0</v>
      </c>
      <c r="S240" s="84">
        <v>0</v>
      </c>
      <c r="T240" s="84">
        <v>0</v>
      </c>
      <c r="U240" s="84">
        <v>0</v>
      </c>
      <c r="V240" s="84">
        <v>0</v>
      </c>
      <c r="W240" s="84">
        <v>0</v>
      </c>
      <c r="X240" s="84">
        <v>0</v>
      </c>
      <c r="Y240" s="84">
        <v>0</v>
      </c>
      <c r="Z240" s="84">
        <v>0</v>
      </c>
      <c r="AA240" s="84">
        <v>0</v>
      </c>
      <c r="AB240" s="84">
        <v>0</v>
      </c>
      <c r="AC240" s="84">
        <v>0</v>
      </c>
      <c r="AD240" s="84">
        <v>0</v>
      </c>
      <c r="AE240" s="84">
        <v>0</v>
      </c>
      <c r="AF240" s="84">
        <f t="shared" si="126"/>
        <v>0</v>
      </c>
      <c r="AG240" s="84">
        <f t="shared" si="127"/>
        <v>0</v>
      </c>
      <c r="AH240" s="84">
        <f t="shared" si="128"/>
        <v>0</v>
      </c>
      <c r="AI240" s="84">
        <f ca="1">VLOOKUP(eurostat_totals[[#This Row],[energy carrier EUCalc]],$AE$11:$BI$24,COLUMN()-COLUMN($AD$29),FALSE)*eurostat_totals[[#This Row],[2020 1]]</f>
        <v>0</v>
      </c>
      <c r="AJ240" s="84">
        <f ca="1">VLOOKUP(eurostat_totals[[#This Row],[energy carrier EUCalc]],$AE$11:$BI$24,COLUMN()-COLUMN($AD$29),FALSE)*eurostat_totals[[#This Row],[2020 1]]</f>
        <v>0</v>
      </c>
      <c r="AK240" s="84">
        <f ca="1">VLOOKUP(eurostat_totals[[#This Row],[energy carrier EUCalc]],$AE$11:$BI$24,COLUMN()-COLUMN($AD$29),FALSE)*eurostat_totals[[#This Row],[2020 1]]</f>
        <v>0</v>
      </c>
      <c r="AL240" s="84">
        <f ca="1">VLOOKUP(eurostat_totals[[#This Row],[energy carrier EUCalc]],$AE$11:$BI$24,COLUMN()-COLUMN($AD$29),FALSE)*eurostat_totals[[#This Row],[2020 1]]</f>
        <v>0</v>
      </c>
      <c r="AM240" s="84">
        <f ca="1">VLOOKUP(eurostat_totals[[#This Row],[energy carrier EUCalc]],$AE$11:$BI$24,COLUMN()-COLUMN($AD$29),FALSE)*eurostat_totals[[#This Row],[2020 1]]</f>
        <v>0</v>
      </c>
      <c r="AN240" s="84">
        <f ca="1">VLOOKUP(eurostat_totals[[#This Row],[energy carrier EUCalc]],$AE$11:$BI$24,COLUMN()-COLUMN($AD$29),FALSE)*eurostat_totals[[#This Row],[2020 1]]</f>
        <v>0</v>
      </c>
      <c r="AO240" s="84">
        <f>VLOOKUP(eurostat_totals[[#This Row],[energy carrier EUCalc]],$AE$11:$BI$24,COLUMN()-COLUMN($AD$29),FALSE)*eurostat_totals[[#This Row],[2020 1]]</f>
        <v>0</v>
      </c>
      <c r="AP240" s="84">
        <f ca="1">VLOOKUP(eurostat_totals[[#This Row],[energy carrier EUCalc]],$AE$11:$BI$24,COLUMN()-COLUMN($AD$29),FALSE)*eurostat_totals[[#This Row],[2020 1]]</f>
        <v>0</v>
      </c>
      <c r="AQ240" s="84">
        <f ca="1">VLOOKUP(eurostat_totals[[#This Row],[energy carrier EUCalc]],$AE$11:$BI$24,COLUMN()-COLUMN($AD$29),FALSE)*eurostat_totals[[#This Row],[2020 1]]</f>
        <v>0</v>
      </c>
      <c r="AR240" s="81">
        <f ca="1">VLOOKUP(eurostat_totals[[#This Row],[energy carrier EUCalc]],$AE$11:$BI$24,COLUMN()-COLUMN($AD$29),FALSE)*eurostat_totals[[#This Row],[2020 1]]</f>
        <v>0</v>
      </c>
      <c r="AS240" s="81">
        <f ca="1">VLOOKUP(eurostat_totals[[#This Row],[energy carrier EUCalc]],$AE$11:$BI$24,COLUMN()-COLUMN($AD$29),FALSE)*eurostat_totals[[#This Row],[2020 1]]</f>
        <v>0</v>
      </c>
      <c r="AT240" s="81">
        <f ca="1">VLOOKUP(eurostat_totals[[#This Row],[energy carrier EUCalc]],$AE$11:$BI$24,COLUMN()-COLUMN($AD$29),FALSE)*eurostat_totals[[#This Row],[2020 1]]</f>
        <v>0</v>
      </c>
      <c r="AU240" s="81">
        <f ca="1">VLOOKUP(eurostat_totals[[#This Row],[energy carrier EUCalc]],$AE$11:$BI$24,COLUMN()-COLUMN($AD$29),FALSE)*eurostat_totals[[#This Row],[2020 1]]</f>
        <v>0</v>
      </c>
      <c r="AV240" s="81">
        <f>VLOOKUP(eurostat_totals[[#This Row],[energy carrier EUCalc]],$AE$11:$BI$24,COLUMN()-COLUMN($AD$29),FALSE)*eurostat_totals[[#This Row],[2020 1]]</f>
        <v>0</v>
      </c>
      <c r="AW240" s="81">
        <f ca="1">VLOOKUP(eurostat_totals[[#This Row],[energy carrier EUCalc]],$AE$11:$BI$24,COLUMN()-COLUMN($AD$29),FALSE)*eurostat_totals[[#This Row],[2020 1]]</f>
        <v>0</v>
      </c>
      <c r="AX240" s="81">
        <f ca="1">VLOOKUP(eurostat_totals[[#This Row],[energy carrier EUCalc]],$AE$11:$BI$24,COLUMN()-COLUMN($AD$29),FALSE)*eurostat_totals[[#This Row],[2020 1]]</f>
        <v>0</v>
      </c>
      <c r="AY240" s="81">
        <f ca="1">VLOOKUP(eurostat_totals[[#This Row],[energy carrier EUCalc]],$AE$11:$BI$24,COLUMN()-COLUMN($AD$29),FALSE)*eurostat_totals[[#This Row],[2020 1]]</f>
        <v>0</v>
      </c>
      <c r="AZ240" s="81">
        <f ca="1">VLOOKUP(eurostat_totals[[#This Row],[energy carrier EUCalc]],$AE$11:$BI$24,COLUMN()-COLUMN($AD$29),FALSE)*eurostat_totals[[#This Row],[2020 1]]</f>
        <v>0</v>
      </c>
      <c r="BA240" s="81">
        <f ca="1">VLOOKUP(eurostat_totals[[#This Row],[energy carrier EUCalc]],$AE$11:$BI$24,COLUMN()-COLUMN($AD$29),FALSE)*eurostat_totals[[#This Row],[2020 1]]</f>
        <v>0</v>
      </c>
      <c r="BB240" s="81">
        <f ca="1">VLOOKUP(eurostat_totals[[#This Row],[energy carrier EUCalc]],$AE$11:$BI$24,COLUMN()-COLUMN($AD$29),FALSE)*eurostat_totals[[#This Row],[2020 1]]</f>
        <v>0</v>
      </c>
      <c r="BC240" s="81">
        <f>VLOOKUP(eurostat_totals[[#This Row],[energy carrier EUCalc]],$AE$11:$BI$24,COLUMN()-COLUMN($AD$29),FALSE)*eurostat_totals[[#This Row],[2020 1]]</f>
        <v>0</v>
      </c>
      <c r="BD240" s="81">
        <f ca="1">VLOOKUP(eurostat_totals[[#This Row],[energy carrier EUCalc]],$AE$11:$BI$24,COLUMN()-COLUMN($AD$29),FALSE)*eurostat_totals[[#This Row],[2020 1]]</f>
        <v>0</v>
      </c>
      <c r="BE240" s="81">
        <f ca="1">VLOOKUP(eurostat_totals[[#This Row],[energy carrier EUCalc]],$AE$11:$BI$24,COLUMN()-COLUMN($AD$29),FALSE)*eurostat_totals[[#This Row],[2020 1]]</f>
        <v>0</v>
      </c>
      <c r="BF240" s="81">
        <f ca="1">VLOOKUP(eurostat_totals[[#This Row],[energy carrier EUCalc]],$AE$11:$BI$24,COLUMN()-COLUMN($AD$29),FALSE)*eurostat_totals[[#This Row],[2020 1]]</f>
        <v>0</v>
      </c>
      <c r="BG240" s="81">
        <f ca="1">VLOOKUP(eurostat_totals[[#This Row],[energy carrier EUCalc]],$AE$11:$BI$24,COLUMN()-COLUMN($AD$29),FALSE)*eurostat_totals[[#This Row],[2020 1]]</f>
        <v>0</v>
      </c>
      <c r="BH240" s="81">
        <f ca="1">VLOOKUP(eurostat_totals[[#This Row],[energy carrier EUCalc]],$AE$11:$BI$24,COLUMN()-COLUMN($AD$29),FALSE)*eurostat_totals[[#This Row],[2020 1]]</f>
        <v>0</v>
      </c>
      <c r="BI240" s="81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81" t="str">
        <f t="shared" si="129"/>
        <v>heat-solarSerbia</v>
      </c>
      <c r="B241" s="6" t="s">
        <v>38</v>
      </c>
      <c r="C241" t="s">
        <v>72</v>
      </c>
      <c r="D241" s="84">
        <v>0</v>
      </c>
      <c r="E241" s="84">
        <v>0</v>
      </c>
      <c r="F241" s="84">
        <v>0</v>
      </c>
      <c r="G241" s="84">
        <v>0</v>
      </c>
      <c r="H241" s="84">
        <v>0</v>
      </c>
      <c r="I241" s="84">
        <v>0</v>
      </c>
      <c r="J241" s="84">
        <v>0</v>
      </c>
      <c r="K241" s="84">
        <v>0</v>
      </c>
      <c r="L241" s="84">
        <v>0</v>
      </c>
      <c r="M241" s="84">
        <v>0</v>
      </c>
      <c r="N241" s="84">
        <v>0</v>
      </c>
      <c r="O241" s="84">
        <v>0</v>
      </c>
      <c r="P241" s="84">
        <v>0</v>
      </c>
      <c r="Q241" s="84">
        <v>0</v>
      </c>
      <c r="R241" s="84">
        <v>0</v>
      </c>
      <c r="S241" s="84">
        <v>0</v>
      </c>
      <c r="T241" s="84">
        <v>0</v>
      </c>
      <c r="U241" s="84">
        <v>0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4">
        <v>0</v>
      </c>
      <c r="AD241" s="84">
        <v>0</v>
      </c>
      <c r="AE241" s="84">
        <v>0</v>
      </c>
      <c r="AF241" s="84">
        <f t="shared" si="126"/>
        <v>0</v>
      </c>
      <c r="AG241" s="84">
        <f t="shared" si="127"/>
        <v>0</v>
      </c>
      <c r="AH241" s="84">
        <f t="shared" si="128"/>
        <v>0</v>
      </c>
      <c r="AI241" s="84">
        <f ca="1">VLOOKUP(eurostat_totals[[#This Row],[energy carrier EUCalc]],$AE$11:$BI$24,COLUMN()-COLUMN($AD$29),FALSE)*eurostat_totals[[#This Row],[2020 1]]</f>
        <v>0</v>
      </c>
      <c r="AJ241" s="84">
        <f ca="1">VLOOKUP(eurostat_totals[[#This Row],[energy carrier EUCalc]],$AE$11:$BI$24,COLUMN()-COLUMN($AD$29),FALSE)*eurostat_totals[[#This Row],[2020 1]]</f>
        <v>0</v>
      </c>
      <c r="AK241" s="84">
        <f ca="1">VLOOKUP(eurostat_totals[[#This Row],[energy carrier EUCalc]],$AE$11:$BI$24,COLUMN()-COLUMN($AD$29),FALSE)*eurostat_totals[[#This Row],[2020 1]]</f>
        <v>0</v>
      </c>
      <c r="AL241" s="84">
        <f ca="1">VLOOKUP(eurostat_totals[[#This Row],[energy carrier EUCalc]],$AE$11:$BI$24,COLUMN()-COLUMN($AD$29),FALSE)*eurostat_totals[[#This Row],[2020 1]]</f>
        <v>0</v>
      </c>
      <c r="AM241" s="84">
        <f ca="1">VLOOKUP(eurostat_totals[[#This Row],[energy carrier EUCalc]],$AE$11:$BI$24,COLUMN()-COLUMN($AD$29),FALSE)*eurostat_totals[[#This Row],[2020 1]]</f>
        <v>0</v>
      </c>
      <c r="AN241" s="84">
        <f ca="1">VLOOKUP(eurostat_totals[[#This Row],[energy carrier EUCalc]],$AE$11:$BI$24,COLUMN()-COLUMN($AD$29),FALSE)*eurostat_totals[[#This Row],[2020 1]]</f>
        <v>0</v>
      </c>
      <c r="AO241" s="84">
        <f>VLOOKUP(eurostat_totals[[#This Row],[energy carrier EUCalc]],$AE$11:$BI$24,COLUMN()-COLUMN($AD$29),FALSE)*eurostat_totals[[#This Row],[2020 1]]</f>
        <v>0</v>
      </c>
      <c r="AP241" s="84">
        <f ca="1">VLOOKUP(eurostat_totals[[#This Row],[energy carrier EUCalc]],$AE$11:$BI$24,COLUMN()-COLUMN($AD$29),FALSE)*eurostat_totals[[#This Row],[2020 1]]</f>
        <v>0</v>
      </c>
      <c r="AQ241" s="84">
        <f ca="1">VLOOKUP(eurostat_totals[[#This Row],[energy carrier EUCalc]],$AE$11:$BI$24,COLUMN()-COLUMN($AD$29),FALSE)*eurostat_totals[[#This Row],[2020 1]]</f>
        <v>0</v>
      </c>
      <c r="AR241" s="81">
        <f ca="1">VLOOKUP(eurostat_totals[[#This Row],[energy carrier EUCalc]],$AE$11:$BI$24,COLUMN()-COLUMN($AD$29),FALSE)*eurostat_totals[[#This Row],[2020 1]]</f>
        <v>0</v>
      </c>
      <c r="AS241" s="81">
        <f ca="1">VLOOKUP(eurostat_totals[[#This Row],[energy carrier EUCalc]],$AE$11:$BI$24,COLUMN()-COLUMN($AD$29),FALSE)*eurostat_totals[[#This Row],[2020 1]]</f>
        <v>0</v>
      </c>
      <c r="AT241" s="81">
        <f ca="1">VLOOKUP(eurostat_totals[[#This Row],[energy carrier EUCalc]],$AE$11:$BI$24,COLUMN()-COLUMN($AD$29),FALSE)*eurostat_totals[[#This Row],[2020 1]]</f>
        <v>0</v>
      </c>
      <c r="AU241" s="81">
        <f ca="1">VLOOKUP(eurostat_totals[[#This Row],[energy carrier EUCalc]],$AE$11:$BI$24,COLUMN()-COLUMN($AD$29),FALSE)*eurostat_totals[[#This Row],[2020 1]]</f>
        <v>0</v>
      </c>
      <c r="AV241" s="81">
        <f>VLOOKUP(eurostat_totals[[#This Row],[energy carrier EUCalc]],$AE$11:$BI$24,COLUMN()-COLUMN($AD$29),FALSE)*eurostat_totals[[#This Row],[2020 1]]</f>
        <v>0</v>
      </c>
      <c r="AW241" s="81">
        <f ca="1">VLOOKUP(eurostat_totals[[#This Row],[energy carrier EUCalc]],$AE$11:$BI$24,COLUMN()-COLUMN($AD$29),FALSE)*eurostat_totals[[#This Row],[2020 1]]</f>
        <v>0</v>
      </c>
      <c r="AX241" s="81">
        <f ca="1">VLOOKUP(eurostat_totals[[#This Row],[energy carrier EUCalc]],$AE$11:$BI$24,COLUMN()-COLUMN($AD$29),FALSE)*eurostat_totals[[#This Row],[2020 1]]</f>
        <v>0</v>
      </c>
      <c r="AY241" s="81">
        <f ca="1">VLOOKUP(eurostat_totals[[#This Row],[energy carrier EUCalc]],$AE$11:$BI$24,COLUMN()-COLUMN($AD$29),FALSE)*eurostat_totals[[#This Row],[2020 1]]</f>
        <v>0</v>
      </c>
      <c r="AZ241" s="81">
        <f ca="1">VLOOKUP(eurostat_totals[[#This Row],[energy carrier EUCalc]],$AE$11:$BI$24,COLUMN()-COLUMN($AD$29),FALSE)*eurostat_totals[[#This Row],[2020 1]]</f>
        <v>0</v>
      </c>
      <c r="BA241" s="81">
        <f ca="1">VLOOKUP(eurostat_totals[[#This Row],[energy carrier EUCalc]],$AE$11:$BI$24,COLUMN()-COLUMN($AD$29),FALSE)*eurostat_totals[[#This Row],[2020 1]]</f>
        <v>0</v>
      </c>
      <c r="BB241" s="81">
        <f ca="1">VLOOKUP(eurostat_totals[[#This Row],[energy carrier EUCalc]],$AE$11:$BI$24,COLUMN()-COLUMN($AD$29),FALSE)*eurostat_totals[[#This Row],[2020 1]]</f>
        <v>0</v>
      </c>
      <c r="BC241" s="81">
        <f>VLOOKUP(eurostat_totals[[#This Row],[energy carrier EUCalc]],$AE$11:$BI$24,COLUMN()-COLUMN($AD$29),FALSE)*eurostat_totals[[#This Row],[2020 1]]</f>
        <v>0</v>
      </c>
      <c r="BD241" s="81">
        <f ca="1">VLOOKUP(eurostat_totals[[#This Row],[energy carrier EUCalc]],$AE$11:$BI$24,COLUMN()-COLUMN($AD$29),FALSE)*eurostat_totals[[#This Row],[2020 1]]</f>
        <v>0</v>
      </c>
      <c r="BE241" s="81">
        <f ca="1">VLOOKUP(eurostat_totals[[#This Row],[energy carrier EUCalc]],$AE$11:$BI$24,COLUMN()-COLUMN($AD$29),FALSE)*eurostat_totals[[#This Row],[2020 1]]</f>
        <v>0</v>
      </c>
      <c r="BF241" s="81">
        <f ca="1">VLOOKUP(eurostat_totals[[#This Row],[energy carrier EUCalc]],$AE$11:$BI$24,COLUMN()-COLUMN($AD$29),FALSE)*eurostat_totals[[#This Row],[2020 1]]</f>
        <v>0</v>
      </c>
      <c r="BG241" s="81">
        <f ca="1">VLOOKUP(eurostat_totals[[#This Row],[energy carrier EUCalc]],$AE$11:$BI$24,COLUMN()-COLUMN($AD$29),FALSE)*eurostat_totals[[#This Row],[2020 1]]</f>
        <v>0</v>
      </c>
      <c r="BH241" s="81">
        <f ca="1">VLOOKUP(eurostat_totals[[#This Row],[energy carrier EUCalc]],$AE$11:$BI$24,COLUMN()-COLUMN($AD$29),FALSE)*eurostat_totals[[#This Row],[2020 1]]</f>
        <v>0</v>
      </c>
      <c r="BI241" s="81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81" t="str">
        <f t="shared" si="129"/>
        <v>heat-solarSlovakia</v>
      </c>
      <c r="B242" s="6" t="s">
        <v>38</v>
      </c>
      <c r="C242" t="s">
        <v>20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4">
        <v>0</v>
      </c>
      <c r="S242" s="84">
        <v>0</v>
      </c>
      <c r="T242" s="84">
        <v>0</v>
      </c>
      <c r="U242" s="84">
        <v>0</v>
      </c>
      <c r="V242" s="84">
        <v>0</v>
      </c>
      <c r="W242" s="84">
        <v>0</v>
      </c>
      <c r="X242" s="84">
        <v>44.170740000000002</v>
      </c>
      <c r="Y242" s="84">
        <v>52.218700000000005</v>
      </c>
      <c r="Z242" s="84">
        <v>55.277390000000004</v>
      </c>
      <c r="AA242" s="84">
        <v>61.383139999999997</v>
      </c>
      <c r="AB242" s="84">
        <v>53.614300000000007</v>
      </c>
      <c r="AC242" s="84">
        <v>54.160910000000001</v>
      </c>
      <c r="AD242" s="84">
        <v>54.440030000000007</v>
      </c>
      <c r="AE242" s="84">
        <v>68.058760000000007</v>
      </c>
      <c r="AF242" s="84">
        <f t="shared" si="126"/>
        <v>70.615034000000009</v>
      </c>
      <c r="AG242" s="84">
        <f t="shared" si="127"/>
        <v>72.461412800000005</v>
      </c>
      <c r="AH242" s="84">
        <f t="shared" si="128"/>
        <v>76.23083536</v>
      </c>
      <c r="AI242" s="84">
        <f ca="1">VLOOKUP(eurostat_totals[[#This Row],[energy carrier EUCalc]],$AE$11:$BI$24,COLUMN()-COLUMN($AD$29),FALSE)*eurostat_totals[[#This Row],[2020 1]]</f>
        <v>76.23083536</v>
      </c>
      <c r="AJ242" s="84">
        <f ca="1">VLOOKUP(eurostat_totals[[#This Row],[energy carrier EUCalc]],$AE$11:$BI$24,COLUMN()-COLUMN($AD$29),FALSE)*eurostat_totals[[#This Row],[2020 1]]</f>
        <v>76.23083536</v>
      </c>
      <c r="AK242" s="84">
        <f ca="1">VLOOKUP(eurostat_totals[[#This Row],[energy carrier EUCalc]],$AE$11:$BI$24,COLUMN()-COLUMN($AD$29),FALSE)*eurostat_totals[[#This Row],[2020 1]]</f>
        <v>76.23083536</v>
      </c>
      <c r="AL242" s="84">
        <f ca="1">VLOOKUP(eurostat_totals[[#This Row],[energy carrier EUCalc]],$AE$11:$BI$24,COLUMN()-COLUMN($AD$29),FALSE)*eurostat_totals[[#This Row],[2020 1]]</f>
        <v>76.23083536</v>
      </c>
      <c r="AM242" s="84">
        <f ca="1">VLOOKUP(eurostat_totals[[#This Row],[energy carrier EUCalc]],$AE$11:$BI$24,COLUMN()-COLUMN($AD$29),FALSE)*eurostat_totals[[#This Row],[2020 1]]</f>
        <v>76.23083536</v>
      </c>
      <c r="AN242" s="84">
        <f ca="1">VLOOKUP(eurostat_totals[[#This Row],[energy carrier EUCalc]],$AE$11:$BI$24,COLUMN()-COLUMN($AD$29),FALSE)*eurostat_totals[[#This Row],[2020 1]]</f>
        <v>76.23083536</v>
      </c>
      <c r="AO242" s="84">
        <f>VLOOKUP(eurostat_totals[[#This Row],[energy carrier EUCalc]],$AE$11:$BI$24,COLUMN()-COLUMN($AD$29),FALSE)*eurostat_totals[[#This Row],[2020 1]]</f>
        <v>76.23083536</v>
      </c>
      <c r="AP242" s="84">
        <f ca="1">VLOOKUP(eurostat_totals[[#This Row],[energy carrier EUCalc]],$AE$11:$BI$24,COLUMN()-COLUMN($AD$29),FALSE)*eurostat_totals[[#This Row],[2020 1]]</f>
        <v>76.23083536</v>
      </c>
      <c r="AQ242" s="84">
        <f ca="1">VLOOKUP(eurostat_totals[[#This Row],[energy carrier EUCalc]],$AE$11:$BI$24,COLUMN()-COLUMN($AD$29),FALSE)*eurostat_totals[[#This Row],[2020 1]]</f>
        <v>76.23083536</v>
      </c>
      <c r="AR242" s="81">
        <f ca="1">VLOOKUP(eurostat_totals[[#This Row],[energy carrier EUCalc]],$AE$11:$BI$24,COLUMN()-COLUMN($AD$29),FALSE)*eurostat_totals[[#This Row],[2020 1]]</f>
        <v>76.23083536</v>
      </c>
      <c r="AS242" s="81">
        <f ca="1">VLOOKUP(eurostat_totals[[#This Row],[energy carrier EUCalc]],$AE$11:$BI$24,COLUMN()-COLUMN($AD$29),FALSE)*eurostat_totals[[#This Row],[2020 1]]</f>
        <v>76.23083536</v>
      </c>
      <c r="AT242" s="81">
        <f ca="1">VLOOKUP(eurostat_totals[[#This Row],[energy carrier EUCalc]],$AE$11:$BI$24,COLUMN()-COLUMN($AD$29),FALSE)*eurostat_totals[[#This Row],[2020 1]]</f>
        <v>76.23083536</v>
      </c>
      <c r="AU242" s="81">
        <f ca="1">VLOOKUP(eurostat_totals[[#This Row],[energy carrier EUCalc]],$AE$11:$BI$24,COLUMN()-COLUMN($AD$29),FALSE)*eurostat_totals[[#This Row],[2020 1]]</f>
        <v>76.23083536</v>
      </c>
      <c r="AV242" s="81">
        <f>VLOOKUP(eurostat_totals[[#This Row],[energy carrier EUCalc]],$AE$11:$BI$24,COLUMN()-COLUMN($AD$29),FALSE)*eurostat_totals[[#This Row],[2020 1]]</f>
        <v>76.23083536</v>
      </c>
      <c r="AW242" s="81">
        <f ca="1">VLOOKUP(eurostat_totals[[#This Row],[energy carrier EUCalc]],$AE$11:$BI$24,COLUMN()-COLUMN($AD$29),FALSE)*eurostat_totals[[#This Row],[2020 1]]</f>
        <v>76.23083536</v>
      </c>
      <c r="AX242" s="81">
        <f ca="1">VLOOKUP(eurostat_totals[[#This Row],[energy carrier EUCalc]],$AE$11:$BI$24,COLUMN()-COLUMN($AD$29),FALSE)*eurostat_totals[[#This Row],[2020 1]]</f>
        <v>76.23083536</v>
      </c>
      <c r="AY242" s="81">
        <f ca="1">VLOOKUP(eurostat_totals[[#This Row],[energy carrier EUCalc]],$AE$11:$BI$24,COLUMN()-COLUMN($AD$29),FALSE)*eurostat_totals[[#This Row],[2020 1]]</f>
        <v>76.23083536</v>
      </c>
      <c r="AZ242" s="81">
        <f ca="1">VLOOKUP(eurostat_totals[[#This Row],[energy carrier EUCalc]],$AE$11:$BI$24,COLUMN()-COLUMN($AD$29),FALSE)*eurostat_totals[[#This Row],[2020 1]]</f>
        <v>76.23083536</v>
      </c>
      <c r="BA242" s="81">
        <f ca="1">VLOOKUP(eurostat_totals[[#This Row],[energy carrier EUCalc]],$AE$11:$BI$24,COLUMN()-COLUMN($AD$29),FALSE)*eurostat_totals[[#This Row],[2020 1]]</f>
        <v>76.23083536</v>
      </c>
      <c r="BB242" s="81">
        <f ca="1">VLOOKUP(eurostat_totals[[#This Row],[energy carrier EUCalc]],$AE$11:$BI$24,COLUMN()-COLUMN($AD$29),FALSE)*eurostat_totals[[#This Row],[2020 1]]</f>
        <v>76.23083536</v>
      </c>
      <c r="BC242" s="81">
        <f>VLOOKUP(eurostat_totals[[#This Row],[energy carrier EUCalc]],$AE$11:$BI$24,COLUMN()-COLUMN($AD$29),FALSE)*eurostat_totals[[#This Row],[2020 1]]</f>
        <v>76.23083536</v>
      </c>
      <c r="BD242" s="81">
        <f ca="1">VLOOKUP(eurostat_totals[[#This Row],[energy carrier EUCalc]],$AE$11:$BI$24,COLUMN()-COLUMN($AD$29),FALSE)*eurostat_totals[[#This Row],[2020 1]]</f>
        <v>76.23083536</v>
      </c>
      <c r="BE242" s="81">
        <f ca="1">VLOOKUP(eurostat_totals[[#This Row],[energy carrier EUCalc]],$AE$11:$BI$24,COLUMN()-COLUMN($AD$29),FALSE)*eurostat_totals[[#This Row],[2020 1]]</f>
        <v>76.23083536</v>
      </c>
      <c r="BF242" s="81">
        <f ca="1">VLOOKUP(eurostat_totals[[#This Row],[energy carrier EUCalc]],$AE$11:$BI$24,COLUMN()-COLUMN($AD$29),FALSE)*eurostat_totals[[#This Row],[2020 1]]</f>
        <v>76.23083536</v>
      </c>
      <c r="BG242" s="81">
        <f ca="1">VLOOKUP(eurostat_totals[[#This Row],[energy carrier EUCalc]],$AE$11:$BI$24,COLUMN()-COLUMN($AD$29),FALSE)*eurostat_totals[[#This Row],[2020 1]]</f>
        <v>76.23083536</v>
      </c>
      <c r="BH242" s="81">
        <f ca="1">VLOOKUP(eurostat_totals[[#This Row],[energy carrier EUCalc]],$AE$11:$BI$24,COLUMN()-COLUMN($AD$29),FALSE)*eurostat_totals[[#This Row],[2020 1]]</f>
        <v>76.23083536</v>
      </c>
      <c r="BI242" s="81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81" t="str">
        <f t="shared" si="129"/>
        <v>heat-solarSlovenia</v>
      </c>
      <c r="B243" s="6" t="s">
        <v>38</v>
      </c>
      <c r="C243" t="s">
        <v>26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0</v>
      </c>
      <c r="R243" s="84">
        <v>0</v>
      </c>
      <c r="S243" s="84">
        <v>0</v>
      </c>
      <c r="T243" s="84">
        <v>0</v>
      </c>
      <c r="U243" s="84">
        <v>0</v>
      </c>
      <c r="V243" s="84">
        <v>0</v>
      </c>
      <c r="W243" s="84">
        <v>88.608969999999999</v>
      </c>
      <c r="X243" s="84">
        <v>94.726349999999996</v>
      </c>
      <c r="Y243" s="84">
        <v>103.89079000000001</v>
      </c>
      <c r="Z243" s="84">
        <v>113.61347000000001</v>
      </c>
      <c r="AA243" s="84">
        <v>121.39394000000001</v>
      </c>
      <c r="AB243" s="84">
        <v>125.55748</v>
      </c>
      <c r="AC243" s="84">
        <v>126.66233000000001</v>
      </c>
      <c r="AD243" s="84">
        <v>127.22057000000001</v>
      </c>
      <c r="AE243" s="84">
        <v>127.22057000000001</v>
      </c>
      <c r="AF243" s="84">
        <f t="shared" si="126"/>
        <v>129.94199</v>
      </c>
      <c r="AG243" s="84">
        <f t="shared" si="127"/>
        <v>131.6516</v>
      </c>
      <c r="AH243" s="84">
        <f t="shared" si="128"/>
        <v>132.87042400000001</v>
      </c>
      <c r="AI243" s="84">
        <f ca="1">VLOOKUP(eurostat_totals[[#This Row],[energy carrier EUCalc]],$AE$11:$BI$24,COLUMN()-COLUMN($AD$29),FALSE)*eurostat_totals[[#This Row],[2020 1]]</f>
        <v>132.87042400000001</v>
      </c>
      <c r="AJ243" s="84">
        <f ca="1">VLOOKUP(eurostat_totals[[#This Row],[energy carrier EUCalc]],$AE$11:$BI$24,COLUMN()-COLUMN($AD$29),FALSE)*eurostat_totals[[#This Row],[2020 1]]</f>
        <v>132.87042400000001</v>
      </c>
      <c r="AK243" s="84">
        <f ca="1">VLOOKUP(eurostat_totals[[#This Row],[energy carrier EUCalc]],$AE$11:$BI$24,COLUMN()-COLUMN($AD$29),FALSE)*eurostat_totals[[#This Row],[2020 1]]</f>
        <v>132.87042400000001</v>
      </c>
      <c r="AL243" s="84">
        <f ca="1">VLOOKUP(eurostat_totals[[#This Row],[energy carrier EUCalc]],$AE$11:$BI$24,COLUMN()-COLUMN($AD$29),FALSE)*eurostat_totals[[#This Row],[2020 1]]</f>
        <v>132.87042400000001</v>
      </c>
      <c r="AM243" s="84">
        <f ca="1">VLOOKUP(eurostat_totals[[#This Row],[energy carrier EUCalc]],$AE$11:$BI$24,COLUMN()-COLUMN($AD$29),FALSE)*eurostat_totals[[#This Row],[2020 1]]</f>
        <v>132.87042400000001</v>
      </c>
      <c r="AN243" s="84">
        <f ca="1">VLOOKUP(eurostat_totals[[#This Row],[energy carrier EUCalc]],$AE$11:$BI$24,COLUMN()-COLUMN($AD$29),FALSE)*eurostat_totals[[#This Row],[2020 1]]</f>
        <v>132.87042400000001</v>
      </c>
      <c r="AO243" s="84">
        <f>VLOOKUP(eurostat_totals[[#This Row],[energy carrier EUCalc]],$AE$11:$BI$24,COLUMN()-COLUMN($AD$29),FALSE)*eurostat_totals[[#This Row],[2020 1]]</f>
        <v>132.87042400000001</v>
      </c>
      <c r="AP243" s="84">
        <f ca="1">VLOOKUP(eurostat_totals[[#This Row],[energy carrier EUCalc]],$AE$11:$BI$24,COLUMN()-COLUMN($AD$29),FALSE)*eurostat_totals[[#This Row],[2020 1]]</f>
        <v>132.87042400000001</v>
      </c>
      <c r="AQ243" s="84">
        <f ca="1">VLOOKUP(eurostat_totals[[#This Row],[energy carrier EUCalc]],$AE$11:$BI$24,COLUMN()-COLUMN($AD$29),FALSE)*eurostat_totals[[#This Row],[2020 1]]</f>
        <v>132.87042400000001</v>
      </c>
      <c r="AR243" s="81">
        <f ca="1">VLOOKUP(eurostat_totals[[#This Row],[energy carrier EUCalc]],$AE$11:$BI$24,COLUMN()-COLUMN($AD$29),FALSE)*eurostat_totals[[#This Row],[2020 1]]</f>
        <v>132.87042400000001</v>
      </c>
      <c r="AS243" s="81">
        <f ca="1">VLOOKUP(eurostat_totals[[#This Row],[energy carrier EUCalc]],$AE$11:$BI$24,COLUMN()-COLUMN($AD$29),FALSE)*eurostat_totals[[#This Row],[2020 1]]</f>
        <v>132.87042400000001</v>
      </c>
      <c r="AT243" s="81">
        <f ca="1">VLOOKUP(eurostat_totals[[#This Row],[energy carrier EUCalc]],$AE$11:$BI$24,COLUMN()-COLUMN($AD$29),FALSE)*eurostat_totals[[#This Row],[2020 1]]</f>
        <v>132.87042400000001</v>
      </c>
      <c r="AU243" s="81">
        <f ca="1">VLOOKUP(eurostat_totals[[#This Row],[energy carrier EUCalc]],$AE$11:$BI$24,COLUMN()-COLUMN($AD$29),FALSE)*eurostat_totals[[#This Row],[2020 1]]</f>
        <v>132.87042400000001</v>
      </c>
      <c r="AV243" s="81">
        <f>VLOOKUP(eurostat_totals[[#This Row],[energy carrier EUCalc]],$AE$11:$BI$24,COLUMN()-COLUMN($AD$29),FALSE)*eurostat_totals[[#This Row],[2020 1]]</f>
        <v>132.87042400000001</v>
      </c>
      <c r="AW243" s="81">
        <f ca="1">VLOOKUP(eurostat_totals[[#This Row],[energy carrier EUCalc]],$AE$11:$BI$24,COLUMN()-COLUMN($AD$29),FALSE)*eurostat_totals[[#This Row],[2020 1]]</f>
        <v>132.87042400000001</v>
      </c>
      <c r="AX243" s="81">
        <f ca="1">VLOOKUP(eurostat_totals[[#This Row],[energy carrier EUCalc]],$AE$11:$BI$24,COLUMN()-COLUMN($AD$29),FALSE)*eurostat_totals[[#This Row],[2020 1]]</f>
        <v>132.87042400000001</v>
      </c>
      <c r="AY243" s="81">
        <f ca="1">VLOOKUP(eurostat_totals[[#This Row],[energy carrier EUCalc]],$AE$11:$BI$24,COLUMN()-COLUMN($AD$29),FALSE)*eurostat_totals[[#This Row],[2020 1]]</f>
        <v>132.87042400000001</v>
      </c>
      <c r="AZ243" s="81">
        <f ca="1">VLOOKUP(eurostat_totals[[#This Row],[energy carrier EUCalc]],$AE$11:$BI$24,COLUMN()-COLUMN($AD$29),FALSE)*eurostat_totals[[#This Row],[2020 1]]</f>
        <v>132.87042400000001</v>
      </c>
      <c r="BA243" s="81">
        <f ca="1">VLOOKUP(eurostat_totals[[#This Row],[energy carrier EUCalc]],$AE$11:$BI$24,COLUMN()-COLUMN($AD$29),FALSE)*eurostat_totals[[#This Row],[2020 1]]</f>
        <v>132.87042400000001</v>
      </c>
      <c r="BB243" s="81">
        <f ca="1">VLOOKUP(eurostat_totals[[#This Row],[energy carrier EUCalc]],$AE$11:$BI$24,COLUMN()-COLUMN($AD$29),FALSE)*eurostat_totals[[#This Row],[2020 1]]</f>
        <v>132.87042400000001</v>
      </c>
      <c r="BC243" s="81">
        <f>VLOOKUP(eurostat_totals[[#This Row],[energy carrier EUCalc]],$AE$11:$BI$24,COLUMN()-COLUMN($AD$29),FALSE)*eurostat_totals[[#This Row],[2020 1]]</f>
        <v>132.87042400000001</v>
      </c>
      <c r="BD243" s="81">
        <f ca="1">VLOOKUP(eurostat_totals[[#This Row],[energy carrier EUCalc]],$AE$11:$BI$24,COLUMN()-COLUMN($AD$29),FALSE)*eurostat_totals[[#This Row],[2020 1]]</f>
        <v>132.87042400000001</v>
      </c>
      <c r="BE243" s="81">
        <f ca="1">VLOOKUP(eurostat_totals[[#This Row],[energy carrier EUCalc]],$AE$11:$BI$24,COLUMN()-COLUMN($AD$29),FALSE)*eurostat_totals[[#This Row],[2020 1]]</f>
        <v>132.87042400000001</v>
      </c>
      <c r="BF243" s="81">
        <f ca="1">VLOOKUP(eurostat_totals[[#This Row],[energy carrier EUCalc]],$AE$11:$BI$24,COLUMN()-COLUMN($AD$29),FALSE)*eurostat_totals[[#This Row],[2020 1]]</f>
        <v>132.87042400000001</v>
      </c>
      <c r="BG243" s="81">
        <f ca="1">VLOOKUP(eurostat_totals[[#This Row],[energy carrier EUCalc]],$AE$11:$BI$24,COLUMN()-COLUMN($AD$29),FALSE)*eurostat_totals[[#This Row],[2020 1]]</f>
        <v>132.87042400000001</v>
      </c>
      <c r="BH243" s="81">
        <f ca="1">VLOOKUP(eurostat_totals[[#This Row],[energy carrier EUCalc]],$AE$11:$BI$24,COLUMN()-COLUMN($AD$29),FALSE)*eurostat_totals[[#This Row],[2020 1]]</f>
        <v>132.87042400000001</v>
      </c>
      <c r="BI243" s="81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81" t="str">
        <f t="shared" si="129"/>
        <v>heat-solarSpain</v>
      </c>
      <c r="B244" s="6" t="s">
        <v>38</v>
      </c>
      <c r="C244" t="s">
        <v>7</v>
      </c>
      <c r="D244" s="84">
        <v>217.28329000000002</v>
      </c>
      <c r="E244" s="84">
        <v>218.66726</v>
      </c>
      <c r="F244" s="84">
        <v>222.31908000000001</v>
      </c>
      <c r="G244" s="84">
        <v>227.33161000000001</v>
      </c>
      <c r="H244" s="84">
        <v>232.23947000000004</v>
      </c>
      <c r="I244" s="84">
        <v>235.10045000000002</v>
      </c>
      <c r="J244" s="84">
        <v>237.46134000000001</v>
      </c>
      <c r="K244" s="84">
        <v>241.24108999999999</v>
      </c>
      <c r="L244" s="84">
        <v>250.97540000000001</v>
      </c>
      <c r="M244" s="84">
        <v>262.38443000000001</v>
      </c>
      <c r="N244" s="84">
        <v>284.37676000000005</v>
      </c>
      <c r="O244" s="84">
        <v>311.93986000000001</v>
      </c>
      <c r="P244" s="84">
        <v>343.55020000000002</v>
      </c>
      <c r="Q244" s="84">
        <v>380.77782999999999</v>
      </c>
      <c r="R244" s="84">
        <v>427.47228000000001</v>
      </c>
      <c r="S244" s="84">
        <v>481.07495000000006</v>
      </c>
      <c r="T244" s="84">
        <v>580.53471000000002</v>
      </c>
      <c r="U244" s="84">
        <v>780.93124</v>
      </c>
      <c r="V244" s="84">
        <v>1099.5234600000001</v>
      </c>
      <c r="W244" s="84">
        <v>1385.14463</v>
      </c>
      <c r="X244" s="84">
        <v>1668.6723999999999</v>
      </c>
      <c r="Y244" s="84">
        <v>1863.20741</v>
      </c>
      <c r="Z244" s="84">
        <v>2029.9699800000001</v>
      </c>
      <c r="AA244" s="84">
        <v>2215.61967</v>
      </c>
      <c r="AB244" s="84">
        <v>2365.0884300000002</v>
      </c>
      <c r="AC244" s="84">
        <v>2530.9438600000003</v>
      </c>
      <c r="AD244" s="84">
        <v>2715.8724900000002</v>
      </c>
      <c r="AE244" s="84">
        <v>2869.9234700000002</v>
      </c>
      <c r="AF244" s="84">
        <f t="shared" si="126"/>
        <v>3037.9141680000002</v>
      </c>
      <c r="AG244" s="84">
        <f t="shared" si="127"/>
        <v>3202.3730676000005</v>
      </c>
      <c r="AH244" s="84">
        <f t="shared" si="128"/>
        <v>3369.8299951200006</v>
      </c>
      <c r="AI244" s="84">
        <f ca="1">VLOOKUP(eurostat_totals[[#This Row],[energy carrier EUCalc]],$AE$11:$BI$24,COLUMN()-COLUMN($AD$29),FALSE)*eurostat_totals[[#This Row],[2020 1]]</f>
        <v>3369.8299951200006</v>
      </c>
      <c r="AJ244" s="84">
        <f ca="1">VLOOKUP(eurostat_totals[[#This Row],[energy carrier EUCalc]],$AE$11:$BI$24,COLUMN()-COLUMN($AD$29),FALSE)*eurostat_totals[[#This Row],[2020 1]]</f>
        <v>3369.8299951200006</v>
      </c>
      <c r="AK244" s="84">
        <f ca="1">VLOOKUP(eurostat_totals[[#This Row],[energy carrier EUCalc]],$AE$11:$BI$24,COLUMN()-COLUMN($AD$29),FALSE)*eurostat_totals[[#This Row],[2020 1]]</f>
        <v>3369.8299951200006</v>
      </c>
      <c r="AL244" s="84">
        <f ca="1">VLOOKUP(eurostat_totals[[#This Row],[energy carrier EUCalc]],$AE$11:$BI$24,COLUMN()-COLUMN($AD$29),FALSE)*eurostat_totals[[#This Row],[2020 1]]</f>
        <v>3369.8299951200006</v>
      </c>
      <c r="AM244" s="84">
        <f ca="1">VLOOKUP(eurostat_totals[[#This Row],[energy carrier EUCalc]],$AE$11:$BI$24,COLUMN()-COLUMN($AD$29),FALSE)*eurostat_totals[[#This Row],[2020 1]]</f>
        <v>3369.8299951200006</v>
      </c>
      <c r="AN244" s="84">
        <f ca="1">VLOOKUP(eurostat_totals[[#This Row],[energy carrier EUCalc]],$AE$11:$BI$24,COLUMN()-COLUMN($AD$29),FALSE)*eurostat_totals[[#This Row],[2020 1]]</f>
        <v>3369.8299951200006</v>
      </c>
      <c r="AO244" s="84">
        <f>VLOOKUP(eurostat_totals[[#This Row],[energy carrier EUCalc]],$AE$11:$BI$24,COLUMN()-COLUMN($AD$29),FALSE)*eurostat_totals[[#This Row],[2020 1]]</f>
        <v>3369.8299951200006</v>
      </c>
      <c r="AP244" s="84">
        <f ca="1">VLOOKUP(eurostat_totals[[#This Row],[energy carrier EUCalc]],$AE$11:$BI$24,COLUMN()-COLUMN($AD$29),FALSE)*eurostat_totals[[#This Row],[2020 1]]</f>
        <v>3369.8299951200006</v>
      </c>
      <c r="AQ244" s="84">
        <f ca="1">VLOOKUP(eurostat_totals[[#This Row],[energy carrier EUCalc]],$AE$11:$BI$24,COLUMN()-COLUMN($AD$29),FALSE)*eurostat_totals[[#This Row],[2020 1]]</f>
        <v>3369.8299951200006</v>
      </c>
      <c r="AR244" s="81">
        <f ca="1">VLOOKUP(eurostat_totals[[#This Row],[energy carrier EUCalc]],$AE$11:$BI$24,COLUMN()-COLUMN($AD$29),FALSE)*eurostat_totals[[#This Row],[2020 1]]</f>
        <v>3369.8299951200006</v>
      </c>
      <c r="AS244" s="81">
        <f ca="1">VLOOKUP(eurostat_totals[[#This Row],[energy carrier EUCalc]],$AE$11:$BI$24,COLUMN()-COLUMN($AD$29),FALSE)*eurostat_totals[[#This Row],[2020 1]]</f>
        <v>3369.8299951200006</v>
      </c>
      <c r="AT244" s="81">
        <f ca="1">VLOOKUP(eurostat_totals[[#This Row],[energy carrier EUCalc]],$AE$11:$BI$24,COLUMN()-COLUMN($AD$29),FALSE)*eurostat_totals[[#This Row],[2020 1]]</f>
        <v>3369.8299951200006</v>
      </c>
      <c r="AU244" s="81">
        <f ca="1">VLOOKUP(eurostat_totals[[#This Row],[energy carrier EUCalc]],$AE$11:$BI$24,COLUMN()-COLUMN($AD$29),FALSE)*eurostat_totals[[#This Row],[2020 1]]</f>
        <v>3369.8299951200006</v>
      </c>
      <c r="AV244" s="81">
        <f>VLOOKUP(eurostat_totals[[#This Row],[energy carrier EUCalc]],$AE$11:$BI$24,COLUMN()-COLUMN($AD$29),FALSE)*eurostat_totals[[#This Row],[2020 1]]</f>
        <v>3369.8299951200006</v>
      </c>
      <c r="AW244" s="81">
        <f ca="1">VLOOKUP(eurostat_totals[[#This Row],[energy carrier EUCalc]],$AE$11:$BI$24,COLUMN()-COLUMN($AD$29),FALSE)*eurostat_totals[[#This Row],[2020 1]]</f>
        <v>3369.8299951200006</v>
      </c>
      <c r="AX244" s="81">
        <f ca="1">VLOOKUP(eurostat_totals[[#This Row],[energy carrier EUCalc]],$AE$11:$BI$24,COLUMN()-COLUMN($AD$29),FALSE)*eurostat_totals[[#This Row],[2020 1]]</f>
        <v>3369.8299951200006</v>
      </c>
      <c r="AY244" s="81">
        <f ca="1">VLOOKUP(eurostat_totals[[#This Row],[energy carrier EUCalc]],$AE$11:$BI$24,COLUMN()-COLUMN($AD$29),FALSE)*eurostat_totals[[#This Row],[2020 1]]</f>
        <v>3369.8299951200006</v>
      </c>
      <c r="AZ244" s="81">
        <f ca="1">VLOOKUP(eurostat_totals[[#This Row],[energy carrier EUCalc]],$AE$11:$BI$24,COLUMN()-COLUMN($AD$29),FALSE)*eurostat_totals[[#This Row],[2020 1]]</f>
        <v>3369.8299951200006</v>
      </c>
      <c r="BA244" s="81">
        <f ca="1">VLOOKUP(eurostat_totals[[#This Row],[energy carrier EUCalc]],$AE$11:$BI$24,COLUMN()-COLUMN($AD$29),FALSE)*eurostat_totals[[#This Row],[2020 1]]</f>
        <v>3369.8299951200006</v>
      </c>
      <c r="BB244" s="81">
        <f ca="1">VLOOKUP(eurostat_totals[[#This Row],[energy carrier EUCalc]],$AE$11:$BI$24,COLUMN()-COLUMN($AD$29),FALSE)*eurostat_totals[[#This Row],[2020 1]]</f>
        <v>3369.8299951200006</v>
      </c>
      <c r="BC244" s="81">
        <f>VLOOKUP(eurostat_totals[[#This Row],[energy carrier EUCalc]],$AE$11:$BI$24,COLUMN()-COLUMN($AD$29),FALSE)*eurostat_totals[[#This Row],[2020 1]]</f>
        <v>3369.8299951200006</v>
      </c>
      <c r="BD244" s="81">
        <f ca="1">VLOOKUP(eurostat_totals[[#This Row],[energy carrier EUCalc]],$AE$11:$BI$24,COLUMN()-COLUMN($AD$29),FALSE)*eurostat_totals[[#This Row],[2020 1]]</f>
        <v>3369.8299951200006</v>
      </c>
      <c r="BE244" s="81">
        <f ca="1">VLOOKUP(eurostat_totals[[#This Row],[energy carrier EUCalc]],$AE$11:$BI$24,COLUMN()-COLUMN($AD$29),FALSE)*eurostat_totals[[#This Row],[2020 1]]</f>
        <v>3369.8299951200006</v>
      </c>
      <c r="BF244" s="81">
        <f ca="1">VLOOKUP(eurostat_totals[[#This Row],[energy carrier EUCalc]],$AE$11:$BI$24,COLUMN()-COLUMN($AD$29),FALSE)*eurostat_totals[[#This Row],[2020 1]]</f>
        <v>3369.8299951200006</v>
      </c>
      <c r="BG244" s="81">
        <f ca="1">VLOOKUP(eurostat_totals[[#This Row],[energy carrier EUCalc]],$AE$11:$BI$24,COLUMN()-COLUMN($AD$29),FALSE)*eurostat_totals[[#This Row],[2020 1]]</f>
        <v>3369.8299951200006</v>
      </c>
      <c r="BH244" s="81">
        <f ca="1">VLOOKUP(eurostat_totals[[#This Row],[energy carrier EUCalc]],$AE$11:$BI$24,COLUMN()-COLUMN($AD$29),FALSE)*eurostat_totals[[#This Row],[2020 1]]</f>
        <v>3369.8299951200006</v>
      </c>
      <c r="BI244" s="81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81" t="str">
        <f t="shared" si="129"/>
        <v>heat-solarSweden</v>
      </c>
      <c r="B245" s="6" t="s">
        <v>38</v>
      </c>
      <c r="C245" t="s">
        <v>9</v>
      </c>
      <c r="D245" s="84">
        <v>36.948510000000006</v>
      </c>
      <c r="E245" s="84">
        <v>41.112050000000004</v>
      </c>
      <c r="F245" s="84">
        <v>45.275590000000001</v>
      </c>
      <c r="G245" s="84">
        <v>45.833829999999999</v>
      </c>
      <c r="H245" s="84">
        <v>47.217799999999997</v>
      </c>
      <c r="I245" s="84">
        <v>54.160910000000001</v>
      </c>
      <c r="J245" s="84">
        <v>44.449860000000001</v>
      </c>
      <c r="K245" s="84">
        <v>47.776040000000002</v>
      </c>
      <c r="L245" s="84">
        <v>51.113849999999999</v>
      </c>
      <c r="M245" s="84">
        <v>51.113849999999999</v>
      </c>
      <c r="N245" s="84">
        <v>57.2196</v>
      </c>
      <c r="O245" s="84">
        <v>38.890720000000002</v>
      </c>
      <c r="P245" s="84">
        <v>44.170740000000002</v>
      </c>
      <c r="Q245" s="84">
        <v>49.718250000000005</v>
      </c>
      <c r="R245" s="84">
        <v>55.556510000000003</v>
      </c>
      <c r="S245" s="84">
        <v>68.605370000000008</v>
      </c>
      <c r="T245" s="84">
        <v>66.942280000000011</v>
      </c>
      <c r="U245" s="84">
        <v>99.994740000000021</v>
      </c>
      <c r="V245" s="84">
        <v>109.99654000000001</v>
      </c>
      <c r="W245" s="84">
        <v>114.99744000000001</v>
      </c>
      <c r="X245" s="84">
        <v>119.99834</v>
      </c>
      <c r="Y245" s="84">
        <v>128.05793</v>
      </c>
      <c r="Z245" s="84">
        <v>128.88366000000002</v>
      </c>
      <c r="AA245" s="84">
        <v>130.00014000000002</v>
      </c>
      <c r="AB245" s="84">
        <v>130.00014000000002</v>
      </c>
      <c r="AC245" s="84">
        <v>131.11662000000001</v>
      </c>
      <c r="AD245" s="84">
        <v>130.00014000000002</v>
      </c>
      <c r="AE245" s="84">
        <v>128.88366000000002</v>
      </c>
      <c r="AF245" s="84">
        <f t="shared" si="126"/>
        <v>128.88366000000002</v>
      </c>
      <c r="AG245" s="84">
        <f t="shared" si="127"/>
        <v>128.66036400000002</v>
      </c>
      <c r="AH245" s="84">
        <f t="shared" si="128"/>
        <v>128.39240880000003</v>
      </c>
      <c r="AI245" s="84">
        <f ca="1">VLOOKUP(eurostat_totals[[#This Row],[energy carrier EUCalc]],$AE$11:$BI$24,COLUMN()-COLUMN($AD$29),FALSE)*eurostat_totals[[#This Row],[2020 1]]</f>
        <v>128.39240880000003</v>
      </c>
      <c r="AJ245" s="84">
        <f ca="1">VLOOKUP(eurostat_totals[[#This Row],[energy carrier EUCalc]],$AE$11:$BI$24,COLUMN()-COLUMN($AD$29),FALSE)*eurostat_totals[[#This Row],[2020 1]]</f>
        <v>128.39240880000003</v>
      </c>
      <c r="AK245" s="84">
        <f ca="1">VLOOKUP(eurostat_totals[[#This Row],[energy carrier EUCalc]],$AE$11:$BI$24,COLUMN()-COLUMN($AD$29),FALSE)*eurostat_totals[[#This Row],[2020 1]]</f>
        <v>128.39240880000003</v>
      </c>
      <c r="AL245" s="84">
        <f ca="1">VLOOKUP(eurostat_totals[[#This Row],[energy carrier EUCalc]],$AE$11:$BI$24,COLUMN()-COLUMN($AD$29),FALSE)*eurostat_totals[[#This Row],[2020 1]]</f>
        <v>128.39240880000003</v>
      </c>
      <c r="AM245" s="84">
        <f ca="1">VLOOKUP(eurostat_totals[[#This Row],[energy carrier EUCalc]],$AE$11:$BI$24,COLUMN()-COLUMN($AD$29),FALSE)*eurostat_totals[[#This Row],[2020 1]]</f>
        <v>128.39240880000003</v>
      </c>
      <c r="AN245" s="84">
        <f ca="1">VLOOKUP(eurostat_totals[[#This Row],[energy carrier EUCalc]],$AE$11:$BI$24,COLUMN()-COLUMN($AD$29),FALSE)*eurostat_totals[[#This Row],[2020 1]]</f>
        <v>128.39240880000003</v>
      </c>
      <c r="AO245" s="84">
        <f>VLOOKUP(eurostat_totals[[#This Row],[energy carrier EUCalc]],$AE$11:$BI$24,COLUMN()-COLUMN($AD$29),FALSE)*eurostat_totals[[#This Row],[2020 1]]</f>
        <v>128.39240880000003</v>
      </c>
      <c r="AP245" s="84">
        <f ca="1">VLOOKUP(eurostat_totals[[#This Row],[energy carrier EUCalc]],$AE$11:$BI$24,COLUMN()-COLUMN($AD$29),FALSE)*eurostat_totals[[#This Row],[2020 1]]</f>
        <v>128.39240880000003</v>
      </c>
      <c r="AQ245" s="84">
        <f ca="1">VLOOKUP(eurostat_totals[[#This Row],[energy carrier EUCalc]],$AE$11:$BI$24,COLUMN()-COLUMN($AD$29),FALSE)*eurostat_totals[[#This Row],[2020 1]]</f>
        <v>128.39240880000003</v>
      </c>
      <c r="AR245" s="81">
        <f ca="1">VLOOKUP(eurostat_totals[[#This Row],[energy carrier EUCalc]],$AE$11:$BI$24,COLUMN()-COLUMN($AD$29),FALSE)*eurostat_totals[[#This Row],[2020 1]]</f>
        <v>128.39240880000003</v>
      </c>
      <c r="AS245" s="81">
        <f ca="1">VLOOKUP(eurostat_totals[[#This Row],[energy carrier EUCalc]],$AE$11:$BI$24,COLUMN()-COLUMN($AD$29),FALSE)*eurostat_totals[[#This Row],[2020 1]]</f>
        <v>128.39240880000003</v>
      </c>
      <c r="AT245" s="81">
        <f ca="1">VLOOKUP(eurostat_totals[[#This Row],[energy carrier EUCalc]],$AE$11:$BI$24,COLUMN()-COLUMN($AD$29),FALSE)*eurostat_totals[[#This Row],[2020 1]]</f>
        <v>128.39240880000003</v>
      </c>
      <c r="AU245" s="81">
        <f ca="1">VLOOKUP(eurostat_totals[[#This Row],[energy carrier EUCalc]],$AE$11:$BI$24,COLUMN()-COLUMN($AD$29),FALSE)*eurostat_totals[[#This Row],[2020 1]]</f>
        <v>128.39240880000003</v>
      </c>
      <c r="AV245" s="81">
        <f>VLOOKUP(eurostat_totals[[#This Row],[energy carrier EUCalc]],$AE$11:$BI$24,COLUMN()-COLUMN($AD$29),FALSE)*eurostat_totals[[#This Row],[2020 1]]</f>
        <v>128.39240880000003</v>
      </c>
      <c r="AW245" s="81">
        <f ca="1">VLOOKUP(eurostat_totals[[#This Row],[energy carrier EUCalc]],$AE$11:$BI$24,COLUMN()-COLUMN($AD$29),FALSE)*eurostat_totals[[#This Row],[2020 1]]</f>
        <v>128.39240880000003</v>
      </c>
      <c r="AX245" s="81">
        <f ca="1">VLOOKUP(eurostat_totals[[#This Row],[energy carrier EUCalc]],$AE$11:$BI$24,COLUMN()-COLUMN($AD$29),FALSE)*eurostat_totals[[#This Row],[2020 1]]</f>
        <v>128.39240880000003</v>
      </c>
      <c r="AY245" s="81">
        <f ca="1">VLOOKUP(eurostat_totals[[#This Row],[energy carrier EUCalc]],$AE$11:$BI$24,COLUMN()-COLUMN($AD$29),FALSE)*eurostat_totals[[#This Row],[2020 1]]</f>
        <v>128.39240880000003</v>
      </c>
      <c r="AZ245" s="81">
        <f ca="1">VLOOKUP(eurostat_totals[[#This Row],[energy carrier EUCalc]],$AE$11:$BI$24,COLUMN()-COLUMN($AD$29),FALSE)*eurostat_totals[[#This Row],[2020 1]]</f>
        <v>128.39240880000003</v>
      </c>
      <c r="BA245" s="81">
        <f ca="1">VLOOKUP(eurostat_totals[[#This Row],[energy carrier EUCalc]],$AE$11:$BI$24,COLUMN()-COLUMN($AD$29),FALSE)*eurostat_totals[[#This Row],[2020 1]]</f>
        <v>128.39240880000003</v>
      </c>
      <c r="BB245" s="81">
        <f ca="1">VLOOKUP(eurostat_totals[[#This Row],[energy carrier EUCalc]],$AE$11:$BI$24,COLUMN()-COLUMN($AD$29),FALSE)*eurostat_totals[[#This Row],[2020 1]]</f>
        <v>128.39240880000003</v>
      </c>
      <c r="BC245" s="81">
        <f>VLOOKUP(eurostat_totals[[#This Row],[energy carrier EUCalc]],$AE$11:$BI$24,COLUMN()-COLUMN($AD$29),FALSE)*eurostat_totals[[#This Row],[2020 1]]</f>
        <v>128.39240880000003</v>
      </c>
      <c r="BD245" s="81">
        <f ca="1">VLOOKUP(eurostat_totals[[#This Row],[energy carrier EUCalc]],$AE$11:$BI$24,COLUMN()-COLUMN($AD$29),FALSE)*eurostat_totals[[#This Row],[2020 1]]</f>
        <v>128.39240880000003</v>
      </c>
      <c r="BE245" s="81">
        <f ca="1">VLOOKUP(eurostat_totals[[#This Row],[energy carrier EUCalc]],$AE$11:$BI$24,COLUMN()-COLUMN($AD$29),FALSE)*eurostat_totals[[#This Row],[2020 1]]</f>
        <v>128.39240880000003</v>
      </c>
      <c r="BF245" s="81">
        <f ca="1">VLOOKUP(eurostat_totals[[#This Row],[energy carrier EUCalc]],$AE$11:$BI$24,COLUMN()-COLUMN($AD$29),FALSE)*eurostat_totals[[#This Row],[2020 1]]</f>
        <v>128.39240880000003</v>
      </c>
      <c r="BG245" s="81">
        <f ca="1">VLOOKUP(eurostat_totals[[#This Row],[energy carrier EUCalc]],$AE$11:$BI$24,COLUMN()-COLUMN($AD$29),FALSE)*eurostat_totals[[#This Row],[2020 1]]</f>
        <v>128.39240880000003</v>
      </c>
      <c r="BH245" s="81">
        <f ca="1">VLOOKUP(eurostat_totals[[#This Row],[energy carrier EUCalc]],$AE$11:$BI$24,COLUMN()-COLUMN($AD$29),FALSE)*eurostat_totals[[#This Row],[2020 1]]</f>
        <v>128.39240880000003</v>
      </c>
      <c r="BI245" s="81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81" t="str">
        <f t="shared" si="129"/>
        <v>heat-solarUnited Kingdom</v>
      </c>
      <c r="B246" s="78" t="s">
        <v>38</v>
      </c>
      <c r="C246" t="s">
        <v>4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</v>
      </c>
      <c r="Q246" s="84">
        <v>0</v>
      </c>
      <c r="R246" s="84">
        <v>0</v>
      </c>
      <c r="S246" s="84">
        <v>0</v>
      </c>
      <c r="T246" s="84">
        <v>0</v>
      </c>
      <c r="U246" s="84">
        <v>0</v>
      </c>
      <c r="V246" s="84">
        <v>0</v>
      </c>
      <c r="W246" s="84">
        <v>0</v>
      </c>
      <c r="X246" s="84">
        <v>441.94000000000005</v>
      </c>
      <c r="Y246" s="84">
        <v>499.71784000000008</v>
      </c>
      <c r="Z246" s="84">
        <v>533.60766000000001</v>
      </c>
      <c r="AA246" s="84">
        <v>556.94907000000012</v>
      </c>
      <c r="AB246" s="84">
        <v>576.39443000000006</v>
      </c>
      <c r="AC246" s="84">
        <v>589.44329000000005</v>
      </c>
      <c r="AD246" s="84">
        <v>595.82816000000003</v>
      </c>
      <c r="AE246" s="84">
        <v>605.28335000000004</v>
      </c>
      <c r="AF246" s="84">
        <f t="shared" si="126"/>
        <v>619.61848800000007</v>
      </c>
      <c r="AG246" s="84">
        <f t="shared" si="127"/>
        <v>632.15237160000004</v>
      </c>
      <c r="AH246" s="84">
        <f t="shared" si="128"/>
        <v>643.30395992000001</v>
      </c>
      <c r="AI246" s="84">
        <f ca="1">VLOOKUP(eurostat_totals[[#This Row],[energy carrier EUCalc]],$AE$11:$BI$24,COLUMN()-COLUMN($AD$29),FALSE)*eurostat_totals[[#This Row],[2020 1]]</f>
        <v>643.30395992000001</v>
      </c>
      <c r="AJ246" s="84">
        <f ca="1">VLOOKUP(eurostat_totals[[#This Row],[energy carrier EUCalc]],$AE$11:$BI$24,COLUMN()-COLUMN($AD$29),FALSE)*eurostat_totals[[#This Row],[2020 1]]</f>
        <v>643.30395992000001</v>
      </c>
      <c r="AK246" s="84">
        <f ca="1">VLOOKUP(eurostat_totals[[#This Row],[energy carrier EUCalc]],$AE$11:$BI$24,COLUMN()-COLUMN($AD$29),FALSE)*eurostat_totals[[#This Row],[2020 1]]</f>
        <v>643.30395992000001</v>
      </c>
      <c r="AL246" s="84">
        <f ca="1">VLOOKUP(eurostat_totals[[#This Row],[energy carrier EUCalc]],$AE$11:$BI$24,COLUMN()-COLUMN($AD$29),FALSE)*eurostat_totals[[#This Row],[2020 1]]</f>
        <v>643.30395992000001</v>
      </c>
      <c r="AM246" s="84">
        <f ca="1">VLOOKUP(eurostat_totals[[#This Row],[energy carrier EUCalc]],$AE$11:$BI$24,COLUMN()-COLUMN($AD$29),FALSE)*eurostat_totals[[#This Row],[2020 1]]</f>
        <v>643.30395992000001</v>
      </c>
      <c r="AN246" s="84">
        <f ca="1">VLOOKUP(eurostat_totals[[#This Row],[energy carrier EUCalc]],$AE$11:$BI$24,COLUMN()-COLUMN($AD$29),FALSE)*eurostat_totals[[#This Row],[2020 1]]</f>
        <v>643.30395992000001</v>
      </c>
      <c r="AO246" s="84">
        <f>VLOOKUP(eurostat_totals[[#This Row],[energy carrier EUCalc]],$AE$11:$BI$24,COLUMN()-COLUMN($AD$29),FALSE)*eurostat_totals[[#This Row],[2020 1]]</f>
        <v>643.30395992000001</v>
      </c>
      <c r="AP246" s="84">
        <f ca="1">VLOOKUP(eurostat_totals[[#This Row],[energy carrier EUCalc]],$AE$11:$BI$24,COLUMN()-COLUMN($AD$29),FALSE)*eurostat_totals[[#This Row],[2020 1]]</f>
        <v>643.30395992000001</v>
      </c>
      <c r="AQ246" s="84">
        <f ca="1">VLOOKUP(eurostat_totals[[#This Row],[energy carrier EUCalc]],$AE$11:$BI$24,COLUMN()-COLUMN($AD$29),FALSE)*eurostat_totals[[#This Row],[2020 1]]</f>
        <v>643.30395992000001</v>
      </c>
      <c r="AR246" s="81">
        <f ca="1">VLOOKUP(eurostat_totals[[#This Row],[energy carrier EUCalc]],$AE$11:$BI$24,COLUMN()-COLUMN($AD$29),FALSE)*eurostat_totals[[#This Row],[2020 1]]</f>
        <v>643.30395992000001</v>
      </c>
      <c r="AS246" s="81">
        <f ca="1">VLOOKUP(eurostat_totals[[#This Row],[energy carrier EUCalc]],$AE$11:$BI$24,COLUMN()-COLUMN($AD$29),FALSE)*eurostat_totals[[#This Row],[2020 1]]</f>
        <v>643.30395992000001</v>
      </c>
      <c r="AT246" s="81">
        <f ca="1">VLOOKUP(eurostat_totals[[#This Row],[energy carrier EUCalc]],$AE$11:$BI$24,COLUMN()-COLUMN($AD$29),FALSE)*eurostat_totals[[#This Row],[2020 1]]</f>
        <v>643.30395992000001</v>
      </c>
      <c r="AU246" s="81">
        <f ca="1">VLOOKUP(eurostat_totals[[#This Row],[energy carrier EUCalc]],$AE$11:$BI$24,COLUMN()-COLUMN($AD$29),FALSE)*eurostat_totals[[#This Row],[2020 1]]</f>
        <v>643.30395992000001</v>
      </c>
      <c r="AV246" s="81">
        <f>VLOOKUP(eurostat_totals[[#This Row],[energy carrier EUCalc]],$AE$11:$BI$24,COLUMN()-COLUMN($AD$29),FALSE)*eurostat_totals[[#This Row],[2020 1]]</f>
        <v>643.30395992000001</v>
      </c>
      <c r="AW246" s="81">
        <f ca="1">VLOOKUP(eurostat_totals[[#This Row],[energy carrier EUCalc]],$AE$11:$BI$24,COLUMN()-COLUMN($AD$29),FALSE)*eurostat_totals[[#This Row],[2020 1]]</f>
        <v>643.30395992000001</v>
      </c>
      <c r="AX246" s="81">
        <f ca="1">VLOOKUP(eurostat_totals[[#This Row],[energy carrier EUCalc]],$AE$11:$BI$24,COLUMN()-COLUMN($AD$29),FALSE)*eurostat_totals[[#This Row],[2020 1]]</f>
        <v>643.30395992000001</v>
      </c>
      <c r="AY246" s="81">
        <f ca="1">VLOOKUP(eurostat_totals[[#This Row],[energy carrier EUCalc]],$AE$11:$BI$24,COLUMN()-COLUMN($AD$29),FALSE)*eurostat_totals[[#This Row],[2020 1]]</f>
        <v>643.30395992000001</v>
      </c>
      <c r="AZ246" s="81">
        <f ca="1">VLOOKUP(eurostat_totals[[#This Row],[energy carrier EUCalc]],$AE$11:$BI$24,COLUMN()-COLUMN($AD$29),FALSE)*eurostat_totals[[#This Row],[2020 1]]</f>
        <v>643.30395992000001</v>
      </c>
      <c r="BA246" s="81">
        <f ca="1">VLOOKUP(eurostat_totals[[#This Row],[energy carrier EUCalc]],$AE$11:$BI$24,COLUMN()-COLUMN($AD$29),FALSE)*eurostat_totals[[#This Row],[2020 1]]</f>
        <v>643.30395992000001</v>
      </c>
      <c r="BB246" s="81">
        <f ca="1">VLOOKUP(eurostat_totals[[#This Row],[energy carrier EUCalc]],$AE$11:$BI$24,COLUMN()-COLUMN($AD$29),FALSE)*eurostat_totals[[#This Row],[2020 1]]</f>
        <v>643.30395992000001</v>
      </c>
      <c r="BC246" s="81">
        <f>VLOOKUP(eurostat_totals[[#This Row],[energy carrier EUCalc]],$AE$11:$BI$24,COLUMN()-COLUMN($AD$29),FALSE)*eurostat_totals[[#This Row],[2020 1]]</f>
        <v>643.30395992000001</v>
      </c>
      <c r="BD246" s="81">
        <f ca="1">VLOOKUP(eurostat_totals[[#This Row],[energy carrier EUCalc]],$AE$11:$BI$24,COLUMN()-COLUMN($AD$29),FALSE)*eurostat_totals[[#This Row],[2020 1]]</f>
        <v>643.30395992000001</v>
      </c>
      <c r="BE246" s="81">
        <f ca="1">VLOOKUP(eurostat_totals[[#This Row],[energy carrier EUCalc]],$AE$11:$BI$24,COLUMN()-COLUMN($AD$29),FALSE)*eurostat_totals[[#This Row],[2020 1]]</f>
        <v>643.30395992000001</v>
      </c>
      <c r="BF246" s="81">
        <f ca="1">VLOOKUP(eurostat_totals[[#This Row],[energy carrier EUCalc]],$AE$11:$BI$24,COLUMN()-COLUMN($AD$29),FALSE)*eurostat_totals[[#This Row],[2020 1]]</f>
        <v>643.30395992000001</v>
      </c>
      <c r="BG246" s="81">
        <f ca="1">VLOOKUP(eurostat_totals[[#This Row],[energy carrier EUCalc]],$AE$11:$BI$24,COLUMN()-COLUMN($AD$29),FALSE)*eurostat_totals[[#This Row],[2020 1]]</f>
        <v>643.30395992000001</v>
      </c>
      <c r="BH246" s="81">
        <f ca="1">VLOOKUP(eurostat_totals[[#This Row],[energy carrier EUCalc]],$AE$11:$BI$24,COLUMN()-COLUMN($AD$29),FALSE)*eurostat_totals[[#This Row],[2020 1]]</f>
        <v>643.30395992000001</v>
      </c>
      <c r="BI246" s="81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81" t="str">
        <f t="shared" si="129"/>
        <v>heat-districtAustria</v>
      </c>
      <c r="B247" s="6" t="s">
        <v>60</v>
      </c>
      <c r="C247" t="s">
        <v>12</v>
      </c>
      <c r="D247" s="84">
        <v>3296.1164500000004</v>
      </c>
      <c r="E247" s="84">
        <v>3929.7188500000002</v>
      </c>
      <c r="F247" s="84">
        <v>3687.5008400000002</v>
      </c>
      <c r="G247" s="84">
        <v>4116.6711000000005</v>
      </c>
      <c r="H247" s="84">
        <v>3978.3322499999999</v>
      </c>
      <c r="I247" s="84">
        <v>4387.2197900000001</v>
      </c>
      <c r="J247" s="84">
        <v>5933.8934900000004</v>
      </c>
      <c r="K247" s="84">
        <v>5032.77783</v>
      </c>
      <c r="L247" s="84">
        <v>5322.504390000001</v>
      </c>
      <c r="M247" s="84">
        <v>6075.0002800000002</v>
      </c>
      <c r="N247" s="84">
        <v>5933.3352500000001</v>
      </c>
      <c r="O247" s="84">
        <v>6443.6131300000006</v>
      </c>
      <c r="P247" s="84">
        <v>6114.7167300000001</v>
      </c>
      <c r="Q247" s="84">
        <v>6586.1155200000003</v>
      </c>
      <c r="R247" s="84">
        <v>7079.7276099999999</v>
      </c>
      <c r="S247" s="84">
        <v>5549.5219900000002</v>
      </c>
      <c r="T247" s="84">
        <v>5060.0036600000003</v>
      </c>
      <c r="U247" s="84">
        <v>5820.5824000000002</v>
      </c>
      <c r="V247" s="84">
        <v>6043.4713499999998</v>
      </c>
      <c r="W247" s="84">
        <v>6410.4792600000001</v>
      </c>
      <c r="X247" s="84">
        <v>7196.1788000000006</v>
      </c>
      <c r="Y247" s="84">
        <v>7002.9579800000001</v>
      </c>
      <c r="Z247" s="84">
        <v>7617.1150200000002</v>
      </c>
      <c r="AA247" s="84">
        <v>9331.8538499999995</v>
      </c>
      <c r="AB247" s="84">
        <v>7814.0341800000006</v>
      </c>
      <c r="AC247" s="84">
        <v>8631.3091700000004</v>
      </c>
      <c r="AD247" s="84">
        <v>9035.1609200000003</v>
      </c>
      <c r="AE247" s="84">
        <v>9048.0353300000006</v>
      </c>
      <c r="AF247" s="84">
        <f t="shared" si="126"/>
        <v>9334.2193920000009</v>
      </c>
      <c r="AG247" s="84">
        <f t="shared" si="127"/>
        <v>9334.6925004000004</v>
      </c>
      <c r="AH247" s="84">
        <f t="shared" si="128"/>
        <v>9638.82416448</v>
      </c>
      <c r="AI247" s="84">
        <f ca="1">VLOOKUP(eurostat_totals[[#This Row],[energy carrier EUCalc]],$AE$11:$BI$24,COLUMN()-COLUMN($AD$29),FALSE)*eurostat_totals[[#This Row],[2020 1]]</f>
        <v>9638.82416448</v>
      </c>
      <c r="AJ247" s="84">
        <f ca="1">VLOOKUP(eurostat_totals[[#This Row],[energy carrier EUCalc]],$AE$11:$BI$24,COLUMN()-COLUMN($AD$29),FALSE)*eurostat_totals[[#This Row],[2020 1]]</f>
        <v>9638.82416448</v>
      </c>
      <c r="AK247" s="84">
        <f ca="1">VLOOKUP(eurostat_totals[[#This Row],[energy carrier EUCalc]],$AE$11:$BI$24,COLUMN()-COLUMN($AD$29),FALSE)*eurostat_totals[[#This Row],[2020 1]]</f>
        <v>9638.82416448</v>
      </c>
      <c r="AL247" s="84">
        <f ca="1">VLOOKUP(eurostat_totals[[#This Row],[energy carrier EUCalc]],$AE$11:$BI$24,COLUMN()-COLUMN($AD$29),FALSE)*eurostat_totals[[#This Row],[2020 1]]</f>
        <v>9638.82416448</v>
      </c>
      <c r="AM247" s="84">
        <f ca="1">VLOOKUP(eurostat_totals[[#This Row],[energy carrier EUCalc]],$AE$11:$BI$24,COLUMN()-COLUMN($AD$29),FALSE)*eurostat_totals[[#This Row],[2020 1]]</f>
        <v>9638.82416448</v>
      </c>
      <c r="AN247" s="84">
        <f ca="1">VLOOKUP(eurostat_totals[[#This Row],[energy carrier EUCalc]],$AE$11:$BI$24,COLUMN()-COLUMN($AD$29),FALSE)*eurostat_totals[[#This Row],[2020 1]]</f>
        <v>9638.82416448</v>
      </c>
      <c r="AO247" s="84">
        <f>VLOOKUP(eurostat_totals[[#This Row],[energy carrier EUCalc]],$AE$11:$BI$24,COLUMN()-COLUMN($AD$29),FALSE)*eurostat_totals[[#This Row],[2020 1]]</f>
        <v>9638.82416448</v>
      </c>
      <c r="AP247" s="84">
        <f ca="1">VLOOKUP(eurostat_totals[[#This Row],[energy carrier EUCalc]],$AE$11:$BI$24,COLUMN()-COLUMN($AD$29),FALSE)*eurostat_totals[[#This Row],[2020 1]]</f>
        <v>9638.82416448</v>
      </c>
      <c r="AQ247" s="84">
        <f ca="1">VLOOKUP(eurostat_totals[[#This Row],[energy carrier EUCalc]],$AE$11:$BI$24,COLUMN()-COLUMN($AD$29),FALSE)*eurostat_totals[[#This Row],[2020 1]]</f>
        <v>9638.82416448</v>
      </c>
      <c r="AR247" s="81">
        <f ca="1">VLOOKUP(eurostat_totals[[#This Row],[energy carrier EUCalc]],$AE$11:$BI$24,COLUMN()-COLUMN($AD$29),FALSE)*eurostat_totals[[#This Row],[2020 1]]</f>
        <v>9638.82416448</v>
      </c>
      <c r="AS247" s="81">
        <f ca="1">VLOOKUP(eurostat_totals[[#This Row],[energy carrier EUCalc]],$AE$11:$BI$24,COLUMN()-COLUMN($AD$29),FALSE)*eurostat_totals[[#This Row],[2020 1]]</f>
        <v>9638.82416448</v>
      </c>
      <c r="AT247" s="81">
        <f ca="1">VLOOKUP(eurostat_totals[[#This Row],[energy carrier EUCalc]],$AE$11:$BI$24,COLUMN()-COLUMN($AD$29),FALSE)*eurostat_totals[[#This Row],[2020 1]]</f>
        <v>9638.82416448</v>
      </c>
      <c r="AU247" s="81">
        <f ca="1">VLOOKUP(eurostat_totals[[#This Row],[energy carrier EUCalc]],$AE$11:$BI$24,COLUMN()-COLUMN($AD$29),FALSE)*eurostat_totals[[#This Row],[2020 1]]</f>
        <v>9638.82416448</v>
      </c>
      <c r="AV247" s="81">
        <f>VLOOKUP(eurostat_totals[[#This Row],[energy carrier EUCalc]],$AE$11:$BI$24,COLUMN()-COLUMN($AD$29),FALSE)*eurostat_totals[[#This Row],[2020 1]]</f>
        <v>9638.82416448</v>
      </c>
      <c r="AW247" s="81">
        <f ca="1">VLOOKUP(eurostat_totals[[#This Row],[energy carrier EUCalc]],$AE$11:$BI$24,COLUMN()-COLUMN($AD$29),FALSE)*eurostat_totals[[#This Row],[2020 1]]</f>
        <v>9638.82416448</v>
      </c>
      <c r="AX247" s="81">
        <f ca="1">VLOOKUP(eurostat_totals[[#This Row],[energy carrier EUCalc]],$AE$11:$BI$24,COLUMN()-COLUMN($AD$29),FALSE)*eurostat_totals[[#This Row],[2020 1]]</f>
        <v>9638.82416448</v>
      </c>
      <c r="AY247" s="81">
        <f ca="1">VLOOKUP(eurostat_totals[[#This Row],[energy carrier EUCalc]],$AE$11:$BI$24,COLUMN()-COLUMN($AD$29),FALSE)*eurostat_totals[[#This Row],[2020 1]]</f>
        <v>9638.82416448</v>
      </c>
      <c r="AZ247" s="81">
        <f ca="1">VLOOKUP(eurostat_totals[[#This Row],[energy carrier EUCalc]],$AE$11:$BI$24,COLUMN()-COLUMN($AD$29),FALSE)*eurostat_totals[[#This Row],[2020 1]]</f>
        <v>9638.82416448</v>
      </c>
      <c r="BA247" s="81">
        <f ca="1">VLOOKUP(eurostat_totals[[#This Row],[energy carrier EUCalc]],$AE$11:$BI$24,COLUMN()-COLUMN($AD$29),FALSE)*eurostat_totals[[#This Row],[2020 1]]</f>
        <v>9638.82416448</v>
      </c>
      <c r="BB247" s="81">
        <f ca="1">VLOOKUP(eurostat_totals[[#This Row],[energy carrier EUCalc]],$AE$11:$BI$24,COLUMN()-COLUMN($AD$29),FALSE)*eurostat_totals[[#This Row],[2020 1]]</f>
        <v>9638.82416448</v>
      </c>
      <c r="BC247" s="81">
        <f>VLOOKUP(eurostat_totals[[#This Row],[energy carrier EUCalc]],$AE$11:$BI$24,COLUMN()-COLUMN($AD$29),FALSE)*eurostat_totals[[#This Row],[2020 1]]</f>
        <v>9638.82416448</v>
      </c>
      <c r="BD247" s="81">
        <f ca="1">VLOOKUP(eurostat_totals[[#This Row],[energy carrier EUCalc]],$AE$11:$BI$24,COLUMN()-COLUMN($AD$29),FALSE)*eurostat_totals[[#This Row],[2020 1]]</f>
        <v>9638.82416448</v>
      </c>
      <c r="BE247" s="81">
        <f ca="1">VLOOKUP(eurostat_totals[[#This Row],[energy carrier EUCalc]],$AE$11:$BI$24,COLUMN()-COLUMN($AD$29),FALSE)*eurostat_totals[[#This Row],[2020 1]]</f>
        <v>9638.82416448</v>
      </c>
      <c r="BF247" s="81">
        <f ca="1">VLOOKUP(eurostat_totals[[#This Row],[energy carrier EUCalc]],$AE$11:$BI$24,COLUMN()-COLUMN($AD$29),FALSE)*eurostat_totals[[#This Row],[2020 1]]</f>
        <v>9638.82416448</v>
      </c>
      <c r="BG247" s="81">
        <f ca="1">VLOOKUP(eurostat_totals[[#This Row],[energy carrier EUCalc]],$AE$11:$BI$24,COLUMN()-COLUMN($AD$29),FALSE)*eurostat_totals[[#This Row],[2020 1]]</f>
        <v>9638.82416448</v>
      </c>
      <c r="BH247" s="81">
        <f ca="1">VLOOKUP(eurostat_totals[[#This Row],[energy carrier EUCalc]],$AE$11:$BI$24,COLUMN()-COLUMN($AD$29),FALSE)*eurostat_totals[[#This Row],[2020 1]]</f>
        <v>9638.82416448</v>
      </c>
      <c r="BI247" s="81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81" t="str">
        <f t="shared" si="129"/>
        <v>heat-districtBelgium</v>
      </c>
      <c r="B248" s="6" t="s">
        <v>60</v>
      </c>
      <c r="C248" t="s">
        <v>1</v>
      </c>
      <c r="D248" s="84">
        <v>204.72289000000004</v>
      </c>
      <c r="E248" s="84">
        <v>312.77722</v>
      </c>
      <c r="F248" s="84">
        <v>210.28203000000002</v>
      </c>
      <c r="G248" s="84">
        <v>227.22694000000001</v>
      </c>
      <c r="H248" s="84">
        <v>211.666</v>
      </c>
      <c r="I248" s="84">
        <v>219.44647000000001</v>
      </c>
      <c r="J248" s="84">
        <v>186.66150000000002</v>
      </c>
      <c r="K248" s="84">
        <v>189.44107000000002</v>
      </c>
      <c r="L248" s="84">
        <v>134.44280000000001</v>
      </c>
      <c r="M248" s="84">
        <v>162.22687000000002</v>
      </c>
      <c r="N248" s="84">
        <v>202.50156000000001</v>
      </c>
      <c r="O248" s="84">
        <v>177.21794</v>
      </c>
      <c r="P248" s="84">
        <v>181.11399000000003</v>
      </c>
      <c r="Q248" s="84">
        <v>178.33441999999999</v>
      </c>
      <c r="R248" s="84">
        <v>177.21794</v>
      </c>
      <c r="S248" s="84">
        <v>163.05260000000001</v>
      </c>
      <c r="T248" s="84">
        <v>160.00554</v>
      </c>
      <c r="U248" s="84">
        <v>170.83307000000002</v>
      </c>
      <c r="V248" s="84">
        <v>161.66863000000001</v>
      </c>
      <c r="W248" s="84">
        <v>145.56108</v>
      </c>
      <c r="X248" s="84">
        <v>129.4419</v>
      </c>
      <c r="Y248" s="84">
        <v>150.28286000000003</v>
      </c>
      <c r="Z248" s="84">
        <v>76.106719999999996</v>
      </c>
      <c r="AA248" s="84">
        <v>48.33428</v>
      </c>
      <c r="AB248" s="84">
        <v>46.392070000000004</v>
      </c>
      <c r="AC248" s="84">
        <v>23.050660000000001</v>
      </c>
      <c r="AD248" s="84">
        <v>10.28092</v>
      </c>
      <c r="AE248" s="84">
        <v>10.420480000000001</v>
      </c>
      <c r="AF248" s="84">
        <f t="shared" si="126"/>
        <v>-2.7167679999999983</v>
      </c>
      <c r="AG248" s="84">
        <f t="shared" si="127"/>
        <v>-12.926977599999997</v>
      </c>
      <c r="AH248" s="84">
        <f t="shared" si="128"/>
        <v>-24.790787119999997</v>
      </c>
      <c r="AI248" s="84">
        <f ca="1">VLOOKUP(eurostat_totals[[#This Row],[energy carrier EUCalc]],$AE$11:$BI$24,COLUMN()-COLUMN($AD$29),FALSE)*eurostat_totals[[#This Row],[2020 1]]</f>
        <v>-24.790787119999997</v>
      </c>
      <c r="AJ248" s="84">
        <f ca="1">VLOOKUP(eurostat_totals[[#This Row],[energy carrier EUCalc]],$AE$11:$BI$24,COLUMN()-COLUMN($AD$29),FALSE)*eurostat_totals[[#This Row],[2020 1]]</f>
        <v>-24.790787119999997</v>
      </c>
      <c r="AK248" s="84">
        <f ca="1">VLOOKUP(eurostat_totals[[#This Row],[energy carrier EUCalc]],$AE$11:$BI$24,COLUMN()-COLUMN($AD$29),FALSE)*eurostat_totals[[#This Row],[2020 1]]</f>
        <v>-24.790787119999997</v>
      </c>
      <c r="AL248" s="84">
        <f ca="1">VLOOKUP(eurostat_totals[[#This Row],[energy carrier EUCalc]],$AE$11:$BI$24,COLUMN()-COLUMN($AD$29),FALSE)*eurostat_totals[[#This Row],[2020 1]]</f>
        <v>-24.790787119999997</v>
      </c>
      <c r="AM248" s="84">
        <f ca="1">VLOOKUP(eurostat_totals[[#This Row],[energy carrier EUCalc]],$AE$11:$BI$24,COLUMN()-COLUMN($AD$29),FALSE)*eurostat_totals[[#This Row],[2020 1]]</f>
        <v>-24.790787119999997</v>
      </c>
      <c r="AN248" s="84">
        <f ca="1">VLOOKUP(eurostat_totals[[#This Row],[energy carrier EUCalc]],$AE$11:$BI$24,COLUMN()-COLUMN($AD$29),FALSE)*eurostat_totals[[#This Row],[2020 1]]</f>
        <v>-24.790787119999997</v>
      </c>
      <c r="AO248" s="84">
        <f>VLOOKUP(eurostat_totals[[#This Row],[energy carrier EUCalc]],$AE$11:$BI$24,COLUMN()-COLUMN($AD$29),FALSE)*eurostat_totals[[#This Row],[2020 1]]</f>
        <v>-24.790787119999997</v>
      </c>
      <c r="AP248" s="84">
        <f ca="1">VLOOKUP(eurostat_totals[[#This Row],[energy carrier EUCalc]],$AE$11:$BI$24,COLUMN()-COLUMN($AD$29),FALSE)*eurostat_totals[[#This Row],[2020 1]]</f>
        <v>-24.790787119999997</v>
      </c>
      <c r="AQ248" s="84">
        <f ca="1">VLOOKUP(eurostat_totals[[#This Row],[energy carrier EUCalc]],$AE$11:$BI$24,COLUMN()-COLUMN($AD$29),FALSE)*eurostat_totals[[#This Row],[2020 1]]</f>
        <v>-24.790787119999997</v>
      </c>
      <c r="AR248" s="81">
        <f ca="1">VLOOKUP(eurostat_totals[[#This Row],[energy carrier EUCalc]],$AE$11:$BI$24,COLUMN()-COLUMN($AD$29),FALSE)*eurostat_totals[[#This Row],[2020 1]]</f>
        <v>-24.790787119999997</v>
      </c>
      <c r="AS248" s="81">
        <f ca="1">VLOOKUP(eurostat_totals[[#This Row],[energy carrier EUCalc]],$AE$11:$BI$24,COLUMN()-COLUMN($AD$29),FALSE)*eurostat_totals[[#This Row],[2020 1]]</f>
        <v>-24.790787119999997</v>
      </c>
      <c r="AT248" s="81">
        <f ca="1">VLOOKUP(eurostat_totals[[#This Row],[energy carrier EUCalc]],$AE$11:$BI$24,COLUMN()-COLUMN($AD$29),FALSE)*eurostat_totals[[#This Row],[2020 1]]</f>
        <v>-24.790787119999997</v>
      </c>
      <c r="AU248" s="81">
        <f ca="1">VLOOKUP(eurostat_totals[[#This Row],[energy carrier EUCalc]],$AE$11:$BI$24,COLUMN()-COLUMN($AD$29),FALSE)*eurostat_totals[[#This Row],[2020 1]]</f>
        <v>-24.790787119999997</v>
      </c>
      <c r="AV248" s="81">
        <f>VLOOKUP(eurostat_totals[[#This Row],[energy carrier EUCalc]],$AE$11:$BI$24,COLUMN()-COLUMN($AD$29),FALSE)*eurostat_totals[[#This Row],[2020 1]]</f>
        <v>-24.790787119999997</v>
      </c>
      <c r="AW248" s="81">
        <f ca="1">VLOOKUP(eurostat_totals[[#This Row],[energy carrier EUCalc]],$AE$11:$BI$24,COLUMN()-COLUMN($AD$29),FALSE)*eurostat_totals[[#This Row],[2020 1]]</f>
        <v>-24.790787119999997</v>
      </c>
      <c r="AX248" s="81">
        <f ca="1">VLOOKUP(eurostat_totals[[#This Row],[energy carrier EUCalc]],$AE$11:$BI$24,COLUMN()-COLUMN($AD$29),FALSE)*eurostat_totals[[#This Row],[2020 1]]</f>
        <v>-24.790787119999997</v>
      </c>
      <c r="AY248" s="81">
        <f ca="1">VLOOKUP(eurostat_totals[[#This Row],[energy carrier EUCalc]],$AE$11:$BI$24,COLUMN()-COLUMN($AD$29),FALSE)*eurostat_totals[[#This Row],[2020 1]]</f>
        <v>-24.790787119999997</v>
      </c>
      <c r="AZ248" s="81">
        <f ca="1">VLOOKUP(eurostat_totals[[#This Row],[energy carrier EUCalc]],$AE$11:$BI$24,COLUMN()-COLUMN($AD$29),FALSE)*eurostat_totals[[#This Row],[2020 1]]</f>
        <v>-24.790787119999997</v>
      </c>
      <c r="BA248" s="81">
        <f ca="1">VLOOKUP(eurostat_totals[[#This Row],[energy carrier EUCalc]],$AE$11:$BI$24,COLUMN()-COLUMN($AD$29),FALSE)*eurostat_totals[[#This Row],[2020 1]]</f>
        <v>-24.790787119999997</v>
      </c>
      <c r="BB248" s="81">
        <f ca="1">VLOOKUP(eurostat_totals[[#This Row],[energy carrier EUCalc]],$AE$11:$BI$24,COLUMN()-COLUMN($AD$29),FALSE)*eurostat_totals[[#This Row],[2020 1]]</f>
        <v>-24.790787119999997</v>
      </c>
      <c r="BC248" s="81">
        <f>VLOOKUP(eurostat_totals[[#This Row],[energy carrier EUCalc]],$AE$11:$BI$24,COLUMN()-COLUMN($AD$29),FALSE)*eurostat_totals[[#This Row],[2020 1]]</f>
        <v>-24.790787119999997</v>
      </c>
      <c r="BD248" s="81">
        <f ca="1">VLOOKUP(eurostat_totals[[#This Row],[energy carrier EUCalc]],$AE$11:$BI$24,COLUMN()-COLUMN($AD$29),FALSE)*eurostat_totals[[#This Row],[2020 1]]</f>
        <v>-24.790787119999997</v>
      </c>
      <c r="BE248" s="81">
        <f ca="1">VLOOKUP(eurostat_totals[[#This Row],[energy carrier EUCalc]],$AE$11:$BI$24,COLUMN()-COLUMN($AD$29),FALSE)*eurostat_totals[[#This Row],[2020 1]]</f>
        <v>-24.790787119999997</v>
      </c>
      <c r="BF248" s="81">
        <f ca="1">VLOOKUP(eurostat_totals[[#This Row],[energy carrier EUCalc]],$AE$11:$BI$24,COLUMN()-COLUMN($AD$29),FALSE)*eurostat_totals[[#This Row],[2020 1]]</f>
        <v>-24.790787119999997</v>
      </c>
      <c r="BG248" s="81">
        <f ca="1">VLOOKUP(eurostat_totals[[#This Row],[energy carrier EUCalc]],$AE$11:$BI$24,COLUMN()-COLUMN($AD$29),FALSE)*eurostat_totals[[#This Row],[2020 1]]</f>
        <v>-24.790787119999997</v>
      </c>
      <c r="BH248" s="81">
        <f ca="1">VLOOKUP(eurostat_totals[[#This Row],[energy carrier EUCalc]],$AE$11:$BI$24,COLUMN()-COLUMN($AD$29),FALSE)*eurostat_totals[[#This Row],[2020 1]]</f>
        <v>-24.790787119999997</v>
      </c>
      <c r="BI248" s="81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81" t="str">
        <f t="shared" si="129"/>
        <v>heat-districtBulgaria</v>
      </c>
      <c r="B249" s="6" t="s">
        <v>60</v>
      </c>
      <c r="C249" t="s">
        <v>19</v>
      </c>
      <c r="D249" s="84">
        <v>6304.7276700000011</v>
      </c>
      <c r="E249" s="84">
        <v>7393.6096800000005</v>
      </c>
      <c r="F249" s="84">
        <v>7203.3312500000002</v>
      </c>
      <c r="G249" s="84">
        <v>7429.7208300000002</v>
      </c>
      <c r="H249" s="84">
        <v>6779.9992500000008</v>
      </c>
      <c r="I249" s="84">
        <v>6862.2233500000002</v>
      </c>
      <c r="J249" s="84">
        <v>7729.7166800000005</v>
      </c>
      <c r="K249" s="84">
        <v>7218.6130700000003</v>
      </c>
      <c r="L249" s="84">
        <v>6875.5513300000011</v>
      </c>
      <c r="M249" s="84">
        <v>6795.8276800000003</v>
      </c>
      <c r="N249" s="84">
        <v>5905.5511800000004</v>
      </c>
      <c r="O249" s="84">
        <v>5691.9429700000001</v>
      </c>
      <c r="P249" s="84">
        <v>5111.9432400000005</v>
      </c>
      <c r="Q249" s="84">
        <v>5526.3899200000005</v>
      </c>
      <c r="R249" s="84">
        <v>4929.7244000000001</v>
      </c>
      <c r="S249" s="84">
        <v>5091.11391</v>
      </c>
      <c r="T249" s="84">
        <v>4879.4479100000008</v>
      </c>
      <c r="U249" s="84">
        <v>4386.3940599999996</v>
      </c>
      <c r="V249" s="84">
        <v>4088.3287900000005</v>
      </c>
      <c r="W249" s="84">
        <v>4198.6160800000007</v>
      </c>
      <c r="X249" s="84">
        <v>4122.2186099999999</v>
      </c>
      <c r="Y249" s="84">
        <v>4179.7173300000004</v>
      </c>
      <c r="Z249" s="84">
        <v>4000.2780600000001</v>
      </c>
      <c r="AA249" s="84">
        <v>3702.2244200000005</v>
      </c>
      <c r="AB249" s="84">
        <v>3613.8945699999999</v>
      </c>
      <c r="AC249" s="84">
        <v>3868.8939500000006</v>
      </c>
      <c r="AD249" s="84">
        <v>3775.2724500000004</v>
      </c>
      <c r="AE249" s="84">
        <v>3951.7577000000006</v>
      </c>
      <c r="AF249" s="84">
        <f t="shared" si="126"/>
        <v>3942.0536280000006</v>
      </c>
      <c r="AG249" s="84">
        <f t="shared" si="127"/>
        <v>3990.0194696000008</v>
      </c>
      <c r="AH249" s="84">
        <f t="shared" si="128"/>
        <v>4065.2444495200011</v>
      </c>
      <c r="AI249" s="84">
        <f ca="1">VLOOKUP(eurostat_totals[[#This Row],[energy carrier EUCalc]],$AE$11:$BI$24,COLUMN()-COLUMN($AD$29),FALSE)*eurostat_totals[[#This Row],[2020 1]]</f>
        <v>4065.2444495200011</v>
      </c>
      <c r="AJ249" s="84">
        <f ca="1">VLOOKUP(eurostat_totals[[#This Row],[energy carrier EUCalc]],$AE$11:$BI$24,COLUMN()-COLUMN($AD$29),FALSE)*eurostat_totals[[#This Row],[2020 1]]</f>
        <v>4065.2444495200011</v>
      </c>
      <c r="AK249" s="84">
        <f ca="1">VLOOKUP(eurostat_totals[[#This Row],[energy carrier EUCalc]],$AE$11:$BI$24,COLUMN()-COLUMN($AD$29),FALSE)*eurostat_totals[[#This Row],[2020 1]]</f>
        <v>4065.2444495200011</v>
      </c>
      <c r="AL249" s="84">
        <f ca="1">VLOOKUP(eurostat_totals[[#This Row],[energy carrier EUCalc]],$AE$11:$BI$24,COLUMN()-COLUMN($AD$29),FALSE)*eurostat_totals[[#This Row],[2020 1]]</f>
        <v>4065.2444495200011</v>
      </c>
      <c r="AM249" s="84">
        <f ca="1">VLOOKUP(eurostat_totals[[#This Row],[energy carrier EUCalc]],$AE$11:$BI$24,COLUMN()-COLUMN($AD$29),FALSE)*eurostat_totals[[#This Row],[2020 1]]</f>
        <v>4065.2444495200011</v>
      </c>
      <c r="AN249" s="84">
        <f ca="1">VLOOKUP(eurostat_totals[[#This Row],[energy carrier EUCalc]],$AE$11:$BI$24,COLUMN()-COLUMN($AD$29),FALSE)*eurostat_totals[[#This Row],[2020 1]]</f>
        <v>4065.2444495200011</v>
      </c>
      <c r="AO249" s="84">
        <f>VLOOKUP(eurostat_totals[[#This Row],[energy carrier EUCalc]],$AE$11:$BI$24,COLUMN()-COLUMN($AD$29),FALSE)*eurostat_totals[[#This Row],[2020 1]]</f>
        <v>4065.2444495200011</v>
      </c>
      <c r="AP249" s="84">
        <f ca="1">VLOOKUP(eurostat_totals[[#This Row],[energy carrier EUCalc]],$AE$11:$BI$24,COLUMN()-COLUMN($AD$29),FALSE)*eurostat_totals[[#This Row],[2020 1]]</f>
        <v>4065.2444495200011</v>
      </c>
      <c r="AQ249" s="84">
        <f ca="1">VLOOKUP(eurostat_totals[[#This Row],[energy carrier EUCalc]],$AE$11:$BI$24,COLUMN()-COLUMN($AD$29),FALSE)*eurostat_totals[[#This Row],[2020 1]]</f>
        <v>4065.2444495200011</v>
      </c>
      <c r="AR249" s="81">
        <f ca="1">VLOOKUP(eurostat_totals[[#This Row],[energy carrier EUCalc]],$AE$11:$BI$24,COLUMN()-COLUMN($AD$29),FALSE)*eurostat_totals[[#This Row],[2020 1]]</f>
        <v>4065.2444495200011</v>
      </c>
      <c r="AS249" s="81">
        <f ca="1">VLOOKUP(eurostat_totals[[#This Row],[energy carrier EUCalc]],$AE$11:$BI$24,COLUMN()-COLUMN($AD$29),FALSE)*eurostat_totals[[#This Row],[2020 1]]</f>
        <v>4065.2444495200011</v>
      </c>
      <c r="AT249" s="81">
        <f ca="1">VLOOKUP(eurostat_totals[[#This Row],[energy carrier EUCalc]],$AE$11:$BI$24,COLUMN()-COLUMN($AD$29),FALSE)*eurostat_totals[[#This Row],[2020 1]]</f>
        <v>4065.2444495200011</v>
      </c>
      <c r="AU249" s="81">
        <f ca="1">VLOOKUP(eurostat_totals[[#This Row],[energy carrier EUCalc]],$AE$11:$BI$24,COLUMN()-COLUMN($AD$29),FALSE)*eurostat_totals[[#This Row],[2020 1]]</f>
        <v>4065.2444495200011</v>
      </c>
      <c r="AV249" s="81">
        <f>VLOOKUP(eurostat_totals[[#This Row],[energy carrier EUCalc]],$AE$11:$BI$24,COLUMN()-COLUMN($AD$29),FALSE)*eurostat_totals[[#This Row],[2020 1]]</f>
        <v>4065.2444495200011</v>
      </c>
      <c r="AW249" s="81">
        <f ca="1">VLOOKUP(eurostat_totals[[#This Row],[energy carrier EUCalc]],$AE$11:$BI$24,COLUMN()-COLUMN($AD$29),FALSE)*eurostat_totals[[#This Row],[2020 1]]</f>
        <v>4065.2444495200011</v>
      </c>
      <c r="AX249" s="81">
        <f ca="1">VLOOKUP(eurostat_totals[[#This Row],[energy carrier EUCalc]],$AE$11:$BI$24,COLUMN()-COLUMN($AD$29),FALSE)*eurostat_totals[[#This Row],[2020 1]]</f>
        <v>4065.2444495200011</v>
      </c>
      <c r="AY249" s="81">
        <f ca="1">VLOOKUP(eurostat_totals[[#This Row],[energy carrier EUCalc]],$AE$11:$BI$24,COLUMN()-COLUMN($AD$29),FALSE)*eurostat_totals[[#This Row],[2020 1]]</f>
        <v>4065.2444495200011</v>
      </c>
      <c r="AZ249" s="81">
        <f ca="1">VLOOKUP(eurostat_totals[[#This Row],[energy carrier EUCalc]],$AE$11:$BI$24,COLUMN()-COLUMN($AD$29),FALSE)*eurostat_totals[[#This Row],[2020 1]]</f>
        <v>4065.2444495200011</v>
      </c>
      <c r="BA249" s="81">
        <f ca="1">VLOOKUP(eurostat_totals[[#This Row],[energy carrier EUCalc]],$AE$11:$BI$24,COLUMN()-COLUMN($AD$29),FALSE)*eurostat_totals[[#This Row],[2020 1]]</f>
        <v>4065.2444495200011</v>
      </c>
      <c r="BB249" s="81">
        <f ca="1">VLOOKUP(eurostat_totals[[#This Row],[energy carrier EUCalc]],$AE$11:$BI$24,COLUMN()-COLUMN($AD$29),FALSE)*eurostat_totals[[#This Row],[2020 1]]</f>
        <v>4065.2444495200011</v>
      </c>
      <c r="BC249" s="81">
        <f>VLOOKUP(eurostat_totals[[#This Row],[energy carrier EUCalc]],$AE$11:$BI$24,COLUMN()-COLUMN($AD$29),FALSE)*eurostat_totals[[#This Row],[2020 1]]</f>
        <v>4065.2444495200011</v>
      </c>
      <c r="BD249" s="81">
        <f ca="1">VLOOKUP(eurostat_totals[[#This Row],[energy carrier EUCalc]],$AE$11:$BI$24,COLUMN()-COLUMN($AD$29),FALSE)*eurostat_totals[[#This Row],[2020 1]]</f>
        <v>4065.2444495200011</v>
      </c>
      <c r="BE249" s="81">
        <f ca="1">VLOOKUP(eurostat_totals[[#This Row],[energy carrier EUCalc]],$AE$11:$BI$24,COLUMN()-COLUMN($AD$29),FALSE)*eurostat_totals[[#This Row],[2020 1]]</f>
        <v>4065.2444495200011</v>
      </c>
      <c r="BF249" s="81">
        <f ca="1">VLOOKUP(eurostat_totals[[#This Row],[energy carrier EUCalc]],$AE$11:$BI$24,COLUMN()-COLUMN($AD$29),FALSE)*eurostat_totals[[#This Row],[2020 1]]</f>
        <v>4065.2444495200011</v>
      </c>
      <c r="BG249" s="81">
        <f ca="1">VLOOKUP(eurostat_totals[[#This Row],[energy carrier EUCalc]],$AE$11:$BI$24,COLUMN()-COLUMN($AD$29),FALSE)*eurostat_totals[[#This Row],[2020 1]]</f>
        <v>4065.2444495200011</v>
      </c>
      <c r="BH249" s="81">
        <f ca="1">VLOOKUP(eurostat_totals[[#This Row],[energy carrier EUCalc]],$AE$11:$BI$24,COLUMN()-COLUMN($AD$29),FALSE)*eurostat_totals[[#This Row],[2020 1]]</f>
        <v>4065.2444495200011</v>
      </c>
      <c r="BI249" s="81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81" t="str">
        <f t="shared" si="129"/>
        <v>heat-districtCroatia</v>
      </c>
      <c r="B250" s="6" t="s">
        <v>60</v>
      </c>
      <c r="C250" t="s">
        <v>22</v>
      </c>
      <c r="D250" s="84">
        <v>1723.6125200000001</v>
      </c>
      <c r="E250" s="84">
        <v>1838.8890800000004</v>
      </c>
      <c r="F250" s="84">
        <v>1502.7820800000002</v>
      </c>
      <c r="G250" s="84">
        <v>1347.4983200000001</v>
      </c>
      <c r="H250" s="84">
        <v>1338.6130000000001</v>
      </c>
      <c r="I250" s="84">
        <v>1584.7270600000002</v>
      </c>
      <c r="J250" s="84">
        <v>1766.1085400000002</v>
      </c>
      <c r="K250" s="84">
        <v>1706.6676100000002</v>
      </c>
      <c r="L250" s="84">
        <v>1574.44614</v>
      </c>
      <c r="M250" s="84">
        <v>1687.7804900000001</v>
      </c>
      <c r="N250" s="84">
        <v>1502.7820800000002</v>
      </c>
      <c r="O250" s="84">
        <v>1750.5592300000001</v>
      </c>
      <c r="P250" s="84">
        <v>1706.6676100000002</v>
      </c>
      <c r="Q250" s="84">
        <v>1872.7789000000002</v>
      </c>
      <c r="R250" s="84">
        <v>1829.7246400000001</v>
      </c>
      <c r="S250" s="84">
        <v>1909.9948999999999</v>
      </c>
      <c r="T250" s="84">
        <v>1699.7245000000003</v>
      </c>
      <c r="U250" s="84">
        <v>1606.9403600000001</v>
      </c>
      <c r="V250" s="84">
        <v>1666.1138000000001</v>
      </c>
      <c r="W250" s="84">
        <v>1706.1093700000004</v>
      </c>
      <c r="X250" s="84">
        <v>1789.9965600000003</v>
      </c>
      <c r="Y250" s="84">
        <v>1704.1671600000002</v>
      </c>
      <c r="Z250" s="84">
        <v>1602.21858</v>
      </c>
      <c r="AA250" s="84">
        <v>1606.6612400000001</v>
      </c>
      <c r="AB250" s="84">
        <v>1329.72768</v>
      </c>
      <c r="AC250" s="84">
        <v>1390.8317000000002</v>
      </c>
      <c r="AD250" s="84">
        <v>1386.38904</v>
      </c>
      <c r="AE250" s="84">
        <v>1361.0589</v>
      </c>
      <c r="AF250" s="84">
        <f t="shared" si="126"/>
        <v>1312.8269640000001</v>
      </c>
      <c r="AG250" s="84">
        <f t="shared" si="127"/>
        <v>1254.0601088000001</v>
      </c>
      <c r="AH250" s="84">
        <f t="shared" si="128"/>
        <v>1238.92659456</v>
      </c>
      <c r="AI250" s="84">
        <f ca="1">VLOOKUP(eurostat_totals[[#This Row],[energy carrier EUCalc]],$AE$11:$BI$24,COLUMN()-COLUMN($AD$29),FALSE)*eurostat_totals[[#This Row],[2020 1]]</f>
        <v>1238.92659456</v>
      </c>
      <c r="AJ250" s="84">
        <f ca="1">VLOOKUP(eurostat_totals[[#This Row],[energy carrier EUCalc]],$AE$11:$BI$24,COLUMN()-COLUMN($AD$29),FALSE)*eurostat_totals[[#This Row],[2020 1]]</f>
        <v>1238.92659456</v>
      </c>
      <c r="AK250" s="84">
        <f ca="1">VLOOKUP(eurostat_totals[[#This Row],[energy carrier EUCalc]],$AE$11:$BI$24,COLUMN()-COLUMN($AD$29),FALSE)*eurostat_totals[[#This Row],[2020 1]]</f>
        <v>1238.92659456</v>
      </c>
      <c r="AL250" s="84">
        <f ca="1">VLOOKUP(eurostat_totals[[#This Row],[energy carrier EUCalc]],$AE$11:$BI$24,COLUMN()-COLUMN($AD$29),FALSE)*eurostat_totals[[#This Row],[2020 1]]</f>
        <v>1238.92659456</v>
      </c>
      <c r="AM250" s="84">
        <f ca="1">VLOOKUP(eurostat_totals[[#This Row],[energy carrier EUCalc]],$AE$11:$BI$24,COLUMN()-COLUMN($AD$29),FALSE)*eurostat_totals[[#This Row],[2020 1]]</f>
        <v>1238.92659456</v>
      </c>
      <c r="AN250" s="84">
        <f ca="1">VLOOKUP(eurostat_totals[[#This Row],[energy carrier EUCalc]],$AE$11:$BI$24,COLUMN()-COLUMN($AD$29),FALSE)*eurostat_totals[[#This Row],[2020 1]]</f>
        <v>1238.92659456</v>
      </c>
      <c r="AO250" s="84">
        <f>VLOOKUP(eurostat_totals[[#This Row],[energy carrier EUCalc]],$AE$11:$BI$24,COLUMN()-COLUMN($AD$29),FALSE)*eurostat_totals[[#This Row],[2020 1]]</f>
        <v>1238.92659456</v>
      </c>
      <c r="AP250" s="84">
        <f ca="1">VLOOKUP(eurostat_totals[[#This Row],[energy carrier EUCalc]],$AE$11:$BI$24,COLUMN()-COLUMN($AD$29),FALSE)*eurostat_totals[[#This Row],[2020 1]]</f>
        <v>1238.92659456</v>
      </c>
      <c r="AQ250" s="84">
        <f ca="1">VLOOKUP(eurostat_totals[[#This Row],[energy carrier EUCalc]],$AE$11:$BI$24,COLUMN()-COLUMN($AD$29),FALSE)*eurostat_totals[[#This Row],[2020 1]]</f>
        <v>1238.92659456</v>
      </c>
      <c r="AR250" s="81">
        <f ca="1">VLOOKUP(eurostat_totals[[#This Row],[energy carrier EUCalc]],$AE$11:$BI$24,COLUMN()-COLUMN($AD$29),FALSE)*eurostat_totals[[#This Row],[2020 1]]</f>
        <v>1238.92659456</v>
      </c>
      <c r="AS250" s="81">
        <f ca="1">VLOOKUP(eurostat_totals[[#This Row],[energy carrier EUCalc]],$AE$11:$BI$24,COLUMN()-COLUMN($AD$29),FALSE)*eurostat_totals[[#This Row],[2020 1]]</f>
        <v>1238.92659456</v>
      </c>
      <c r="AT250" s="81">
        <f ca="1">VLOOKUP(eurostat_totals[[#This Row],[energy carrier EUCalc]],$AE$11:$BI$24,COLUMN()-COLUMN($AD$29),FALSE)*eurostat_totals[[#This Row],[2020 1]]</f>
        <v>1238.92659456</v>
      </c>
      <c r="AU250" s="81">
        <f ca="1">VLOOKUP(eurostat_totals[[#This Row],[energy carrier EUCalc]],$AE$11:$BI$24,COLUMN()-COLUMN($AD$29),FALSE)*eurostat_totals[[#This Row],[2020 1]]</f>
        <v>1238.92659456</v>
      </c>
      <c r="AV250" s="81">
        <f>VLOOKUP(eurostat_totals[[#This Row],[energy carrier EUCalc]],$AE$11:$BI$24,COLUMN()-COLUMN($AD$29),FALSE)*eurostat_totals[[#This Row],[2020 1]]</f>
        <v>1238.92659456</v>
      </c>
      <c r="AW250" s="81">
        <f ca="1">VLOOKUP(eurostat_totals[[#This Row],[energy carrier EUCalc]],$AE$11:$BI$24,COLUMN()-COLUMN($AD$29),FALSE)*eurostat_totals[[#This Row],[2020 1]]</f>
        <v>1238.92659456</v>
      </c>
      <c r="AX250" s="81">
        <f ca="1">VLOOKUP(eurostat_totals[[#This Row],[energy carrier EUCalc]],$AE$11:$BI$24,COLUMN()-COLUMN($AD$29),FALSE)*eurostat_totals[[#This Row],[2020 1]]</f>
        <v>1238.92659456</v>
      </c>
      <c r="AY250" s="81">
        <f ca="1">VLOOKUP(eurostat_totals[[#This Row],[energy carrier EUCalc]],$AE$11:$BI$24,COLUMN()-COLUMN($AD$29),FALSE)*eurostat_totals[[#This Row],[2020 1]]</f>
        <v>1238.92659456</v>
      </c>
      <c r="AZ250" s="81">
        <f ca="1">VLOOKUP(eurostat_totals[[#This Row],[energy carrier EUCalc]],$AE$11:$BI$24,COLUMN()-COLUMN($AD$29),FALSE)*eurostat_totals[[#This Row],[2020 1]]</f>
        <v>1238.92659456</v>
      </c>
      <c r="BA250" s="81">
        <f ca="1">VLOOKUP(eurostat_totals[[#This Row],[energy carrier EUCalc]],$AE$11:$BI$24,COLUMN()-COLUMN($AD$29),FALSE)*eurostat_totals[[#This Row],[2020 1]]</f>
        <v>1238.92659456</v>
      </c>
      <c r="BB250" s="81">
        <f ca="1">VLOOKUP(eurostat_totals[[#This Row],[energy carrier EUCalc]],$AE$11:$BI$24,COLUMN()-COLUMN($AD$29),FALSE)*eurostat_totals[[#This Row],[2020 1]]</f>
        <v>1238.92659456</v>
      </c>
      <c r="BC250" s="81">
        <f>VLOOKUP(eurostat_totals[[#This Row],[energy carrier EUCalc]],$AE$11:$BI$24,COLUMN()-COLUMN($AD$29),FALSE)*eurostat_totals[[#This Row],[2020 1]]</f>
        <v>1238.92659456</v>
      </c>
      <c r="BD250" s="81">
        <f ca="1">VLOOKUP(eurostat_totals[[#This Row],[energy carrier EUCalc]],$AE$11:$BI$24,COLUMN()-COLUMN($AD$29),FALSE)*eurostat_totals[[#This Row],[2020 1]]</f>
        <v>1238.92659456</v>
      </c>
      <c r="BE250" s="81">
        <f ca="1">VLOOKUP(eurostat_totals[[#This Row],[energy carrier EUCalc]],$AE$11:$BI$24,COLUMN()-COLUMN($AD$29),FALSE)*eurostat_totals[[#This Row],[2020 1]]</f>
        <v>1238.92659456</v>
      </c>
      <c r="BF250" s="81">
        <f ca="1">VLOOKUP(eurostat_totals[[#This Row],[energy carrier EUCalc]],$AE$11:$BI$24,COLUMN()-COLUMN($AD$29),FALSE)*eurostat_totals[[#This Row],[2020 1]]</f>
        <v>1238.92659456</v>
      </c>
      <c r="BG250" s="81">
        <f ca="1">VLOOKUP(eurostat_totals[[#This Row],[energy carrier EUCalc]],$AE$11:$BI$24,COLUMN()-COLUMN($AD$29),FALSE)*eurostat_totals[[#This Row],[2020 1]]</f>
        <v>1238.92659456</v>
      </c>
      <c r="BH250" s="81">
        <f ca="1">VLOOKUP(eurostat_totals[[#This Row],[energy carrier EUCalc]],$AE$11:$BI$24,COLUMN()-COLUMN($AD$29),FALSE)*eurostat_totals[[#This Row],[2020 1]]</f>
        <v>1238.92659456</v>
      </c>
      <c r="BI250" s="81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81" t="str">
        <f t="shared" si="129"/>
        <v>heat-districtCyprus</v>
      </c>
      <c r="B251" s="6" t="s">
        <v>60</v>
      </c>
      <c r="C251" t="s">
        <v>28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0</v>
      </c>
      <c r="M251" s="84">
        <v>0</v>
      </c>
      <c r="N251" s="84">
        <v>0</v>
      </c>
      <c r="O251" s="84">
        <v>0</v>
      </c>
      <c r="P251" s="84">
        <v>0</v>
      </c>
      <c r="Q251" s="84">
        <v>0</v>
      </c>
      <c r="R251" s="84">
        <v>0</v>
      </c>
      <c r="S251" s="84">
        <v>0</v>
      </c>
      <c r="T251" s="84">
        <v>0</v>
      </c>
      <c r="U251" s="84">
        <v>0</v>
      </c>
      <c r="V251" s="84">
        <v>0</v>
      </c>
      <c r="W251" s="84">
        <v>0</v>
      </c>
      <c r="X251" s="84">
        <v>0</v>
      </c>
      <c r="Y251" s="84">
        <v>0</v>
      </c>
      <c r="Z251" s="84">
        <v>0</v>
      </c>
      <c r="AA251" s="84">
        <v>0</v>
      </c>
      <c r="AB251" s="84">
        <v>0</v>
      </c>
      <c r="AC251" s="84">
        <v>0</v>
      </c>
      <c r="AD251" s="84">
        <v>0</v>
      </c>
      <c r="AE251" s="84">
        <v>0</v>
      </c>
      <c r="AF251" s="84">
        <f t="shared" si="126"/>
        <v>0</v>
      </c>
      <c r="AG251" s="84">
        <f t="shared" si="127"/>
        <v>0</v>
      </c>
      <c r="AH251" s="84">
        <f t="shared" si="128"/>
        <v>0</v>
      </c>
      <c r="AI251" s="84">
        <f ca="1">VLOOKUP(eurostat_totals[[#This Row],[energy carrier EUCalc]],$AE$11:$BI$24,COLUMN()-COLUMN($AD$29),FALSE)*eurostat_totals[[#This Row],[2020 1]]</f>
        <v>0</v>
      </c>
      <c r="AJ251" s="84">
        <f ca="1">VLOOKUP(eurostat_totals[[#This Row],[energy carrier EUCalc]],$AE$11:$BI$24,COLUMN()-COLUMN($AD$29),FALSE)*eurostat_totals[[#This Row],[2020 1]]</f>
        <v>0</v>
      </c>
      <c r="AK251" s="84">
        <f ca="1">VLOOKUP(eurostat_totals[[#This Row],[energy carrier EUCalc]],$AE$11:$BI$24,COLUMN()-COLUMN($AD$29),FALSE)*eurostat_totals[[#This Row],[2020 1]]</f>
        <v>0</v>
      </c>
      <c r="AL251" s="84">
        <f ca="1">VLOOKUP(eurostat_totals[[#This Row],[energy carrier EUCalc]],$AE$11:$BI$24,COLUMN()-COLUMN($AD$29),FALSE)*eurostat_totals[[#This Row],[2020 1]]</f>
        <v>0</v>
      </c>
      <c r="AM251" s="84">
        <f ca="1">VLOOKUP(eurostat_totals[[#This Row],[energy carrier EUCalc]],$AE$11:$BI$24,COLUMN()-COLUMN($AD$29),FALSE)*eurostat_totals[[#This Row],[2020 1]]</f>
        <v>0</v>
      </c>
      <c r="AN251" s="84">
        <f ca="1">VLOOKUP(eurostat_totals[[#This Row],[energy carrier EUCalc]],$AE$11:$BI$24,COLUMN()-COLUMN($AD$29),FALSE)*eurostat_totals[[#This Row],[2020 1]]</f>
        <v>0</v>
      </c>
      <c r="AO251" s="84">
        <f>VLOOKUP(eurostat_totals[[#This Row],[energy carrier EUCalc]],$AE$11:$BI$24,COLUMN()-COLUMN($AD$29),FALSE)*eurostat_totals[[#This Row],[2020 1]]</f>
        <v>0</v>
      </c>
      <c r="AP251" s="84">
        <f ca="1">VLOOKUP(eurostat_totals[[#This Row],[energy carrier EUCalc]],$AE$11:$BI$24,COLUMN()-COLUMN($AD$29),FALSE)*eurostat_totals[[#This Row],[2020 1]]</f>
        <v>0</v>
      </c>
      <c r="AQ251" s="84">
        <f ca="1">VLOOKUP(eurostat_totals[[#This Row],[energy carrier EUCalc]],$AE$11:$BI$24,COLUMN()-COLUMN($AD$29),FALSE)*eurostat_totals[[#This Row],[2020 1]]</f>
        <v>0</v>
      </c>
      <c r="AR251" s="81">
        <f ca="1">VLOOKUP(eurostat_totals[[#This Row],[energy carrier EUCalc]],$AE$11:$BI$24,COLUMN()-COLUMN($AD$29),FALSE)*eurostat_totals[[#This Row],[2020 1]]</f>
        <v>0</v>
      </c>
      <c r="AS251" s="81">
        <f ca="1">VLOOKUP(eurostat_totals[[#This Row],[energy carrier EUCalc]],$AE$11:$BI$24,COLUMN()-COLUMN($AD$29),FALSE)*eurostat_totals[[#This Row],[2020 1]]</f>
        <v>0</v>
      </c>
      <c r="AT251" s="81">
        <f ca="1">VLOOKUP(eurostat_totals[[#This Row],[energy carrier EUCalc]],$AE$11:$BI$24,COLUMN()-COLUMN($AD$29),FALSE)*eurostat_totals[[#This Row],[2020 1]]</f>
        <v>0</v>
      </c>
      <c r="AU251" s="81">
        <f ca="1">VLOOKUP(eurostat_totals[[#This Row],[energy carrier EUCalc]],$AE$11:$BI$24,COLUMN()-COLUMN($AD$29),FALSE)*eurostat_totals[[#This Row],[2020 1]]</f>
        <v>0</v>
      </c>
      <c r="AV251" s="81">
        <f>VLOOKUP(eurostat_totals[[#This Row],[energy carrier EUCalc]],$AE$11:$BI$24,COLUMN()-COLUMN($AD$29),FALSE)*eurostat_totals[[#This Row],[2020 1]]</f>
        <v>0</v>
      </c>
      <c r="AW251" s="81">
        <f ca="1">VLOOKUP(eurostat_totals[[#This Row],[energy carrier EUCalc]],$AE$11:$BI$24,COLUMN()-COLUMN($AD$29),FALSE)*eurostat_totals[[#This Row],[2020 1]]</f>
        <v>0</v>
      </c>
      <c r="AX251" s="81">
        <f ca="1">VLOOKUP(eurostat_totals[[#This Row],[energy carrier EUCalc]],$AE$11:$BI$24,COLUMN()-COLUMN($AD$29),FALSE)*eurostat_totals[[#This Row],[2020 1]]</f>
        <v>0</v>
      </c>
      <c r="AY251" s="81">
        <f ca="1">VLOOKUP(eurostat_totals[[#This Row],[energy carrier EUCalc]],$AE$11:$BI$24,COLUMN()-COLUMN($AD$29),FALSE)*eurostat_totals[[#This Row],[2020 1]]</f>
        <v>0</v>
      </c>
      <c r="AZ251" s="81">
        <f ca="1">VLOOKUP(eurostat_totals[[#This Row],[energy carrier EUCalc]],$AE$11:$BI$24,COLUMN()-COLUMN($AD$29),FALSE)*eurostat_totals[[#This Row],[2020 1]]</f>
        <v>0</v>
      </c>
      <c r="BA251" s="81">
        <f ca="1">VLOOKUP(eurostat_totals[[#This Row],[energy carrier EUCalc]],$AE$11:$BI$24,COLUMN()-COLUMN($AD$29),FALSE)*eurostat_totals[[#This Row],[2020 1]]</f>
        <v>0</v>
      </c>
      <c r="BB251" s="81">
        <f ca="1">VLOOKUP(eurostat_totals[[#This Row],[energy carrier EUCalc]],$AE$11:$BI$24,COLUMN()-COLUMN($AD$29),FALSE)*eurostat_totals[[#This Row],[2020 1]]</f>
        <v>0</v>
      </c>
      <c r="BC251" s="81">
        <f>VLOOKUP(eurostat_totals[[#This Row],[energy carrier EUCalc]],$AE$11:$BI$24,COLUMN()-COLUMN($AD$29),FALSE)*eurostat_totals[[#This Row],[2020 1]]</f>
        <v>0</v>
      </c>
      <c r="BD251" s="81">
        <f ca="1">VLOOKUP(eurostat_totals[[#This Row],[energy carrier EUCalc]],$AE$11:$BI$24,COLUMN()-COLUMN($AD$29),FALSE)*eurostat_totals[[#This Row],[2020 1]]</f>
        <v>0</v>
      </c>
      <c r="BE251" s="81">
        <f ca="1">VLOOKUP(eurostat_totals[[#This Row],[energy carrier EUCalc]],$AE$11:$BI$24,COLUMN()-COLUMN($AD$29),FALSE)*eurostat_totals[[#This Row],[2020 1]]</f>
        <v>0</v>
      </c>
      <c r="BF251" s="81">
        <f ca="1">VLOOKUP(eurostat_totals[[#This Row],[energy carrier EUCalc]],$AE$11:$BI$24,COLUMN()-COLUMN($AD$29),FALSE)*eurostat_totals[[#This Row],[2020 1]]</f>
        <v>0</v>
      </c>
      <c r="BG251" s="81">
        <f ca="1">VLOOKUP(eurostat_totals[[#This Row],[energy carrier EUCalc]],$AE$11:$BI$24,COLUMN()-COLUMN($AD$29),FALSE)*eurostat_totals[[#This Row],[2020 1]]</f>
        <v>0</v>
      </c>
      <c r="BH251" s="81">
        <f ca="1">VLOOKUP(eurostat_totals[[#This Row],[energy carrier EUCalc]],$AE$11:$BI$24,COLUMN()-COLUMN($AD$29),FALSE)*eurostat_totals[[#This Row],[2020 1]]</f>
        <v>0</v>
      </c>
      <c r="BI251" s="81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81" t="str">
        <f t="shared" si="129"/>
        <v>heat-districtCzech Republic</v>
      </c>
      <c r="B252" s="6" t="s">
        <v>60</v>
      </c>
      <c r="C252" t="s">
        <v>13</v>
      </c>
      <c r="D252" s="84">
        <v>14521.392450000001</v>
      </c>
      <c r="E252" s="84">
        <v>13362.218720000001</v>
      </c>
      <c r="F252" s="84">
        <v>11831.94332</v>
      </c>
      <c r="G252" s="84">
        <v>10750.004419999999</v>
      </c>
      <c r="H252" s="84">
        <v>10361.108850000001</v>
      </c>
      <c r="I252" s="84">
        <v>11705.827600000001</v>
      </c>
      <c r="J252" s="84">
        <v>12514.996480000002</v>
      </c>
      <c r="K252" s="84">
        <v>12235.55084</v>
      </c>
      <c r="L252" s="84">
        <v>12879.445790000002</v>
      </c>
      <c r="M252" s="84">
        <v>15513.059290000001</v>
      </c>
      <c r="N252" s="84">
        <v>14111.388430000003</v>
      </c>
      <c r="O252" s="84">
        <v>15618.89229</v>
      </c>
      <c r="P252" s="84">
        <v>14906.950210000001</v>
      </c>
      <c r="Q252" s="84">
        <v>14713.89221</v>
      </c>
      <c r="R252" s="84">
        <v>13814.718760000002</v>
      </c>
      <c r="S252" s="84">
        <v>13580.82783</v>
      </c>
      <c r="T252" s="84">
        <v>12942.22453</v>
      </c>
      <c r="U252" s="84">
        <v>13229.439010000002</v>
      </c>
      <c r="V252" s="84">
        <v>13325.281840000001</v>
      </c>
      <c r="W252" s="84">
        <v>12960.274290000001</v>
      </c>
      <c r="X252" s="84">
        <v>14386.949650000002</v>
      </c>
      <c r="Y252" s="84">
        <v>12911.940010000002</v>
      </c>
      <c r="Z252" s="84">
        <v>13607.227930000001</v>
      </c>
      <c r="AA252" s="84">
        <v>13888.883270000002</v>
      </c>
      <c r="AB252" s="84">
        <v>11700.28009</v>
      </c>
      <c r="AC252" s="84">
        <v>11818.0571</v>
      </c>
      <c r="AD252" s="84">
        <v>12292.50295</v>
      </c>
      <c r="AE252" s="84">
        <v>12396.39374</v>
      </c>
      <c r="AF252" s="84">
        <f t="shared" si="126"/>
        <v>12154.226901999999</v>
      </c>
      <c r="AG252" s="84">
        <f t="shared" si="127"/>
        <v>11807.295628399997</v>
      </c>
      <c r="AH252" s="84">
        <f t="shared" si="128"/>
        <v>11828.698736079998</v>
      </c>
      <c r="AI252" s="84">
        <f ca="1">VLOOKUP(eurostat_totals[[#This Row],[energy carrier EUCalc]],$AE$11:$BI$24,COLUMN()-COLUMN($AD$29),FALSE)*eurostat_totals[[#This Row],[2020 1]]</f>
        <v>11828.698736079998</v>
      </c>
      <c r="AJ252" s="84">
        <f ca="1">VLOOKUP(eurostat_totals[[#This Row],[energy carrier EUCalc]],$AE$11:$BI$24,COLUMN()-COLUMN($AD$29),FALSE)*eurostat_totals[[#This Row],[2020 1]]</f>
        <v>11828.698736079998</v>
      </c>
      <c r="AK252" s="84">
        <f ca="1">VLOOKUP(eurostat_totals[[#This Row],[energy carrier EUCalc]],$AE$11:$BI$24,COLUMN()-COLUMN($AD$29),FALSE)*eurostat_totals[[#This Row],[2020 1]]</f>
        <v>11828.698736079998</v>
      </c>
      <c r="AL252" s="84">
        <f ca="1">VLOOKUP(eurostat_totals[[#This Row],[energy carrier EUCalc]],$AE$11:$BI$24,COLUMN()-COLUMN($AD$29),FALSE)*eurostat_totals[[#This Row],[2020 1]]</f>
        <v>11828.698736079998</v>
      </c>
      <c r="AM252" s="84">
        <f ca="1">VLOOKUP(eurostat_totals[[#This Row],[energy carrier EUCalc]],$AE$11:$BI$24,COLUMN()-COLUMN($AD$29),FALSE)*eurostat_totals[[#This Row],[2020 1]]</f>
        <v>11828.698736079998</v>
      </c>
      <c r="AN252" s="84">
        <f ca="1">VLOOKUP(eurostat_totals[[#This Row],[energy carrier EUCalc]],$AE$11:$BI$24,COLUMN()-COLUMN($AD$29),FALSE)*eurostat_totals[[#This Row],[2020 1]]</f>
        <v>11828.698736079998</v>
      </c>
      <c r="AO252" s="84">
        <f>VLOOKUP(eurostat_totals[[#This Row],[energy carrier EUCalc]],$AE$11:$BI$24,COLUMN()-COLUMN($AD$29),FALSE)*eurostat_totals[[#This Row],[2020 1]]</f>
        <v>11828.698736079998</v>
      </c>
      <c r="AP252" s="84">
        <f ca="1">VLOOKUP(eurostat_totals[[#This Row],[energy carrier EUCalc]],$AE$11:$BI$24,COLUMN()-COLUMN($AD$29),FALSE)*eurostat_totals[[#This Row],[2020 1]]</f>
        <v>11828.698736079998</v>
      </c>
      <c r="AQ252" s="84">
        <f ca="1">VLOOKUP(eurostat_totals[[#This Row],[energy carrier EUCalc]],$AE$11:$BI$24,COLUMN()-COLUMN($AD$29),FALSE)*eurostat_totals[[#This Row],[2020 1]]</f>
        <v>11828.698736079998</v>
      </c>
      <c r="AR252" s="81">
        <f ca="1">VLOOKUP(eurostat_totals[[#This Row],[energy carrier EUCalc]],$AE$11:$BI$24,COLUMN()-COLUMN($AD$29),FALSE)*eurostat_totals[[#This Row],[2020 1]]</f>
        <v>11828.698736079998</v>
      </c>
      <c r="AS252" s="81">
        <f ca="1">VLOOKUP(eurostat_totals[[#This Row],[energy carrier EUCalc]],$AE$11:$BI$24,COLUMN()-COLUMN($AD$29),FALSE)*eurostat_totals[[#This Row],[2020 1]]</f>
        <v>11828.698736079998</v>
      </c>
      <c r="AT252" s="81">
        <f ca="1">VLOOKUP(eurostat_totals[[#This Row],[energy carrier EUCalc]],$AE$11:$BI$24,COLUMN()-COLUMN($AD$29),FALSE)*eurostat_totals[[#This Row],[2020 1]]</f>
        <v>11828.698736079998</v>
      </c>
      <c r="AU252" s="81">
        <f ca="1">VLOOKUP(eurostat_totals[[#This Row],[energy carrier EUCalc]],$AE$11:$BI$24,COLUMN()-COLUMN($AD$29),FALSE)*eurostat_totals[[#This Row],[2020 1]]</f>
        <v>11828.698736079998</v>
      </c>
      <c r="AV252" s="81">
        <f>VLOOKUP(eurostat_totals[[#This Row],[energy carrier EUCalc]],$AE$11:$BI$24,COLUMN()-COLUMN($AD$29),FALSE)*eurostat_totals[[#This Row],[2020 1]]</f>
        <v>11828.698736079998</v>
      </c>
      <c r="AW252" s="81">
        <f ca="1">VLOOKUP(eurostat_totals[[#This Row],[energy carrier EUCalc]],$AE$11:$BI$24,COLUMN()-COLUMN($AD$29),FALSE)*eurostat_totals[[#This Row],[2020 1]]</f>
        <v>11828.698736079998</v>
      </c>
      <c r="AX252" s="81">
        <f ca="1">VLOOKUP(eurostat_totals[[#This Row],[energy carrier EUCalc]],$AE$11:$BI$24,COLUMN()-COLUMN($AD$29),FALSE)*eurostat_totals[[#This Row],[2020 1]]</f>
        <v>11828.698736079998</v>
      </c>
      <c r="AY252" s="81">
        <f ca="1">VLOOKUP(eurostat_totals[[#This Row],[energy carrier EUCalc]],$AE$11:$BI$24,COLUMN()-COLUMN($AD$29),FALSE)*eurostat_totals[[#This Row],[2020 1]]</f>
        <v>11828.698736079998</v>
      </c>
      <c r="AZ252" s="81">
        <f ca="1">VLOOKUP(eurostat_totals[[#This Row],[energy carrier EUCalc]],$AE$11:$BI$24,COLUMN()-COLUMN($AD$29),FALSE)*eurostat_totals[[#This Row],[2020 1]]</f>
        <v>11828.698736079998</v>
      </c>
      <c r="BA252" s="81">
        <f ca="1">VLOOKUP(eurostat_totals[[#This Row],[energy carrier EUCalc]],$AE$11:$BI$24,COLUMN()-COLUMN($AD$29),FALSE)*eurostat_totals[[#This Row],[2020 1]]</f>
        <v>11828.698736079998</v>
      </c>
      <c r="BB252" s="81">
        <f ca="1">VLOOKUP(eurostat_totals[[#This Row],[energy carrier EUCalc]],$AE$11:$BI$24,COLUMN()-COLUMN($AD$29),FALSE)*eurostat_totals[[#This Row],[2020 1]]</f>
        <v>11828.698736079998</v>
      </c>
      <c r="BC252" s="81">
        <f>VLOOKUP(eurostat_totals[[#This Row],[energy carrier EUCalc]],$AE$11:$BI$24,COLUMN()-COLUMN($AD$29),FALSE)*eurostat_totals[[#This Row],[2020 1]]</f>
        <v>11828.698736079998</v>
      </c>
      <c r="BD252" s="81">
        <f ca="1">VLOOKUP(eurostat_totals[[#This Row],[energy carrier EUCalc]],$AE$11:$BI$24,COLUMN()-COLUMN($AD$29),FALSE)*eurostat_totals[[#This Row],[2020 1]]</f>
        <v>11828.698736079998</v>
      </c>
      <c r="BE252" s="81">
        <f ca="1">VLOOKUP(eurostat_totals[[#This Row],[energy carrier EUCalc]],$AE$11:$BI$24,COLUMN()-COLUMN($AD$29),FALSE)*eurostat_totals[[#This Row],[2020 1]]</f>
        <v>11828.698736079998</v>
      </c>
      <c r="BF252" s="81">
        <f ca="1">VLOOKUP(eurostat_totals[[#This Row],[energy carrier EUCalc]],$AE$11:$BI$24,COLUMN()-COLUMN($AD$29),FALSE)*eurostat_totals[[#This Row],[2020 1]]</f>
        <v>11828.698736079998</v>
      </c>
      <c r="BG252" s="81">
        <f ca="1">VLOOKUP(eurostat_totals[[#This Row],[energy carrier EUCalc]],$AE$11:$BI$24,COLUMN()-COLUMN($AD$29),FALSE)*eurostat_totals[[#This Row],[2020 1]]</f>
        <v>11828.698736079998</v>
      </c>
      <c r="BH252" s="81">
        <f ca="1">VLOOKUP(eurostat_totals[[#This Row],[energy carrier EUCalc]],$AE$11:$BI$24,COLUMN()-COLUMN($AD$29),FALSE)*eurostat_totals[[#This Row],[2020 1]]</f>
        <v>11828.698736079998</v>
      </c>
      <c r="BI252" s="81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81" t="str">
        <f t="shared" si="129"/>
        <v>heat-districtDenmark</v>
      </c>
      <c r="B253" s="6" t="s">
        <v>60</v>
      </c>
      <c r="C253" t="s">
        <v>17</v>
      </c>
      <c r="D253" s="84">
        <v>13198.328760000002</v>
      </c>
      <c r="E253" s="84">
        <v>15181.115830000001</v>
      </c>
      <c r="F253" s="84">
        <v>15135.82861</v>
      </c>
      <c r="G253" s="84">
        <v>15968.338900000001</v>
      </c>
      <c r="H253" s="84">
        <v>16056.668750000001</v>
      </c>
      <c r="I253" s="84">
        <v>16979.997710000003</v>
      </c>
      <c r="J253" s="84">
        <v>18574.726569999999</v>
      </c>
      <c r="K253" s="84">
        <v>17429.997300000003</v>
      </c>
      <c r="L253" s="84">
        <v>17976.66545</v>
      </c>
      <c r="M253" s="84">
        <v>17248.615820000003</v>
      </c>
      <c r="N253" s="84">
        <v>16491.107400000001</v>
      </c>
      <c r="O253" s="84">
        <v>17883.892940000002</v>
      </c>
      <c r="P253" s="84">
        <v>17480.832030000001</v>
      </c>
      <c r="Q253" s="84">
        <v>17913.32847</v>
      </c>
      <c r="R253" s="84">
        <v>17858.888440000002</v>
      </c>
      <c r="S253" s="84">
        <v>17631.114890000001</v>
      </c>
      <c r="T253" s="84">
        <v>17544.72725</v>
      </c>
      <c r="U253" s="84">
        <v>17204.445080000001</v>
      </c>
      <c r="V253" s="84">
        <v>17687.218010000001</v>
      </c>
      <c r="W253" s="84">
        <v>18187.226600000002</v>
      </c>
      <c r="X253" s="84">
        <v>21288.331210000004</v>
      </c>
      <c r="Y253" s="84">
        <v>18745.838760000002</v>
      </c>
      <c r="Z253" s="84">
        <v>19180.556530000002</v>
      </c>
      <c r="AA253" s="84">
        <v>19141.944930000001</v>
      </c>
      <c r="AB253" s="84">
        <v>17564.160980000001</v>
      </c>
      <c r="AC253" s="84">
        <v>18841.63507</v>
      </c>
      <c r="AD253" s="84">
        <v>19344.213890000003</v>
      </c>
      <c r="AE253" s="84">
        <v>19460.118470000001</v>
      </c>
      <c r="AF253" s="84">
        <f t="shared" si="126"/>
        <v>19516.030858000002</v>
      </c>
      <c r="AG253" s="84">
        <f t="shared" si="127"/>
        <v>19590.848043600003</v>
      </c>
      <c r="AH253" s="84">
        <f t="shared" si="128"/>
        <v>19996.185456320003</v>
      </c>
      <c r="AI253" s="84">
        <f ca="1">VLOOKUP(eurostat_totals[[#This Row],[energy carrier EUCalc]],$AE$11:$BI$24,COLUMN()-COLUMN($AD$29),FALSE)*eurostat_totals[[#This Row],[2020 1]]</f>
        <v>19996.185456320003</v>
      </c>
      <c r="AJ253" s="84">
        <f ca="1">VLOOKUP(eurostat_totals[[#This Row],[energy carrier EUCalc]],$AE$11:$BI$24,COLUMN()-COLUMN($AD$29),FALSE)*eurostat_totals[[#This Row],[2020 1]]</f>
        <v>19996.185456320003</v>
      </c>
      <c r="AK253" s="84">
        <f ca="1">VLOOKUP(eurostat_totals[[#This Row],[energy carrier EUCalc]],$AE$11:$BI$24,COLUMN()-COLUMN($AD$29),FALSE)*eurostat_totals[[#This Row],[2020 1]]</f>
        <v>19996.185456320003</v>
      </c>
      <c r="AL253" s="84">
        <f ca="1">VLOOKUP(eurostat_totals[[#This Row],[energy carrier EUCalc]],$AE$11:$BI$24,COLUMN()-COLUMN($AD$29),FALSE)*eurostat_totals[[#This Row],[2020 1]]</f>
        <v>19996.185456320003</v>
      </c>
      <c r="AM253" s="84">
        <f ca="1">VLOOKUP(eurostat_totals[[#This Row],[energy carrier EUCalc]],$AE$11:$BI$24,COLUMN()-COLUMN($AD$29),FALSE)*eurostat_totals[[#This Row],[2020 1]]</f>
        <v>19996.185456320003</v>
      </c>
      <c r="AN253" s="84">
        <f ca="1">VLOOKUP(eurostat_totals[[#This Row],[energy carrier EUCalc]],$AE$11:$BI$24,COLUMN()-COLUMN($AD$29),FALSE)*eurostat_totals[[#This Row],[2020 1]]</f>
        <v>19996.185456320003</v>
      </c>
      <c r="AO253" s="84">
        <f>VLOOKUP(eurostat_totals[[#This Row],[energy carrier EUCalc]],$AE$11:$BI$24,COLUMN()-COLUMN($AD$29),FALSE)*eurostat_totals[[#This Row],[2020 1]]</f>
        <v>19996.185456320003</v>
      </c>
      <c r="AP253" s="84">
        <f ca="1">VLOOKUP(eurostat_totals[[#This Row],[energy carrier EUCalc]],$AE$11:$BI$24,COLUMN()-COLUMN($AD$29),FALSE)*eurostat_totals[[#This Row],[2020 1]]</f>
        <v>19996.185456320003</v>
      </c>
      <c r="AQ253" s="84">
        <f ca="1">VLOOKUP(eurostat_totals[[#This Row],[energy carrier EUCalc]],$AE$11:$BI$24,COLUMN()-COLUMN($AD$29),FALSE)*eurostat_totals[[#This Row],[2020 1]]</f>
        <v>19996.185456320003</v>
      </c>
      <c r="AR253" s="81">
        <f ca="1">VLOOKUP(eurostat_totals[[#This Row],[energy carrier EUCalc]],$AE$11:$BI$24,COLUMN()-COLUMN($AD$29),FALSE)*eurostat_totals[[#This Row],[2020 1]]</f>
        <v>19996.185456320003</v>
      </c>
      <c r="AS253" s="81">
        <f ca="1">VLOOKUP(eurostat_totals[[#This Row],[energy carrier EUCalc]],$AE$11:$BI$24,COLUMN()-COLUMN($AD$29),FALSE)*eurostat_totals[[#This Row],[2020 1]]</f>
        <v>19996.185456320003</v>
      </c>
      <c r="AT253" s="81">
        <f ca="1">VLOOKUP(eurostat_totals[[#This Row],[energy carrier EUCalc]],$AE$11:$BI$24,COLUMN()-COLUMN($AD$29),FALSE)*eurostat_totals[[#This Row],[2020 1]]</f>
        <v>19996.185456320003</v>
      </c>
      <c r="AU253" s="81">
        <f ca="1">VLOOKUP(eurostat_totals[[#This Row],[energy carrier EUCalc]],$AE$11:$BI$24,COLUMN()-COLUMN($AD$29),FALSE)*eurostat_totals[[#This Row],[2020 1]]</f>
        <v>19996.185456320003</v>
      </c>
      <c r="AV253" s="81">
        <f>VLOOKUP(eurostat_totals[[#This Row],[energy carrier EUCalc]],$AE$11:$BI$24,COLUMN()-COLUMN($AD$29),FALSE)*eurostat_totals[[#This Row],[2020 1]]</f>
        <v>19996.185456320003</v>
      </c>
      <c r="AW253" s="81">
        <f ca="1">VLOOKUP(eurostat_totals[[#This Row],[energy carrier EUCalc]],$AE$11:$BI$24,COLUMN()-COLUMN($AD$29),FALSE)*eurostat_totals[[#This Row],[2020 1]]</f>
        <v>19996.185456320003</v>
      </c>
      <c r="AX253" s="81">
        <f ca="1">VLOOKUP(eurostat_totals[[#This Row],[energy carrier EUCalc]],$AE$11:$BI$24,COLUMN()-COLUMN($AD$29),FALSE)*eurostat_totals[[#This Row],[2020 1]]</f>
        <v>19996.185456320003</v>
      </c>
      <c r="AY253" s="81">
        <f ca="1">VLOOKUP(eurostat_totals[[#This Row],[energy carrier EUCalc]],$AE$11:$BI$24,COLUMN()-COLUMN($AD$29),FALSE)*eurostat_totals[[#This Row],[2020 1]]</f>
        <v>19996.185456320003</v>
      </c>
      <c r="AZ253" s="81">
        <f ca="1">VLOOKUP(eurostat_totals[[#This Row],[energy carrier EUCalc]],$AE$11:$BI$24,COLUMN()-COLUMN($AD$29),FALSE)*eurostat_totals[[#This Row],[2020 1]]</f>
        <v>19996.185456320003</v>
      </c>
      <c r="BA253" s="81">
        <f ca="1">VLOOKUP(eurostat_totals[[#This Row],[energy carrier EUCalc]],$AE$11:$BI$24,COLUMN()-COLUMN($AD$29),FALSE)*eurostat_totals[[#This Row],[2020 1]]</f>
        <v>19996.185456320003</v>
      </c>
      <c r="BB253" s="81">
        <f ca="1">VLOOKUP(eurostat_totals[[#This Row],[energy carrier EUCalc]],$AE$11:$BI$24,COLUMN()-COLUMN($AD$29),FALSE)*eurostat_totals[[#This Row],[2020 1]]</f>
        <v>19996.185456320003</v>
      </c>
      <c r="BC253" s="81">
        <f>VLOOKUP(eurostat_totals[[#This Row],[energy carrier EUCalc]],$AE$11:$BI$24,COLUMN()-COLUMN($AD$29),FALSE)*eurostat_totals[[#This Row],[2020 1]]</f>
        <v>19996.185456320003</v>
      </c>
      <c r="BD253" s="81">
        <f ca="1">VLOOKUP(eurostat_totals[[#This Row],[energy carrier EUCalc]],$AE$11:$BI$24,COLUMN()-COLUMN($AD$29),FALSE)*eurostat_totals[[#This Row],[2020 1]]</f>
        <v>19996.185456320003</v>
      </c>
      <c r="BE253" s="81">
        <f ca="1">VLOOKUP(eurostat_totals[[#This Row],[energy carrier EUCalc]],$AE$11:$BI$24,COLUMN()-COLUMN($AD$29),FALSE)*eurostat_totals[[#This Row],[2020 1]]</f>
        <v>19996.185456320003</v>
      </c>
      <c r="BF253" s="81">
        <f ca="1">VLOOKUP(eurostat_totals[[#This Row],[energy carrier EUCalc]],$AE$11:$BI$24,COLUMN()-COLUMN($AD$29),FALSE)*eurostat_totals[[#This Row],[2020 1]]</f>
        <v>19996.185456320003</v>
      </c>
      <c r="BG253" s="81">
        <f ca="1">VLOOKUP(eurostat_totals[[#This Row],[energy carrier EUCalc]],$AE$11:$BI$24,COLUMN()-COLUMN($AD$29),FALSE)*eurostat_totals[[#This Row],[2020 1]]</f>
        <v>19996.185456320003</v>
      </c>
      <c r="BH253" s="81">
        <f ca="1">VLOOKUP(eurostat_totals[[#This Row],[energy carrier EUCalc]],$AE$11:$BI$24,COLUMN()-COLUMN($AD$29),FALSE)*eurostat_totals[[#This Row],[2020 1]]</f>
        <v>19996.185456320003</v>
      </c>
      <c r="BI253" s="81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81" t="str">
        <f t="shared" si="129"/>
        <v>heat-districtEstonia</v>
      </c>
      <c r="B254" s="6" t="s">
        <v>60</v>
      </c>
      <c r="C254" t="s">
        <v>25</v>
      </c>
      <c r="D254" s="84">
        <v>5936.9405500000003</v>
      </c>
      <c r="E254" s="84">
        <v>4514.1612400000004</v>
      </c>
      <c r="F254" s="84">
        <v>4395.2793799999999</v>
      </c>
      <c r="G254" s="84">
        <v>4579.9986700000009</v>
      </c>
      <c r="H254" s="84">
        <v>5563.8850400000001</v>
      </c>
      <c r="I254" s="84">
        <v>6052.2171100000014</v>
      </c>
      <c r="J254" s="84">
        <v>5810.2782200000001</v>
      </c>
      <c r="K254" s="84">
        <v>5871.9404800000002</v>
      </c>
      <c r="L254" s="84">
        <v>5278.8918900000008</v>
      </c>
      <c r="M254" s="84">
        <v>4787.5011300000006</v>
      </c>
      <c r="N254" s="84">
        <v>4376.3922600000005</v>
      </c>
      <c r="O254" s="84">
        <v>4616.9471800000001</v>
      </c>
      <c r="P254" s="84">
        <v>4573.6138000000001</v>
      </c>
      <c r="Q254" s="84">
        <v>4339.7228700000005</v>
      </c>
      <c r="R254" s="84">
        <v>4319.7192699999996</v>
      </c>
      <c r="S254" s="84">
        <v>4389.1620000000003</v>
      </c>
      <c r="T254" s="84">
        <v>4345.2820100000008</v>
      </c>
      <c r="U254" s="84">
        <v>4215.0027500000006</v>
      </c>
      <c r="V254" s="84">
        <v>3883.0592900000001</v>
      </c>
      <c r="W254" s="84">
        <v>3844.9943000000003</v>
      </c>
      <c r="X254" s="84">
        <v>4158.8880000000008</v>
      </c>
      <c r="Y254" s="84">
        <v>3868.8939500000006</v>
      </c>
      <c r="Z254" s="84">
        <v>3953.0602600000002</v>
      </c>
      <c r="AA254" s="84">
        <v>3838.8885500000001</v>
      </c>
      <c r="AB254" s="84">
        <v>3469.99658</v>
      </c>
      <c r="AC254" s="84">
        <v>3296.94218</v>
      </c>
      <c r="AD254" s="84">
        <v>3626.9434300000003</v>
      </c>
      <c r="AE254" s="84">
        <v>3700.0030899999997</v>
      </c>
      <c r="AF254" s="84">
        <f t="shared" si="126"/>
        <v>3649.3916559999998</v>
      </c>
      <c r="AG254" s="84">
        <f t="shared" si="127"/>
        <v>3611.4922771999995</v>
      </c>
      <c r="AH254" s="84">
        <f t="shared" si="128"/>
        <v>3639.7914166399996</v>
      </c>
      <c r="AI254" s="84">
        <f ca="1">VLOOKUP(eurostat_totals[[#This Row],[energy carrier EUCalc]],$AE$11:$BI$24,COLUMN()-COLUMN($AD$29),FALSE)*eurostat_totals[[#This Row],[2020 1]]</f>
        <v>3639.7914166399996</v>
      </c>
      <c r="AJ254" s="84">
        <f ca="1">VLOOKUP(eurostat_totals[[#This Row],[energy carrier EUCalc]],$AE$11:$BI$24,COLUMN()-COLUMN($AD$29),FALSE)*eurostat_totals[[#This Row],[2020 1]]</f>
        <v>3639.7914166399996</v>
      </c>
      <c r="AK254" s="84">
        <f ca="1">VLOOKUP(eurostat_totals[[#This Row],[energy carrier EUCalc]],$AE$11:$BI$24,COLUMN()-COLUMN($AD$29),FALSE)*eurostat_totals[[#This Row],[2020 1]]</f>
        <v>3639.7914166399996</v>
      </c>
      <c r="AL254" s="84">
        <f ca="1">VLOOKUP(eurostat_totals[[#This Row],[energy carrier EUCalc]],$AE$11:$BI$24,COLUMN()-COLUMN($AD$29),FALSE)*eurostat_totals[[#This Row],[2020 1]]</f>
        <v>3639.7914166399996</v>
      </c>
      <c r="AM254" s="84">
        <f ca="1">VLOOKUP(eurostat_totals[[#This Row],[energy carrier EUCalc]],$AE$11:$BI$24,COLUMN()-COLUMN($AD$29),FALSE)*eurostat_totals[[#This Row],[2020 1]]</f>
        <v>3639.7914166399996</v>
      </c>
      <c r="AN254" s="84">
        <f ca="1">VLOOKUP(eurostat_totals[[#This Row],[energy carrier EUCalc]],$AE$11:$BI$24,COLUMN()-COLUMN($AD$29),FALSE)*eurostat_totals[[#This Row],[2020 1]]</f>
        <v>3639.7914166399996</v>
      </c>
      <c r="AO254" s="84">
        <f>VLOOKUP(eurostat_totals[[#This Row],[energy carrier EUCalc]],$AE$11:$BI$24,COLUMN()-COLUMN($AD$29),FALSE)*eurostat_totals[[#This Row],[2020 1]]</f>
        <v>3639.7914166399996</v>
      </c>
      <c r="AP254" s="84">
        <f ca="1">VLOOKUP(eurostat_totals[[#This Row],[energy carrier EUCalc]],$AE$11:$BI$24,COLUMN()-COLUMN($AD$29),FALSE)*eurostat_totals[[#This Row],[2020 1]]</f>
        <v>3639.7914166399996</v>
      </c>
      <c r="AQ254" s="84">
        <f ca="1">VLOOKUP(eurostat_totals[[#This Row],[energy carrier EUCalc]],$AE$11:$BI$24,COLUMN()-COLUMN($AD$29),FALSE)*eurostat_totals[[#This Row],[2020 1]]</f>
        <v>3639.7914166399996</v>
      </c>
      <c r="AR254" s="81">
        <f ca="1">VLOOKUP(eurostat_totals[[#This Row],[energy carrier EUCalc]],$AE$11:$BI$24,COLUMN()-COLUMN($AD$29),FALSE)*eurostat_totals[[#This Row],[2020 1]]</f>
        <v>3639.7914166399996</v>
      </c>
      <c r="AS254" s="81">
        <f ca="1">VLOOKUP(eurostat_totals[[#This Row],[energy carrier EUCalc]],$AE$11:$BI$24,COLUMN()-COLUMN($AD$29),FALSE)*eurostat_totals[[#This Row],[2020 1]]</f>
        <v>3639.7914166399996</v>
      </c>
      <c r="AT254" s="81">
        <f ca="1">VLOOKUP(eurostat_totals[[#This Row],[energy carrier EUCalc]],$AE$11:$BI$24,COLUMN()-COLUMN($AD$29),FALSE)*eurostat_totals[[#This Row],[2020 1]]</f>
        <v>3639.7914166399996</v>
      </c>
      <c r="AU254" s="81">
        <f ca="1">VLOOKUP(eurostat_totals[[#This Row],[energy carrier EUCalc]],$AE$11:$BI$24,COLUMN()-COLUMN($AD$29),FALSE)*eurostat_totals[[#This Row],[2020 1]]</f>
        <v>3639.7914166399996</v>
      </c>
      <c r="AV254" s="81">
        <f>VLOOKUP(eurostat_totals[[#This Row],[energy carrier EUCalc]],$AE$11:$BI$24,COLUMN()-COLUMN($AD$29),FALSE)*eurostat_totals[[#This Row],[2020 1]]</f>
        <v>3639.7914166399996</v>
      </c>
      <c r="AW254" s="81">
        <f ca="1">VLOOKUP(eurostat_totals[[#This Row],[energy carrier EUCalc]],$AE$11:$BI$24,COLUMN()-COLUMN($AD$29),FALSE)*eurostat_totals[[#This Row],[2020 1]]</f>
        <v>3639.7914166399996</v>
      </c>
      <c r="AX254" s="81">
        <f ca="1">VLOOKUP(eurostat_totals[[#This Row],[energy carrier EUCalc]],$AE$11:$BI$24,COLUMN()-COLUMN($AD$29),FALSE)*eurostat_totals[[#This Row],[2020 1]]</f>
        <v>3639.7914166399996</v>
      </c>
      <c r="AY254" s="81">
        <f ca="1">VLOOKUP(eurostat_totals[[#This Row],[energy carrier EUCalc]],$AE$11:$BI$24,COLUMN()-COLUMN($AD$29),FALSE)*eurostat_totals[[#This Row],[2020 1]]</f>
        <v>3639.7914166399996</v>
      </c>
      <c r="AZ254" s="81">
        <f ca="1">VLOOKUP(eurostat_totals[[#This Row],[energy carrier EUCalc]],$AE$11:$BI$24,COLUMN()-COLUMN($AD$29),FALSE)*eurostat_totals[[#This Row],[2020 1]]</f>
        <v>3639.7914166399996</v>
      </c>
      <c r="BA254" s="81">
        <f ca="1">VLOOKUP(eurostat_totals[[#This Row],[energy carrier EUCalc]],$AE$11:$BI$24,COLUMN()-COLUMN($AD$29),FALSE)*eurostat_totals[[#This Row],[2020 1]]</f>
        <v>3639.7914166399996</v>
      </c>
      <c r="BB254" s="81">
        <f ca="1">VLOOKUP(eurostat_totals[[#This Row],[energy carrier EUCalc]],$AE$11:$BI$24,COLUMN()-COLUMN($AD$29),FALSE)*eurostat_totals[[#This Row],[2020 1]]</f>
        <v>3639.7914166399996</v>
      </c>
      <c r="BC254" s="81">
        <f>VLOOKUP(eurostat_totals[[#This Row],[energy carrier EUCalc]],$AE$11:$BI$24,COLUMN()-COLUMN($AD$29),FALSE)*eurostat_totals[[#This Row],[2020 1]]</f>
        <v>3639.7914166399996</v>
      </c>
      <c r="BD254" s="81">
        <f ca="1">VLOOKUP(eurostat_totals[[#This Row],[energy carrier EUCalc]],$AE$11:$BI$24,COLUMN()-COLUMN($AD$29),FALSE)*eurostat_totals[[#This Row],[2020 1]]</f>
        <v>3639.7914166399996</v>
      </c>
      <c r="BE254" s="81">
        <f ca="1">VLOOKUP(eurostat_totals[[#This Row],[energy carrier EUCalc]],$AE$11:$BI$24,COLUMN()-COLUMN($AD$29),FALSE)*eurostat_totals[[#This Row],[2020 1]]</f>
        <v>3639.7914166399996</v>
      </c>
      <c r="BF254" s="81">
        <f ca="1">VLOOKUP(eurostat_totals[[#This Row],[energy carrier EUCalc]],$AE$11:$BI$24,COLUMN()-COLUMN($AD$29),FALSE)*eurostat_totals[[#This Row],[2020 1]]</f>
        <v>3639.7914166399996</v>
      </c>
      <c r="BG254" s="81">
        <f ca="1">VLOOKUP(eurostat_totals[[#This Row],[energy carrier EUCalc]],$AE$11:$BI$24,COLUMN()-COLUMN($AD$29),FALSE)*eurostat_totals[[#This Row],[2020 1]]</f>
        <v>3639.7914166399996</v>
      </c>
      <c r="BH254" s="81">
        <f ca="1">VLOOKUP(eurostat_totals[[#This Row],[energy carrier EUCalc]],$AE$11:$BI$24,COLUMN()-COLUMN($AD$29),FALSE)*eurostat_totals[[#This Row],[2020 1]]</f>
        <v>3639.7914166399996</v>
      </c>
      <c r="BI254" s="81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81" t="str">
        <f t="shared" si="129"/>
        <v>heat-districtFinland</v>
      </c>
      <c r="B255" s="6" t="s">
        <v>60</v>
      </c>
      <c r="C255" t="s">
        <v>11</v>
      </c>
      <c r="D255" s="84">
        <v>12519.997380000003</v>
      </c>
      <c r="E255" s="84">
        <v>13029.996139999999</v>
      </c>
      <c r="F255" s="84">
        <v>13049.999740000001</v>
      </c>
      <c r="G255" s="84">
        <v>13850.00418</v>
      </c>
      <c r="H255" s="84">
        <v>14040.003490000001</v>
      </c>
      <c r="I255" s="84">
        <v>13770.001410000001</v>
      </c>
      <c r="J255" s="84">
        <v>15429.99783</v>
      </c>
      <c r="K255" s="84">
        <v>14959.994640000001</v>
      </c>
      <c r="L255" s="84">
        <v>15590.003370000002</v>
      </c>
      <c r="M255" s="84">
        <v>15390.002259999999</v>
      </c>
      <c r="N255" s="84">
        <v>14870.001700000001</v>
      </c>
      <c r="O255" s="84">
        <v>16209.998670000001</v>
      </c>
      <c r="P255" s="84">
        <v>16599.999090000001</v>
      </c>
      <c r="Q255" s="84">
        <v>17640.000210000002</v>
      </c>
      <c r="R255" s="84">
        <v>17039.996879999999</v>
      </c>
      <c r="S255" s="84">
        <v>16639.99466</v>
      </c>
      <c r="T255" s="84">
        <v>17089.99425</v>
      </c>
      <c r="U255" s="84">
        <v>17309.998960000001</v>
      </c>
      <c r="V255" s="84">
        <v>17174.997920000002</v>
      </c>
      <c r="W255" s="84">
        <v>18213.894190000003</v>
      </c>
      <c r="X255" s="84">
        <v>20245.003910000003</v>
      </c>
      <c r="Y255" s="84">
        <v>17558.892589999999</v>
      </c>
      <c r="Z255" s="84">
        <v>19311.940640000001</v>
      </c>
      <c r="AA255" s="84">
        <v>18588.054550000001</v>
      </c>
      <c r="AB255" s="84">
        <v>18288.058700000001</v>
      </c>
      <c r="AC255" s="84">
        <v>17976.386330000001</v>
      </c>
      <c r="AD255" s="84">
        <v>19594.165850000001</v>
      </c>
      <c r="AE255" s="84">
        <v>19309.998430000003</v>
      </c>
      <c r="AF255" s="84">
        <f t="shared" si="126"/>
        <v>19309.609988000004</v>
      </c>
      <c r="AG255" s="84">
        <f t="shared" si="127"/>
        <v>19453.921075600003</v>
      </c>
      <c r="AH255" s="84">
        <f t="shared" si="128"/>
        <v>19687.093550720005</v>
      </c>
      <c r="AI255" s="84">
        <f ca="1">VLOOKUP(eurostat_totals[[#This Row],[energy carrier EUCalc]],$AE$11:$BI$24,COLUMN()-COLUMN($AD$29),FALSE)*eurostat_totals[[#This Row],[2020 1]]</f>
        <v>19687.093550720005</v>
      </c>
      <c r="AJ255" s="84">
        <f ca="1">VLOOKUP(eurostat_totals[[#This Row],[energy carrier EUCalc]],$AE$11:$BI$24,COLUMN()-COLUMN($AD$29),FALSE)*eurostat_totals[[#This Row],[2020 1]]</f>
        <v>19687.093550720005</v>
      </c>
      <c r="AK255" s="84">
        <f ca="1">VLOOKUP(eurostat_totals[[#This Row],[energy carrier EUCalc]],$AE$11:$BI$24,COLUMN()-COLUMN($AD$29),FALSE)*eurostat_totals[[#This Row],[2020 1]]</f>
        <v>19687.093550720005</v>
      </c>
      <c r="AL255" s="84">
        <f ca="1">VLOOKUP(eurostat_totals[[#This Row],[energy carrier EUCalc]],$AE$11:$BI$24,COLUMN()-COLUMN($AD$29),FALSE)*eurostat_totals[[#This Row],[2020 1]]</f>
        <v>19687.093550720005</v>
      </c>
      <c r="AM255" s="84">
        <f ca="1">VLOOKUP(eurostat_totals[[#This Row],[energy carrier EUCalc]],$AE$11:$BI$24,COLUMN()-COLUMN($AD$29),FALSE)*eurostat_totals[[#This Row],[2020 1]]</f>
        <v>19687.093550720005</v>
      </c>
      <c r="AN255" s="84">
        <f ca="1">VLOOKUP(eurostat_totals[[#This Row],[energy carrier EUCalc]],$AE$11:$BI$24,COLUMN()-COLUMN($AD$29),FALSE)*eurostat_totals[[#This Row],[2020 1]]</f>
        <v>19687.093550720005</v>
      </c>
      <c r="AO255" s="84">
        <f>VLOOKUP(eurostat_totals[[#This Row],[energy carrier EUCalc]],$AE$11:$BI$24,COLUMN()-COLUMN($AD$29),FALSE)*eurostat_totals[[#This Row],[2020 1]]</f>
        <v>19687.093550720005</v>
      </c>
      <c r="AP255" s="84">
        <f ca="1">VLOOKUP(eurostat_totals[[#This Row],[energy carrier EUCalc]],$AE$11:$BI$24,COLUMN()-COLUMN($AD$29),FALSE)*eurostat_totals[[#This Row],[2020 1]]</f>
        <v>19687.093550720005</v>
      </c>
      <c r="AQ255" s="84">
        <f ca="1">VLOOKUP(eurostat_totals[[#This Row],[energy carrier EUCalc]],$AE$11:$BI$24,COLUMN()-COLUMN($AD$29),FALSE)*eurostat_totals[[#This Row],[2020 1]]</f>
        <v>19687.093550720005</v>
      </c>
      <c r="AR255" s="81">
        <f ca="1">VLOOKUP(eurostat_totals[[#This Row],[energy carrier EUCalc]],$AE$11:$BI$24,COLUMN()-COLUMN($AD$29),FALSE)*eurostat_totals[[#This Row],[2020 1]]</f>
        <v>19687.093550720005</v>
      </c>
      <c r="AS255" s="81">
        <f ca="1">VLOOKUP(eurostat_totals[[#This Row],[energy carrier EUCalc]],$AE$11:$BI$24,COLUMN()-COLUMN($AD$29),FALSE)*eurostat_totals[[#This Row],[2020 1]]</f>
        <v>19687.093550720005</v>
      </c>
      <c r="AT255" s="81">
        <f ca="1">VLOOKUP(eurostat_totals[[#This Row],[energy carrier EUCalc]],$AE$11:$BI$24,COLUMN()-COLUMN($AD$29),FALSE)*eurostat_totals[[#This Row],[2020 1]]</f>
        <v>19687.093550720005</v>
      </c>
      <c r="AU255" s="81">
        <f ca="1">VLOOKUP(eurostat_totals[[#This Row],[energy carrier EUCalc]],$AE$11:$BI$24,COLUMN()-COLUMN($AD$29),FALSE)*eurostat_totals[[#This Row],[2020 1]]</f>
        <v>19687.093550720005</v>
      </c>
      <c r="AV255" s="81">
        <f>VLOOKUP(eurostat_totals[[#This Row],[energy carrier EUCalc]],$AE$11:$BI$24,COLUMN()-COLUMN($AD$29),FALSE)*eurostat_totals[[#This Row],[2020 1]]</f>
        <v>19687.093550720005</v>
      </c>
      <c r="AW255" s="81">
        <f ca="1">VLOOKUP(eurostat_totals[[#This Row],[energy carrier EUCalc]],$AE$11:$BI$24,COLUMN()-COLUMN($AD$29),FALSE)*eurostat_totals[[#This Row],[2020 1]]</f>
        <v>19687.093550720005</v>
      </c>
      <c r="AX255" s="81">
        <f ca="1">VLOOKUP(eurostat_totals[[#This Row],[energy carrier EUCalc]],$AE$11:$BI$24,COLUMN()-COLUMN($AD$29),FALSE)*eurostat_totals[[#This Row],[2020 1]]</f>
        <v>19687.093550720005</v>
      </c>
      <c r="AY255" s="81">
        <f ca="1">VLOOKUP(eurostat_totals[[#This Row],[energy carrier EUCalc]],$AE$11:$BI$24,COLUMN()-COLUMN($AD$29),FALSE)*eurostat_totals[[#This Row],[2020 1]]</f>
        <v>19687.093550720005</v>
      </c>
      <c r="AZ255" s="81">
        <f ca="1">VLOOKUP(eurostat_totals[[#This Row],[energy carrier EUCalc]],$AE$11:$BI$24,COLUMN()-COLUMN($AD$29),FALSE)*eurostat_totals[[#This Row],[2020 1]]</f>
        <v>19687.093550720005</v>
      </c>
      <c r="BA255" s="81">
        <f ca="1">VLOOKUP(eurostat_totals[[#This Row],[energy carrier EUCalc]],$AE$11:$BI$24,COLUMN()-COLUMN($AD$29),FALSE)*eurostat_totals[[#This Row],[2020 1]]</f>
        <v>19687.093550720005</v>
      </c>
      <c r="BB255" s="81">
        <f ca="1">VLOOKUP(eurostat_totals[[#This Row],[energy carrier EUCalc]],$AE$11:$BI$24,COLUMN()-COLUMN($AD$29),FALSE)*eurostat_totals[[#This Row],[2020 1]]</f>
        <v>19687.093550720005</v>
      </c>
      <c r="BC255" s="81">
        <f>VLOOKUP(eurostat_totals[[#This Row],[energy carrier EUCalc]],$AE$11:$BI$24,COLUMN()-COLUMN($AD$29),FALSE)*eurostat_totals[[#This Row],[2020 1]]</f>
        <v>19687.093550720005</v>
      </c>
      <c r="BD255" s="81">
        <f ca="1">VLOOKUP(eurostat_totals[[#This Row],[energy carrier EUCalc]],$AE$11:$BI$24,COLUMN()-COLUMN($AD$29),FALSE)*eurostat_totals[[#This Row],[2020 1]]</f>
        <v>19687.093550720005</v>
      </c>
      <c r="BE255" s="81">
        <f ca="1">VLOOKUP(eurostat_totals[[#This Row],[energy carrier EUCalc]],$AE$11:$BI$24,COLUMN()-COLUMN($AD$29),FALSE)*eurostat_totals[[#This Row],[2020 1]]</f>
        <v>19687.093550720005</v>
      </c>
      <c r="BF255" s="81">
        <f ca="1">VLOOKUP(eurostat_totals[[#This Row],[energy carrier EUCalc]],$AE$11:$BI$24,COLUMN()-COLUMN($AD$29),FALSE)*eurostat_totals[[#This Row],[2020 1]]</f>
        <v>19687.093550720005</v>
      </c>
      <c r="BG255" s="81">
        <f ca="1">VLOOKUP(eurostat_totals[[#This Row],[energy carrier EUCalc]],$AE$11:$BI$24,COLUMN()-COLUMN($AD$29),FALSE)*eurostat_totals[[#This Row],[2020 1]]</f>
        <v>19687.093550720005</v>
      </c>
      <c r="BH255" s="81">
        <f ca="1">VLOOKUP(eurostat_totals[[#This Row],[energy carrier EUCalc]],$AE$11:$BI$24,COLUMN()-COLUMN($AD$29),FALSE)*eurostat_totals[[#This Row],[2020 1]]</f>
        <v>19687.093550720005</v>
      </c>
      <c r="BI255" s="81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81" t="str">
        <f t="shared" si="129"/>
        <v>heat-districtFrance</v>
      </c>
      <c r="B256" s="6" t="s">
        <v>60</v>
      </c>
      <c r="C256" t="s">
        <v>3</v>
      </c>
      <c r="D256" s="84">
        <v>0</v>
      </c>
      <c r="E256" s="84">
        <v>0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4">
        <v>0</v>
      </c>
      <c r="S256" s="84">
        <v>0</v>
      </c>
      <c r="T256" s="84">
        <v>0</v>
      </c>
      <c r="U256" s="84">
        <v>14396.62581</v>
      </c>
      <c r="V256" s="84">
        <v>15823.766370000001</v>
      </c>
      <c r="W256" s="84">
        <v>13872.229110000002</v>
      </c>
      <c r="X256" s="84">
        <v>15139.445540000001</v>
      </c>
      <c r="Y256" s="84">
        <v>12885.028190000001</v>
      </c>
      <c r="Z256" s="84">
        <v>14365.527190000001</v>
      </c>
      <c r="AA256" s="84">
        <v>15527.701460000002</v>
      </c>
      <c r="AB256" s="84">
        <v>12849.149640000001</v>
      </c>
      <c r="AC256" s="84">
        <v>14570.796690000001</v>
      </c>
      <c r="AD256" s="84">
        <v>15546.251310000001</v>
      </c>
      <c r="AE256" s="84">
        <v>15489.392240000001</v>
      </c>
      <c r="AF256" s="84">
        <f t="shared" si="126"/>
        <v>15714.165250000002</v>
      </c>
      <c r="AG256" s="84">
        <f t="shared" si="127"/>
        <v>15751.458008000001</v>
      </c>
      <c r="AH256" s="84">
        <f t="shared" si="128"/>
        <v>16331.919681600002</v>
      </c>
      <c r="AI256" s="84">
        <f ca="1">VLOOKUP(eurostat_totals[[#This Row],[energy carrier EUCalc]],$AE$11:$BI$24,COLUMN()-COLUMN($AD$29),FALSE)*eurostat_totals[[#This Row],[2020 1]]</f>
        <v>16331.919681600002</v>
      </c>
      <c r="AJ256" s="84">
        <f ca="1">VLOOKUP(eurostat_totals[[#This Row],[energy carrier EUCalc]],$AE$11:$BI$24,COLUMN()-COLUMN($AD$29),FALSE)*eurostat_totals[[#This Row],[2020 1]]</f>
        <v>16331.919681600002</v>
      </c>
      <c r="AK256" s="84">
        <f ca="1">VLOOKUP(eurostat_totals[[#This Row],[energy carrier EUCalc]],$AE$11:$BI$24,COLUMN()-COLUMN($AD$29),FALSE)*eurostat_totals[[#This Row],[2020 1]]</f>
        <v>16331.919681600002</v>
      </c>
      <c r="AL256" s="84">
        <f ca="1">VLOOKUP(eurostat_totals[[#This Row],[energy carrier EUCalc]],$AE$11:$BI$24,COLUMN()-COLUMN($AD$29),FALSE)*eurostat_totals[[#This Row],[2020 1]]</f>
        <v>16331.919681600002</v>
      </c>
      <c r="AM256" s="84">
        <f ca="1">VLOOKUP(eurostat_totals[[#This Row],[energy carrier EUCalc]],$AE$11:$BI$24,COLUMN()-COLUMN($AD$29),FALSE)*eurostat_totals[[#This Row],[2020 1]]</f>
        <v>16331.919681600002</v>
      </c>
      <c r="AN256" s="84">
        <f ca="1">VLOOKUP(eurostat_totals[[#This Row],[energy carrier EUCalc]],$AE$11:$BI$24,COLUMN()-COLUMN($AD$29),FALSE)*eurostat_totals[[#This Row],[2020 1]]</f>
        <v>16331.919681600002</v>
      </c>
      <c r="AO256" s="84">
        <f>VLOOKUP(eurostat_totals[[#This Row],[energy carrier EUCalc]],$AE$11:$BI$24,COLUMN()-COLUMN($AD$29),FALSE)*eurostat_totals[[#This Row],[2020 1]]</f>
        <v>16331.919681600002</v>
      </c>
      <c r="AP256" s="84">
        <f ca="1">VLOOKUP(eurostat_totals[[#This Row],[energy carrier EUCalc]],$AE$11:$BI$24,COLUMN()-COLUMN($AD$29),FALSE)*eurostat_totals[[#This Row],[2020 1]]</f>
        <v>16331.919681600002</v>
      </c>
      <c r="AQ256" s="84">
        <f ca="1">VLOOKUP(eurostat_totals[[#This Row],[energy carrier EUCalc]],$AE$11:$BI$24,COLUMN()-COLUMN($AD$29),FALSE)*eurostat_totals[[#This Row],[2020 1]]</f>
        <v>16331.919681600002</v>
      </c>
      <c r="AR256" s="81">
        <f ca="1">VLOOKUP(eurostat_totals[[#This Row],[energy carrier EUCalc]],$AE$11:$BI$24,COLUMN()-COLUMN($AD$29),FALSE)*eurostat_totals[[#This Row],[2020 1]]</f>
        <v>16331.919681600002</v>
      </c>
      <c r="AS256" s="81">
        <f ca="1">VLOOKUP(eurostat_totals[[#This Row],[energy carrier EUCalc]],$AE$11:$BI$24,COLUMN()-COLUMN($AD$29),FALSE)*eurostat_totals[[#This Row],[2020 1]]</f>
        <v>16331.919681600002</v>
      </c>
      <c r="AT256" s="81">
        <f ca="1">VLOOKUP(eurostat_totals[[#This Row],[energy carrier EUCalc]],$AE$11:$BI$24,COLUMN()-COLUMN($AD$29),FALSE)*eurostat_totals[[#This Row],[2020 1]]</f>
        <v>16331.919681600002</v>
      </c>
      <c r="AU256" s="81">
        <f ca="1">VLOOKUP(eurostat_totals[[#This Row],[energy carrier EUCalc]],$AE$11:$BI$24,COLUMN()-COLUMN($AD$29),FALSE)*eurostat_totals[[#This Row],[2020 1]]</f>
        <v>16331.919681600002</v>
      </c>
      <c r="AV256" s="81">
        <f>VLOOKUP(eurostat_totals[[#This Row],[energy carrier EUCalc]],$AE$11:$BI$24,COLUMN()-COLUMN($AD$29),FALSE)*eurostat_totals[[#This Row],[2020 1]]</f>
        <v>16331.919681600002</v>
      </c>
      <c r="AW256" s="81">
        <f ca="1">VLOOKUP(eurostat_totals[[#This Row],[energy carrier EUCalc]],$AE$11:$BI$24,COLUMN()-COLUMN($AD$29),FALSE)*eurostat_totals[[#This Row],[2020 1]]</f>
        <v>16331.919681600002</v>
      </c>
      <c r="AX256" s="81">
        <f ca="1">VLOOKUP(eurostat_totals[[#This Row],[energy carrier EUCalc]],$AE$11:$BI$24,COLUMN()-COLUMN($AD$29),FALSE)*eurostat_totals[[#This Row],[2020 1]]</f>
        <v>16331.919681600002</v>
      </c>
      <c r="AY256" s="81">
        <f ca="1">VLOOKUP(eurostat_totals[[#This Row],[energy carrier EUCalc]],$AE$11:$BI$24,COLUMN()-COLUMN($AD$29),FALSE)*eurostat_totals[[#This Row],[2020 1]]</f>
        <v>16331.919681600002</v>
      </c>
      <c r="AZ256" s="81">
        <f ca="1">VLOOKUP(eurostat_totals[[#This Row],[energy carrier EUCalc]],$AE$11:$BI$24,COLUMN()-COLUMN($AD$29),FALSE)*eurostat_totals[[#This Row],[2020 1]]</f>
        <v>16331.919681600002</v>
      </c>
      <c r="BA256" s="81">
        <f ca="1">VLOOKUP(eurostat_totals[[#This Row],[energy carrier EUCalc]],$AE$11:$BI$24,COLUMN()-COLUMN($AD$29),FALSE)*eurostat_totals[[#This Row],[2020 1]]</f>
        <v>16331.919681600002</v>
      </c>
      <c r="BB256" s="81">
        <f ca="1">VLOOKUP(eurostat_totals[[#This Row],[energy carrier EUCalc]],$AE$11:$BI$24,COLUMN()-COLUMN($AD$29),FALSE)*eurostat_totals[[#This Row],[2020 1]]</f>
        <v>16331.919681600002</v>
      </c>
      <c r="BC256" s="81">
        <f>VLOOKUP(eurostat_totals[[#This Row],[energy carrier EUCalc]],$AE$11:$BI$24,COLUMN()-COLUMN($AD$29),FALSE)*eurostat_totals[[#This Row],[2020 1]]</f>
        <v>16331.919681600002</v>
      </c>
      <c r="BD256" s="81">
        <f ca="1">VLOOKUP(eurostat_totals[[#This Row],[energy carrier EUCalc]],$AE$11:$BI$24,COLUMN()-COLUMN($AD$29),FALSE)*eurostat_totals[[#This Row],[2020 1]]</f>
        <v>16331.919681600002</v>
      </c>
      <c r="BE256" s="81">
        <f ca="1">VLOOKUP(eurostat_totals[[#This Row],[energy carrier EUCalc]],$AE$11:$BI$24,COLUMN()-COLUMN($AD$29),FALSE)*eurostat_totals[[#This Row],[2020 1]]</f>
        <v>16331.919681600002</v>
      </c>
      <c r="BF256" s="81">
        <f ca="1">VLOOKUP(eurostat_totals[[#This Row],[energy carrier EUCalc]],$AE$11:$BI$24,COLUMN()-COLUMN($AD$29),FALSE)*eurostat_totals[[#This Row],[2020 1]]</f>
        <v>16331.919681600002</v>
      </c>
      <c r="BG256" s="81">
        <f ca="1">VLOOKUP(eurostat_totals[[#This Row],[energy carrier EUCalc]],$AE$11:$BI$24,COLUMN()-COLUMN($AD$29),FALSE)*eurostat_totals[[#This Row],[2020 1]]</f>
        <v>16331.919681600002</v>
      </c>
      <c r="BH256" s="81">
        <f ca="1">VLOOKUP(eurostat_totals[[#This Row],[energy carrier EUCalc]],$AE$11:$BI$24,COLUMN()-COLUMN($AD$29),FALSE)*eurostat_totals[[#This Row],[2020 1]]</f>
        <v>16331.919681600002</v>
      </c>
      <c r="BI256" s="81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81" t="str">
        <f t="shared" si="129"/>
        <v>heat-districtGermany</v>
      </c>
      <c r="B257" s="6" t="s">
        <v>60</v>
      </c>
      <c r="C257" t="s">
        <v>2</v>
      </c>
      <c r="D257" s="84">
        <v>78406.947920000006</v>
      </c>
      <c r="E257" s="84">
        <v>81272.777630000011</v>
      </c>
      <c r="F257" s="84">
        <v>79676.943920000005</v>
      </c>
      <c r="G257" s="84">
        <v>79652.497659999994</v>
      </c>
      <c r="H257" s="84">
        <v>77486.107780000006</v>
      </c>
      <c r="I257" s="84">
        <v>82166.671060000008</v>
      </c>
      <c r="J257" s="84">
        <v>85139.717740000007</v>
      </c>
      <c r="K257" s="84">
        <v>81578.89086</v>
      </c>
      <c r="L257" s="84">
        <v>84203.886530000003</v>
      </c>
      <c r="M257" s="84">
        <v>82864.726920000001</v>
      </c>
      <c r="N257" s="84">
        <v>68967.772430000012</v>
      </c>
      <c r="O257" s="84">
        <v>70080.554090000005</v>
      </c>
      <c r="P257" s="84">
        <v>69032.225890000016</v>
      </c>
      <c r="Q257" s="84">
        <v>58674.443220000001</v>
      </c>
      <c r="R257" s="84">
        <v>63574.162220000006</v>
      </c>
      <c r="S257" s="84">
        <v>62048.608600000007</v>
      </c>
      <c r="T257" s="84">
        <v>55869.717530000002</v>
      </c>
      <c r="U257" s="84">
        <v>51049.722180000004</v>
      </c>
      <c r="V257" s="84">
        <v>51295.557119999998</v>
      </c>
      <c r="W257" s="84">
        <v>49011.390229999997</v>
      </c>
      <c r="X257" s="84">
        <v>52467.77971000001</v>
      </c>
      <c r="Y257" s="84">
        <v>45651.948430000004</v>
      </c>
      <c r="Z257" s="84">
        <v>39264.450050000007</v>
      </c>
      <c r="AA257" s="84">
        <v>51246.106360000005</v>
      </c>
      <c r="AB257" s="84">
        <v>42595.002930000002</v>
      </c>
      <c r="AC257" s="84">
        <v>47334.448900000003</v>
      </c>
      <c r="AD257" s="84">
        <v>51401.111000000004</v>
      </c>
      <c r="AE257" s="84">
        <v>51534.169829999999</v>
      </c>
      <c r="AF257" s="84">
        <f t="shared" si="126"/>
        <v>53988.113785999994</v>
      </c>
      <c r="AG257" s="84">
        <f t="shared" si="127"/>
        <v>54536.515271199991</v>
      </c>
      <c r="AH257" s="84">
        <f t="shared" si="128"/>
        <v>56924.81773943999</v>
      </c>
      <c r="AI257" s="84">
        <f ca="1">VLOOKUP(eurostat_totals[[#This Row],[energy carrier EUCalc]],$AE$11:$BI$24,COLUMN()-COLUMN($AD$29),FALSE)*eurostat_totals[[#This Row],[2020 1]]</f>
        <v>56924.81773943999</v>
      </c>
      <c r="AJ257" s="84">
        <f ca="1">VLOOKUP(eurostat_totals[[#This Row],[energy carrier EUCalc]],$AE$11:$BI$24,COLUMN()-COLUMN($AD$29),FALSE)*eurostat_totals[[#This Row],[2020 1]]</f>
        <v>56924.81773943999</v>
      </c>
      <c r="AK257" s="84">
        <f ca="1">VLOOKUP(eurostat_totals[[#This Row],[energy carrier EUCalc]],$AE$11:$BI$24,COLUMN()-COLUMN($AD$29),FALSE)*eurostat_totals[[#This Row],[2020 1]]</f>
        <v>56924.81773943999</v>
      </c>
      <c r="AL257" s="84">
        <f ca="1">VLOOKUP(eurostat_totals[[#This Row],[energy carrier EUCalc]],$AE$11:$BI$24,COLUMN()-COLUMN($AD$29),FALSE)*eurostat_totals[[#This Row],[2020 1]]</f>
        <v>56924.81773943999</v>
      </c>
      <c r="AM257" s="84">
        <f ca="1">VLOOKUP(eurostat_totals[[#This Row],[energy carrier EUCalc]],$AE$11:$BI$24,COLUMN()-COLUMN($AD$29),FALSE)*eurostat_totals[[#This Row],[2020 1]]</f>
        <v>56924.81773943999</v>
      </c>
      <c r="AN257" s="84">
        <f ca="1">VLOOKUP(eurostat_totals[[#This Row],[energy carrier EUCalc]],$AE$11:$BI$24,COLUMN()-COLUMN($AD$29),FALSE)*eurostat_totals[[#This Row],[2020 1]]</f>
        <v>56924.81773943999</v>
      </c>
      <c r="AO257" s="84">
        <f>VLOOKUP(eurostat_totals[[#This Row],[energy carrier EUCalc]],$AE$11:$BI$24,COLUMN()-COLUMN($AD$29),FALSE)*eurostat_totals[[#This Row],[2020 1]]</f>
        <v>56924.81773943999</v>
      </c>
      <c r="AP257" s="84">
        <f ca="1">VLOOKUP(eurostat_totals[[#This Row],[energy carrier EUCalc]],$AE$11:$BI$24,COLUMN()-COLUMN($AD$29),FALSE)*eurostat_totals[[#This Row],[2020 1]]</f>
        <v>56924.81773943999</v>
      </c>
      <c r="AQ257" s="84">
        <f ca="1">VLOOKUP(eurostat_totals[[#This Row],[energy carrier EUCalc]],$AE$11:$BI$24,COLUMN()-COLUMN($AD$29),FALSE)*eurostat_totals[[#This Row],[2020 1]]</f>
        <v>56924.81773943999</v>
      </c>
      <c r="AR257" s="81">
        <f ca="1">VLOOKUP(eurostat_totals[[#This Row],[energy carrier EUCalc]],$AE$11:$BI$24,COLUMN()-COLUMN($AD$29),FALSE)*eurostat_totals[[#This Row],[2020 1]]</f>
        <v>56924.81773943999</v>
      </c>
      <c r="AS257" s="81">
        <f ca="1">VLOOKUP(eurostat_totals[[#This Row],[energy carrier EUCalc]],$AE$11:$BI$24,COLUMN()-COLUMN($AD$29),FALSE)*eurostat_totals[[#This Row],[2020 1]]</f>
        <v>56924.81773943999</v>
      </c>
      <c r="AT257" s="81">
        <f ca="1">VLOOKUP(eurostat_totals[[#This Row],[energy carrier EUCalc]],$AE$11:$BI$24,COLUMN()-COLUMN($AD$29),FALSE)*eurostat_totals[[#This Row],[2020 1]]</f>
        <v>56924.81773943999</v>
      </c>
      <c r="AU257" s="81">
        <f ca="1">VLOOKUP(eurostat_totals[[#This Row],[energy carrier EUCalc]],$AE$11:$BI$24,COLUMN()-COLUMN($AD$29),FALSE)*eurostat_totals[[#This Row],[2020 1]]</f>
        <v>56924.81773943999</v>
      </c>
      <c r="AV257" s="81">
        <f>VLOOKUP(eurostat_totals[[#This Row],[energy carrier EUCalc]],$AE$11:$BI$24,COLUMN()-COLUMN($AD$29),FALSE)*eurostat_totals[[#This Row],[2020 1]]</f>
        <v>56924.81773943999</v>
      </c>
      <c r="AW257" s="81">
        <f ca="1">VLOOKUP(eurostat_totals[[#This Row],[energy carrier EUCalc]],$AE$11:$BI$24,COLUMN()-COLUMN($AD$29),FALSE)*eurostat_totals[[#This Row],[2020 1]]</f>
        <v>56924.81773943999</v>
      </c>
      <c r="AX257" s="81">
        <f ca="1">VLOOKUP(eurostat_totals[[#This Row],[energy carrier EUCalc]],$AE$11:$BI$24,COLUMN()-COLUMN($AD$29),FALSE)*eurostat_totals[[#This Row],[2020 1]]</f>
        <v>56924.81773943999</v>
      </c>
      <c r="AY257" s="81">
        <f ca="1">VLOOKUP(eurostat_totals[[#This Row],[energy carrier EUCalc]],$AE$11:$BI$24,COLUMN()-COLUMN($AD$29),FALSE)*eurostat_totals[[#This Row],[2020 1]]</f>
        <v>56924.81773943999</v>
      </c>
      <c r="AZ257" s="81">
        <f ca="1">VLOOKUP(eurostat_totals[[#This Row],[energy carrier EUCalc]],$AE$11:$BI$24,COLUMN()-COLUMN($AD$29),FALSE)*eurostat_totals[[#This Row],[2020 1]]</f>
        <v>56924.81773943999</v>
      </c>
      <c r="BA257" s="81">
        <f ca="1">VLOOKUP(eurostat_totals[[#This Row],[energy carrier EUCalc]],$AE$11:$BI$24,COLUMN()-COLUMN($AD$29),FALSE)*eurostat_totals[[#This Row],[2020 1]]</f>
        <v>56924.81773943999</v>
      </c>
      <c r="BB257" s="81">
        <f ca="1">VLOOKUP(eurostat_totals[[#This Row],[energy carrier EUCalc]],$AE$11:$BI$24,COLUMN()-COLUMN($AD$29),FALSE)*eurostat_totals[[#This Row],[2020 1]]</f>
        <v>56924.81773943999</v>
      </c>
      <c r="BC257" s="81">
        <f>VLOOKUP(eurostat_totals[[#This Row],[energy carrier EUCalc]],$AE$11:$BI$24,COLUMN()-COLUMN($AD$29),FALSE)*eurostat_totals[[#This Row],[2020 1]]</f>
        <v>56924.81773943999</v>
      </c>
      <c r="BD257" s="81">
        <f ca="1">VLOOKUP(eurostat_totals[[#This Row],[energy carrier EUCalc]],$AE$11:$BI$24,COLUMN()-COLUMN($AD$29),FALSE)*eurostat_totals[[#This Row],[2020 1]]</f>
        <v>56924.81773943999</v>
      </c>
      <c r="BE257" s="81">
        <f ca="1">VLOOKUP(eurostat_totals[[#This Row],[energy carrier EUCalc]],$AE$11:$BI$24,COLUMN()-COLUMN($AD$29),FALSE)*eurostat_totals[[#This Row],[2020 1]]</f>
        <v>56924.81773943999</v>
      </c>
      <c r="BF257" s="81">
        <f ca="1">VLOOKUP(eurostat_totals[[#This Row],[energy carrier EUCalc]],$AE$11:$BI$24,COLUMN()-COLUMN($AD$29),FALSE)*eurostat_totals[[#This Row],[2020 1]]</f>
        <v>56924.81773943999</v>
      </c>
      <c r="BG257" s="81">
        <f ca="1">VLOOKUP(eurostat_totals[[#This Row],[energy carrier EUCalc]],$AE$11:$BI$24,COLUMN()-COLUMN($AD$29),FALSE)*eurostat_totals[[#This Row],[2020 1]]</f>
        <v>56924.81773943999</v>
      </c>
      <c r="BH257" s="81">
        <f ca="1">VLOOKUP(eurostat_totals[[#This Row],[energy carrier EUCalc]],$AE$11:$BI$24,COLUMN()-COLUMN($AD$29),FALSE)*eurostat_totals[[#This Row],[2020 1]]</f>
        <v>56924.81773943999</v>
      </c>
      <c r="BI257" s="81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81" t="str">
        <f t="shared" si="129"/>
        <v>heat-districtGreece</v>
      </c>
      <c r="B258" s="6" t="s">
        <v>60</v>
      </c>
      <c r="C258" t="s">
        <v>16</v>
      </c>
      <c r="D258" s="84">
        <v>0</v>
      </c>
      <c r="E258" s="84">
        <v>0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286.66787000000005</v>
      </c>
      <c r="L258" s="84">
        <v>291.38965000000002</v>
      </c>
      <c r="M258" s="84">
        <v>306.39235000000002</v>
      </c>
      <c r="N258" s="84">
        <v>326.11683000000005</v>
      </c>
      <c r="O258" s="84">
        <v>326.66344000000004</v>
      </c>
      <c r="P258" s="84">
        <v>320.27857000000006</v>
      </c>
      <c r="Q258" s="84">
        <v>536.10811000000001</v>
      </c>
      <c r="R258" s="84">
        <v>504.71874000000008</v>
      </c>
      <c r="S258" s="84">
        <v>569.17219999999998</v>
      </c>
      <c r="T258" s="84">
        <v>652.50115000000005</v>
      </c>
      <c r="U258" s="84">
        <v>482.50544000000002</v>
      </c>
      <c r="V258" s="84">
        <v>510.27787999999998</v>
      </c>
      <c r="W258" s="84">
        <v>569.43969000000004</v>
      </c>
      <c r="X258" s="84">
        <v>539.16680000000008</v>
      </c>
      <c r="Y258" s="84">
        <v>626.67092000000002</v>
      </c>
      <c r="Z258" s="84">
        <v>524.16410000000008</v>
      </c>
      <c r="AA258" s="84">
        <v>482.77293000000009</v>
      </c>
      <c r="AB258" s="84">
        <v>575.83618999999999</v>
      </c>
      <c r="AC258" s="84">
        <v>581.38370000000009</v>
      </c>
      <c r="AD258" s="84">
        <v>592.78110000000004</v>
      </c>
      <c r="AE258" s="84">
        <v>593.74639000000002</v>
      </c>
      <c r="AF258" s="84">
        <f t="shared" si="126"/>
        <v>607.66284800000005</v>
      </c>
      <c r="AG258" s="84">
        <f t="shared" si="127"/>
        <v>632.64083160000007</v>
      </c>
      <c r="AH258" s="84">
        <f t="shared" si="128"/>
        <v>644.00175992000004</v>
      </c>
      <c r="AI258" s="84">
        <f ca="1">VLOOKUP(eurostat_totals[[#This Row],[energy carrier EUCalc]],$AE$11:$BI$24,COLUMN()-COLUMN($AD$29),FALSE)*eurostat_totals[[#This Row],[2020 1]]</f>
        <v>644.00175992000004</v>
      </c>
      <c r="AJ258" s="84">
        <f ca="1">VLOOKUP(eurostat_totals[[#This Row],[energy carrier EUCalc]],$AE$11:$BI$24,COLUMN()-COLUMN($AD$29),FALSE)*eurostat_totals[[#This Row],[2020 1]]</f>
        <v>644.00175992000004</v>
      </c>
      <c r="AK258" s="84">
        <f ca="1">VLOOKUP(eurostat_totals[[#This Row],[energy carrier EUCalc]],$AE$11:$BI$24,COLUMN()-COLUMN($AD$29),FALSE)*eurostat_totals[[#This Row],[2020 1]]</f>
        <v>644.00175992000004</v>
      </c>
      <c r="AL258" s="84">
        <f ca="1">VLOOKUP(eurostat_totals[[#This Row],[energy carrier EUCalc]],$AE$11:$BI$24,COLUMN()-COLUMN($AD$29),FALSE)*eurostat_totals[[#This Row],[2020 1]]</f>
        <v>644.00175992000004</v>
      </c>
      <c r="AM258" s="84">
        <f ca="1">VLOOKUP(eurostat_totals[[#This Row],[energy carrier EUCalc]],$AE$11:$BI$24,COLUMN()-COLUMN($AD$29),FALSE)*eurostat_totals[[#This Row],[2020 1]]</f>
        <v>644.00175992000004</v>
      </c>
      <c r="AN258" s="84">
        <f ca="1">VLOOKUP(eurostat_totals[[#This Row],[energy carrier EUCalc]],$AE$11:$BI$24,COLUMN()-COLUMN($AD$29),FALSE)*eurostat_totals[[#This Row],[2020 1]]</f>
        <v>644.00175992000004</v>
      </c>
      <c r="AO258" s="84">
        <f>VLOOKUP(eurostat_totals[[#This Row],[energy carrier EUCalc]],$AE$11:$BI$24,COLUMN()-COLUMN($AD$29),FALSE)*eurostat_totals[[#This Row],[2020 1]]</f>
        <v>644.00175992000004</v>
      </c>
      <c r="AP258" s="84">
        <f ca="1">VLOOKUP(eurostat_totals[[#This Row],[energy carrier EUCalc]],$AE$11:$BI$24,COLUMN()-COLUMN($AD$29),FALSE)*eurostat_totals[[#This Row],[2020 1]]</f>
        <v>644.00175992000004</v>
      </c>
      <c r="AQ258" s="84">
        <f ca="1">VLOOKUP(eurostat_totals[[#This Row],[energy carrier EUCalc]],$AE$11:$BI$24,COLUMN()-COLUMN($AD$29),FALSE)*eurostat_totals[[#This Row],[2020 1]]</f>
        <v>644.00175992000004</v>
      </c>
      <c r="AR258" s="81">
        <f ca="1">VLOOKUP(eurostat_totals[[#This Row],[energy carrier EUCalc]],$AE$11:$BI$24,COLUMN()-COLUMN($AD$29),FALSE)*eurostat_totals[[#This Row],[2020 1]]</f>
        <v>644.00175992000004</v>
      </c>
      <c r="AS258" s="81">
        <f ca="1">VLOOKUP(eurostat_totals[[#This Row],[energy carrier EUCalc]],$AE$11:$BI$24,COLUMN()-COLUMN($AD$29),FALSE)*eurostat_totals[[#This Row],[2020 1]]</f>
        <v>644.00175992000004</v>
      </c>
      <c r="AT258" s="81">
        <f ca="1">VLOOKUP(eurostat_totals[[#This Row],[energy carrier EUCalc]],$AE$11:$BI$24,COLUMN()-COLUMN($AD$29),FALSE)*eurostat_totals[[#This Row],[2020 1]]</f>
        <v>644.00175992000004</v>
      </c>
      <c r="AU258" s="81">
        <f ca="1">VLOOKUP(eurostat_totals[[#This Row],[energy carrier EUCalc]],$AE$11:$BI$24,COLUMN()-COLUMN($AD$29),FALSE)*eurostat_totals[[#This Row],[2020 1]]</f>
        <v>644.00175992000004</v>
      </c>
      <c r="AV258" s="81">
        <f>VLOOKUP(eurostat_totals[[#This Row],[energy carrier EUCalc]],$AE$11:$BI$24,COLUMN()-COLUMN($AD$29),FALSE)*eurostat_totals[[#This Row],[2020 1]]</f>
        <v>644.00175992000004</v>
      </c>
      <c r="AW258" s="81">
        <f ca="1">VLOOKUP(eurostat_totals[[#This Row],[energy carrier EUCalc]],$AE$11:$BI$24,COLUMN()-COLUMN($AD$29),FALSE)*eurostat_totals[[#This Row],[2020 1]]</f>
        <v>644.00175992000004</v>
      </c>
      <c r="AX258" s="81">
        <f ca="1">VLOOKUP(eurostat_totals[[#This Row],[energy carrier EUCalc]],$AE$11:$BI$24,COLUMN()-COLUMN($AD$29),FALSE)*eurostat_totals[[#This Row],[2020 1]]</f>
        <v>644.00175992000004</v>
      </c>
      <c r="AY258" s="81">
        <f ca="1">VLOOKUP(eurostat_totals[[#This Row],[energy carrier EUCalc]],$AE$11:$BI$24,COLUMN()-COLUMN($AD$29),FALSE)*eurostat_totals[[#This Row],[2020 1]]</f>
        <v>644.00175992000004</v>
      </c>
      <c r="AZ258" s="81">
        <f ca="1">VLOOKUP(eurostat_totals[[#This Row],[energy carrier EUCalc]],$AE$11:$BI$24,COLUMN()-COLUMN($AD$29),FALSE)*eurostat_totals[[#This Row],[2020 1]]</f>
        <v>644.00175992000004</v>
      </c>
      <c r="BA258" s="81">
        <f ca="1">VLOOKUP(eurostat_totals[[#This Row],[energy carrier EUCalc]],$AE$11:$BI$24,COLUMN()-COLUMN($AD$29),FALSE)*eurostat_totals[[#This Row],[2020 1]]</f>
        <v>644.00175992000004</v>
      </c>
      <c r="BB258" s="81">
        <f ca="1">VLOOKUP(eurostat_totals[[#This Row],[energy carrier EUCalc]],$AE$11:$BI$24,COLUMN()-COLUMN($AD$29),FALSE)*eurostat_totals[[#This Row],[2020 1]]</f>
        <v>644.00175992000004</v>
      </c>
      <c r="BC258" s="81">
        <f>VLOOKUP(eurostat_totals[[#This Row],[energy carrier EUCalc]],$AE$11:$BI$24,COLUMN()-COLUMN($AD$29),FALSE)*eurostat_totals[[#This Row],[2020 1]]</f>
        <v>644.00175992000004</v>
      </c>
      <c r="BD258" s="81">
        <f ca="1">VLOOKUP(eurostat_totals[[#This Row],[energy carrier EUCalc]],$AE$11:$BI$24,COLUMN()-COLUMN($AD$29),FALSE)*eurostat_totals[[#This Row],[2020 1]]</f>
        <v>644.00175992000004</v>
      </c>
      <c r="BE258" s="81">
        <f ca="1">VLOOKUP(eurostat_totals[[#This Row],[energy carrier EUCalc]],$AE$11:$BI$24,COLUMN()-COLUMN($AD$29),FALSE)*eurostat_totals[[#This Row],[2020 1]]</f>
        <v>644.00175992000004</v>
      </c>
      <c r="BF258" s="81">
        <f ca="1">VLOOKUP(eurostat_totals[[#This Row],[energy carrier EUCalc]],$AE$11:$BI$24,COLUMN()-COLUMN($AD$29),FALSE)*eurostat_totals[[#This Row],[2020 1]]</f>
        <v>644.00175992000004</v>
      </c>
      <c r="BG258" s="81">
        <f ca="1">VLOOKUP(eurostat_totals[[#This Row],[energy carrier EUCalc]],$AE$11:$BI$24,COLUMN()-COLUMN($AD$29),FALSE)*eurostat_totals[[#This Row],[2020 1]]</f>
        <v>644.00175992000004</v>
      </c>
      <c r="BH258" s="81">
        <f ca="1">VLOOKUP(eurostat_totals[[#This Row],[energy carrier EUCalc]],$AE$11:$BI$24,COLUMN()-COLUMN($AD$29),FALSE)*eurostat_totals[[#This Row],[2020 1]]</f>
        <v>644.00175992000004</v>
      </c>
      <c r="BI258" s="81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81" t="str">
        <f t="shared" si="129"/>
        <v>heat-districtHungary</v>
      </c>
      <c r="B259" s="6" t="s">
        <v>60</v>
      </c>
      <c r="C259" t="s">
        <v>15</v>
      </c>
      <c r="D259" s="84">
        <v>9655.0050300000003</v>
      </c>
      <c r="E259" s="84">
        <v>9770.2815900000005</v>
      </c>
      <c r="F259" s="84">
        <v>9100.8355300000003</v>
      </c>
      <c r="G259" s="84">
        <v>8427.7725399999999</v>
      </c>
      <c r="H259" s="84">
        <v>7326.9465200000004</v>
      </c>
      <c r="I259" s="84">
        <v>9036.1145800000013</v>
      </c>
      <c r="J259" s="84">
        <v>9162.7769100000005</v>
      </c>
      <c r="K259" s="84">
        <v>8403.8845200000014</v>
      </c>
      <c r="L259" s="84">
        <v>8801.9445300000007</v>
      </c>
      <c r="M259" s="84">
        <v>8629.9949800000013</v>
      </c>
      <c r="N259" s="84">
        <v>7766.9443100000008</v>
      </c>
      <c r="O259" s="84">
        <v>8693.6110800000006</v>
      </c>
      <c r="P259" s="84">
        <v>7060.8288599999996</v>
      </c>
      <c r="Q259" s="84">
        <v>7417.77682</v>
      </c>
      <c r="R259" s="84">
        <v>7830.0021700000007</v>
      </c>
      <c r="S259" s="84">
        <v>8177.7740600000006</v>
      </c>
      <c r="T259" s="84">
        <v>7718.6100300000007</v>
      </c>
      <c r="U259" s="84">
        <v>7220.8344000000006</v>
      </c>
      <c r="V259" s="84">
        <v>6446.3927000000003</v>
      </c>
      <c r="W259" s="84">
        <v>6272.5009399999999</v>
      </c>
      <c r="X259" s="84">
        <v>6625.2737300000008</v>
      </c>
      <c r="Y259" s="84">
        <v>6149.7230300000001</v>
      </c>
      <c r="Z259" s="84">
        <v>6249.1711600000008</v>
      </c>
      <c r="AA259" s="84">
        <v>6085.2812000000004</v>
      </c>
      <c r="AB259" s="84">
        <v>5040.2791800000005</v>
      </c>
      <c r="AC259" s="84">
        <v>5444.7240600000005</v>
      </c>
      <c r="AD259" s="84">
        <v>5710.5509700000002</v>
      </c>
      <c r="AE259" s="84">
        <v>5799.4390599999997</v>
      </c>
      <c r="AF259" s="84">
        <f t="shared" si="126"/>
        <v>5709.4926399999995</v>
      </c>
      <c r="AG259" s="84">
        <f t="shared" si="127"/>
        <v>5634.3349279999993</v>
      </c>
      <c r="AH259" s="84">
        <f t="shared" si="128"/>
        <v>5753.1460775999994</v>
      </c>
      <c r="AI259" s="84">
        <f ca="1">VLOOKUP(eurostat_totals[[#This Row],[energy carrier EUCalc]],$AE$11:$BI$24,COLUMN()-COLUMN($AD$29),FALSE)*eurostat_totals[[#This Row],[2020 1]]</f>
        <v>5753.1460775999994</v>
      </c>
      <c r="AJ259" s="84">
        <f ca="1">VLOOKUP(eurostat_totals[[#This Row],[energy carrier EUCalc]],$AE$11:$BI$24,COLUMN()-COLUMN($AD$29),FALSE)*eurostat_totals[[#This Row],[2020 1]]</f>
        <v>5753.1460775999994</v>
      </c>
      <c r="AK259" s="84">
        <f ca="1">VLOOKUP(eurostat_totals[[#This Row],[energy carrier EUCalc]],$AE$11:$BI$24,COLUMN()-COLUMN($AD$29),FALSE)*eurostat_totals[[#This Row],[2020 1]]</f>
        <v>5753.1460775999994</v>
      </c>
      <c r="AL259" s="84">
        <f ca="1">VLOOKUP(eurostat_totals[[#This Row],[energy carrier EUCalc]],$AE$11:$BI$24,COLUMN()-COLUMN($AD$29),FALSE)*eurostat_totals[[#This Row],[2020 1]]</f>
        <v>5753.1460775999994</v>
      </c>
      <c r="AM259" s="84">
        <f ca="1">VLOOKUP(eurostat_totals[[#This Row],[energy carrier EUCalc]],$AE$11:$BI$24,COLUMN()-COLUMN($AD$29),FALSE)*eurostat_totals[[#This Row],[2020 1]]</f>
        <v>5753.1460775999994</v>
      </c>
      <c r="AN259" s="84">
        <f ca="1">VLOOKUP(eurostat_totals[[#This Row],[energy carrier EUCalc]],$AE$11:$BI$24,COLUMN()-COLUMN($AD$29),FALSE)*eurostat_totals[[#This Row],[2020 1]]</f>
        <v>5753.1460775999994</v>
      </c>
      <c r="AO259" s="84">
        <f>VLOOKUP(eurostat_totals[[#This Row],[energy carrier EUCalc]],$AE$11:$BI$24,COLUMN()-COLUMN($AD$29),FALSE)*eurostat_totals[[#This Row],[2020 1]]</f>
        <v>5753.1460775999994</v>
      </c>
      <c r="AP259" s="84">
        <f ca="1">VLOOKUP(eurostat_totals[[#This Row],[energy carrier EUCalc]],$AE$11:$BI$24,COLUMN()-COLUMN($AD$29),FALSE)*eurostat_totals[[#This Row],[2020 1]]</f>
        <v>5753.1460775999994</v>
      </c>
      <c r="AQ259" s="84">
        <f ca="1">VLOOKUP(eurostat_totals[[#This Row],[energy carrier EUCalc]],$AE$11:$BI$24,COLUMN()-COLUMN($AD$29),FALSE)*eurostat_totals[[#This Row],[2020 1]]</f>
        <v>5753.1460775999994</v>
      </c>
      <c r="AR259" s="81">
        <f ca="1">VLOOKUP(eurostat_totals[[#This Row],[energy carrier EUCalc]],$AE$11:$BI$24,COLUMN()-COLUMN($AD$29),FALSE)*eurostat_totals[[#This Row],[2020 1]]</f>
        <v>5753.1460775999994</v>
      </c>
      <c r="AS259" s="81">
        <f ca="1">VLOOKUP(eurostat_totals[[#This Row],[energy carrier EUCalc]],$AE$11:$BI$24,COLUMN()-COLUMN($AD$29),FALSE)*eurostat_totals[[#This Row],[2020 1]]</f>
        <v>5753.1460775999994</v>
      </c>
      <c r="AT259" s="81">
        <f ca="1">VLOOKUP(eurostat_totals[[#This Row],[energy carrier EUCalc]],$AE$11:$BI$24,COLUMN()-COLUMN($AD$29),FALSE)*eurostat_totals[[#This Row],[2020 1]]</f>
        <v>5753.1460775999994</v>
      </c>
      <c r="AU259" s="81">
        <f ca="1">VLOOKUP(eurostat_totals[[#This Row],[energy carrier EUCalc]],$AE$11:$BI$24,COLUMN()-COLUMN($AD$29),FALSE)*eurostat_totals[[#This Row],[2020 1]]</f>
        <v>5753.1460775999994</v>
      </c>
      <c r="AV259" s="81">
        <f>VLOOKUP(eurostat_totals[[#This Row],[energy carrier EUCalc]],$AE$11:$BI$24,COLUMN()-COLUMN($AD$29),FALSE)*eurostat_totals[[#This Row],[2020 1]]</f>
        <v>5753.1460775999994</v>
      </c>
      <c r="AW259" s="81">
        <f ca="1">VLOOKUP(eurostat_totals[[#This Row],[energy carrier EUCalc]],$AE$11:$BI$24,COLUMN()-COLUMN($AD$29),FALSE)*eurostat_totals[[#This Row],[2020 1]]</f>
        <v>5753.1460775999994</v>
      </c>
      <c r="AX259" s="81">
        <f ca="1">VLOOKUP(eurostat_totals[[#This Row],[energy carrier EUCalc]],$AE$11:$BI$24,COLUMN()-COLUMN($AD$29),FALSE)*eurostat_totals[[#This Row],[2020 1]]</f>
        <v>5753.1460775999994</v>
      </c>
      <c r="AY259" s="81">
        <f ca="1">VLOOKUP(eurostat_totals[[#This Row],[energy carrier EUCalc]],$AE$11:$BI$24,COLUMN()-COLUMN($AD$29),FALSE)*eurostat_totals[[#This Row],[2020 1]]</f>
        <v>5753.1460775999994</v>
      </c>
      <c r="AZ259" s="81">
        <f ca="1">VLOOKUP(eurostat_totals[[#This Row],[energy carrier EUCalc]],$AE$11:$BI$24,COLUMN()-COLUMN($AD$29),FALSE)*eurostat_totals[[#This Row],[2020 1]]</f>
        <v>5753.1460775999994</v>
      </c>
      <c r="BA259" s="81">
        <f ca="1">VLOOKUP(eurostat_totals[[#This Row],[energy carrier EUCalc]],$AE$11:$BI$24,COLUMN()-COLUMN($AD$29),FALSE)*eurostat_totals[[#This Row],[2020 1]]</f>
        <v>5753.1460775999994</v>
      </c>
      <c r="BB259" s="81">
        <f ca="1">VLOOKUP(eurostat_totals[[#This Row],[energy carrier EUCalc]],$AE$11:$BI$24,COLUMN()-COLUMN($AD$29),FALSE)*eurostat_totals[[#This Row],[2020 1]]</f>
        <v>5753.1460775999994</v>
      </c>
      <c r="BC259" s="81">
        <f>VLOOKUP(eurostat_totals[[#This Row],[energy carrier EUCalc]],$AE$11:$BI$24,COLUMN()-COLUMN($AD$29),FALSE)*eurostat_totals[[#This Row],[2020 1]]</f>
        <v>5753.1460775999994</v>
      </c>
      <c r="BD259" s="81">
        <f ca="1">VLOOKUP(eurostat_totals[[#This Row],[energy carrier EUCalc]],$AE$11:$BI$24,COLUMN()-COLUMN($AD$29),FALSE)*eurostat_totals[[#This Row],[2020 1]]</f>
        <v>5753.1460775999994</v>
      </c>
      <c r="BE259" s="81">
        <f ca="1">VLOOKUP(eurostat_totals[[#This Row],[energy carrier EUCalc]],$AE$11:$BI$24,COLUMN()-COLUMN($AD$29),FALSE)*eurostat_totals[[#This Row],[2020 1]]</f>
        <v>5753.1460775999994</v>
      </c>
      <c r="BF259" s="81">
        <f ca="1">VLOOKUP(eurostat_totals[[#This Row],[energy carrier EUCalc]],$AE$11:$BI$24,COLUMN()-COLUMN($AD$29),FALSE)*eurostat_totals[[#This Row],[2020 1]]</f>
        <v>5753.1460775999994</v>
      </c>
      <c r="BG259" s="81">
        <f ca="1">VLOOKUP(eurostat_totals[[#This Row],[energy carrier EUCalc]],$AE$11:$BI$24,COLUMN()-COLUMN($AD$29),FALSE)*eurostat_totals[[#This Row],[2020 1]]</f>
        <v>5753.1460775999994</v>
      </c>
      <c r="BH259" s="81">
        <f ca="1">VLOOKUP(eurostat_totals[[#This Row],[energy carrier EUCalc]],$AE$11:$BI$24,COLUMN()-COLUMN($AD$29),FALSE)*eurostat_totals[[#This Row],[2020 1]]</f>
        <v>5753.1460775999994</v>
      </c>
      <c r="BI259" s="81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81" t="str">
        <f t="shared" si="129"/>
        <v>heat-districtIceland</v>
      </c>
      <c r="B260" s="6" t="s">
        <v>60</v>
      </c>
      <c r="C260" t="s">
        <v>70</v>
      </c>
      <c r="D260" s="84">
        <v>2278.3286300000004</v>
      </c>
      <c r="E260" s="84">
        <v>2261.9419600000001</v>
      </c>
      <c r="F260" s="84">
        <v>2369.4496800000002</v>
      </c>
      <c r="G260" s="84">
        <v>2362.2274500000003</v>
      </c>
      <c r="H260" s="84">
        <v>2398.6060900000002</v>
      </c>
      <c r="I260" s="84">
        <v>2443.8933100000004</v>
      </c>
      <c r="J260" s="84">
        <v>2353.3305</v>
      </c>
      <c r="K260" s="84">
        <v>2399.1643300000001</v>
      </c>
      <c r="L260" s="84">
        <v>2403.8861100000004</v>
      </c>
      <c r="M260" s="84">
        <v>2522.2213600000005</v>
      </c>
      <c r="N260" s="84">
        <v>2629.7174500000001</v>
      </c>
      <c r="O260" s="84">
        <v>2679.1682100000003</v>
      </c>
      <c r="P260" s="84">
        <v>2740.5513500000002</v>
      </c>
      <c r="Q260" s="84">
        <v>2737.5042900000003</v>
      </c>
      <c r="R260" s="84">
        <v>2792.5025599999999</v>
      </c>
      <c r="S260" s="84">
        <v>2846.9425900000001</v>
      </c>
      <c r="T260" s="84">
        <v>2877.7737200000001</v>
      </c>
      <c r="U260" s="84">
        <v>3018.8921399999999</v>
      </c>
      <c r="V260" s="84">
        <v>3131.9473699999999</v>
      </c>
      <c r="W260" s="84">
        <v>3125.2833800000003</v>
      </c>
      <c r="X260" s="84">
        <v>3107.22199</v>
      </c>
      <c r="Y260" s="84">
        <v>3098.6157900000003</v>
      </c>
      <c r="Z260" s="84">
        <v>3462.7743500000001</v>
      </c>
      <c r="AA260" s="84">
        <v>3626.6643100000001</v>
      </c>
      <c r="AB260" s="84">
        <v>3449.7254900000003</v>
      </c>
      <c r="AC260" s="84">
        <v>3555.0002500000005</v>
      </c>
      <c r="AD260" s="84">
        <v>4503.61283</v>
      </c>
      <c r="AE260" s="84">
        <v>3919.4146700000006</v>
      </c>
      <c r="AF260" s="84">
        <f t="shared" si="126"/>
        <v>4010.7427340000008</v>
      </c>
      <c r="AG260" s="84">
        <f t="shared" si="127"/>
        <v>4087.5584188000012</v>
      </c>
      <c r="AH260" s="84">
        <f t="shared" si="128"/>
        <v>4215.1250045600009</v>
      </c>
      <c r="AI260" s="84">
        <f ca="1">VLOOKUP(eurostat_totals[[#This Row],[energy carrier EUCalc]],$AE$11:$BI$24,COLUMN()-COLUMN($AD$29),FALSE)*eurostat_totals[[#This Row],[2020 1]]</f>
        <v>4215.1250045600009</v>
      </c>
      <c r="AJ260" s="84">
        <f ca="1">VLOOKUP(eurostat_totals[[#This Row],[energy carrier EUCalc]],$AE$11:$BI$24,COLUMN()-COLUMN($AD$29),FALSE)*eurostat_totals[[#This Row],[2020 1]]</f>
        <v>4215.1250045600009</v>
      </c>
      <c r="AK260" s="84">
        <f ca="1">VLOOKUP(eurostat_totals[[#This Row],[energy carrier EUCalc]],$AE$11:$BI$24,COLUMN()-COLUMN($AD$29),FALSE)*eurostat_totals[[#This Row],[2020 1]]</f>
        <v>4215.1250045600009</v>
      </c>
      <c r="AL260" s="84">
        <f ca="1">VLOOKUP(eurostat_totals[[#This Row],[energy carrier EUCalc]],$AE$11:$BI$24,COLUMN()-COLUMN($AD$29),FALSE)*eurostat_totals[[#This Row],[2020 1]]</f>
        <v>4215.1250045600009</v>
      </c>
      <c r="AM260" s="84">
        <f ca="1">VLOOKUP(eurostat_totals[[#This Row],[energy carrier EUCalc]],$AE$11:$BI$24,COLUMN()-COLUMN($AD$29),FALSE)*eurostat_totals[[#This Row],[2020 1]]</f>
        <v>4215.1250045600009</v>
      </c>
      <c r="AN260" s="84">
        <f ca="1">VLOOKUP(eurostat_totals[[#This Row],[energy carrier EUCalc]],$AE$11:$BI$24,COLUMN()-COLUMN($AD$29),FALSE)*eurostat_totals[[#This Row],[2020 1]]</f>
        <v>4215.1250045600009</v>
      </c>
      <c r="AO260" s="84">
        <f>VLOOKUP(eurostat_totals[[#This Row],[energy carrier EUCalc]],$AE$11:$BI$24,COLUMN()-COLUMN($AD$29),FALSE)*eurostat_totals[[#This Row],[2020 1]]</f>
        <v>4215.1250045600009</v>
      </c>
      <c r="AP260" s="84">
        <f ca="1">VLOOKUP(eurostat_totals[[#This Row],[energy carrier EUCalc]],$AE$11:$BI$24,COLUMN()-COLUMN($AD$29),FALSE)*eurostat_totals[[#This Row],[2020 1]]</f>
        <v>4215.1250045600009</v>
      </c>
      <c r="AQ260" s="84">
        <f ca="1">VLOOKUP(eurostat_totals[[#This Row],[energy carrier EUCalc]],$AE$11:$BI$24,COLUMN()-COLUMN($AD$29),FALSE)*eurostat_totals[[#This Row],[2020 1]]</f>
        <v>4215.1250045600009</v>
      </c>
      <c r="AR260" s="81">
        <f ca="1">VLOOKUP(eurostat_totals[[#This Row],[energy carrier EUCalc]],$AE$11:$BI$24,COLUMN()-COLUMN($AD$29),FALSE)*eurostat_totals[[#This Row],[2020 1]]</f>
        <v>4215.1250045600009</v>
      </c>
      <c r="AS260" s="81">
        <f ca="1">VLOOKUP(eurostat_totals[[#This Row],[energy carrier EUCalc]],$AE$11:$BI$24,COLUMN()-COLUMN($AD$29),FALSE)*eurostat_totals[[#This Row],[2020 1]]</f>
        <v>4215.1250045600009</v>
      </c>
      <c r="AT260" s="81">
        <f ca="1">VLOOKUP(eurostat_totals[[#This Row],[energy carrier EUCalc]],$AE$11:$BI$24,COLUMN()-COLUMN($AD$29),FALSE)*eurostat_totals[[#This Row],[2020 1]]</f>
        <v>4215.1250045600009</v>
      </c>
      <c r="AU260" s="81">
        <f ca="1">VLOOKUP(eurostat_totals[[#This Row],[energy carrier EUCalc]],$AE$11:$BI$24,COLUMN()-COLUMN($AD$29),FALSE)*eurostat_totals[[#This Row],[2020 1]]</f>
        <v>4215.1250045600009</v>
      </c>
      <c r="AV260" s="81">
        <f>VLOOKUP(eurostat_totals[[#This Row],[energy carrier EUCalc]],$AE$11:$BI$24,COLUMN()-COLUMN($AD$29),FALSE)*eurostat_totals[[#This Row],[2020 1]]</f>
        <v>4215.1250045600009</v>
      </c>
      <c r="AW260" s="81">
        <f ca="1">VLOOKUP(eurostat_totals[[#This Row],[energy carrier EUCalc]],$AE$11:$BI$24,COLUMN()-COLUMN($AD$29),FALSE)*eurostat_totals[[#This Row],[2020 1]]</f>
        <v>4215.1250045600009</v>
      </c>
      <c r="AX260" s="81">
        <f ca="1">VLOOKUP(eurostat_totals[[#This Row],[energy carrier EUCalc]],$AE$11:$BI$24,COLUMN()-COLUMN($AD$29),FALSE)*eurostat_totals[[#This Row],[2020 1]]</f>
        <v>4215.1250045600009</v>
      </c>
      <c r="AY260" s="81">
        <f ca="1">VLOOKUP(eurostat_totals[[#This Row],[energy carrier EUCalc]],$AE$11:$BI$24,COLUMN()-COLUMN($AD$29),FALSE)*eurostat_totals[[#This Row],[2020 1]]</f>
        <v>4215.1250045600009</v>
      </c>
      <c r="AZ260" s="81">
        <f ca="1">VLOOKUP(eurostat_totals[[#This Row],[energy carrier EUCalc]],$AE$11:$BI$24,COLUMN()-COLUMN($AD$29),FALSE)*eurostat_totals[[#This Row],[2020 1]]</f>
        <v>4215.1250045600009</v>
      </c>
      <c r="BA260" s="81">
        <f ca="1">VLOOKUP(eurostat_totals[[#This Row],[energy carrier EUCalc]],$AE$11:$BI$24,COLUMN()-COLUMN($AD$29),FALSE)*eurostat_totals[[#This Row],[2020 1]]</f>
        <v>4215.1250045600009</v>
      </c>
      <c r="BB260" s="81">
        <f ca="1">VLOOKUP(eurostat_totals[[#This Row],[energy carrier EUCalc]],$AE$11:$BI$24,COLUMN()-COLUMN($AD$29),FALSE)*eurostat_totals[[#This Row],[2020 1]]</f>
        <v>4215.1250045600009</v>
      </c>
      <c r="BC260" s="81">
        <f>VLOOKUP(eurostat_totals[[#This Row],[energy carrier EUCalc]],$AE$11:$BI$24,COLUMN()-COLUMN($AD$29),FALSE)*eurostat_totals[[#This Row],[2020 1]]</f>
        <v>4215.1250045600009</v>
      </c>
      <c r="BD260" s="81">
        <f ca="1">VLOOKUP(eurostat_totals[[#This Row],[energy carrier EUCalc]],$AE$11:$BI$24,COLUMN()-COLUMN($AD$29),FALSE)*eurostat_totals[[#This Row],[2020 1]]</f>
        <v>4215.1250045600009</v>
      </c>
      <c r="BE260" s="81">
        <f ca="1">VLOOKUP(eurostat_totals[[#This Row],[energy carrier EUCalc]],$AE$11:$BI$24,COLUMN()-COLUMN($AD$29),FALSE)*eurostat_totals[[#This Row],[2020 1]]</f>
        <v>4215.1250045600009</v>
      </c>
      <c r="BF260" s="81">
        <f ca="1">VLOOKUP(eurostat_totals[[#This Row],[energy carrier EUCalc]],$AE$11:$BI$24,COLUMN()-COLUMN($AD$29),FALSE)*eurostat_totals[[#This Row],[2020 1]]</f>
        <v>4215.1250045600009</v>
      </c>
      <c r="BG260" s="81">
        <f ca="1">VLOOKUP(eurostat_totals[[#This Row],[energy carrier EUCalc]],$AE$11:$BI$24,COLUMN()-COLUMN($AD$29),FALSE)*eurostat_totals[[#This Row],[2020 1]]</f>
        <v>4215.1250045600009</v>
      </c>
      <c r="BH260" s="81">
        <f ca="1">VLOOKUP(eurostat_totals[[#This Row],[energy carrier EUCalc]],$AE$11:$BI$24,COLUMN()-COLUMN($AD$29),FALSE)*eurostat_totals[[#This Row],[2020 1]]</f>
        <v>4215.1250045600009</v>
      </c>
      <c r="BI260" s="81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81" t="str">
        <f t="shared" si="129"/>
        <v>heat-districtIreland</v>
      </c>
      <c r="B261" s="6" t="s">
        <v>60</v>
      </c>
      <c r="C261" t="s">
        <v>18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</v>
      </c>
      <c r="Q261" s="84">
        <v>0</v>
      </c>
      <c r="R261" s="84">
        <v>0</v>
      </c>
      <c r="S261" s="84">
        <v>0</v>
      </c>
      <c r="T261" s="84">
        <v>0</v>
      </c>
      <c r="U261" s="84">
        <v>0</v>
      </c>
      <c r="V261" s="84">
        <v>0</v>
      </c>
      <c r="W261" s="84">
        <v>0</v>
      </c>
      <c r="X261" s="84">
        <v>0</v>
      </c>
      <c r="Y261" s="84">
        <v>0</v>
      </c>
      <c r="Z261" s="84">
        <v>0</v>
      </c>
      <c r="AA261" s="84">
        <v>0</v>
      </c>
      <c r="AB261" s="84">
        <v>0</v>
      </c>
      <c r="AC261" s="84">
        <v>0</v>
      </c>
      <c r="AD261" s="84">
        <v>0</v>
      </c>
      <c r="AE261" s="84">
        <v>0</v>
      </c>
      <c r="AF261" s="84">
        <f t="shared" si="126"/>
        <v>0</v>
      </c>
      <c r="AG261" s="84">
        <f t="shared" si="127"/>
        <v>0</v>
      </c>
      <c r="AH261" s="84">
        <f t="shared" si="128"/>
        <v>0</v>
      </c>
      <c r="AI261" s="84">
        <f ca="1">VLOOKUP(eurostat_totals[[#This Row],[energy carrier EUCalc]],$AE$11:$BI$24,COLUMN()-COLUMN($AD$29),FALSE)*eurostat_totals[[#This Row],[2020 1]]</f>
        <v>0</v>
      </c>
      <c r="AJ261" s="84">
        <f ca="1">VLOOKUP(eurostat_totals[[#This Row],[energy carrier EUCalc]],$AE$11:$BI$24,COLUMN()-COLUMN($AD$29),FALSE)*eurostat_totals[[#This Row],[2020 1]]</f>
        <v>0</v>
      </c>
      <c r="AK261" s="84">
        <f ca="1">VLOOKUP(eurostat_totals[[#This Row],[energy carrier EUCalc]],$AE$11:$BI$24,COLUMN()-COLUMN($AD$29),FALSE)*eurostat_totals[[#This Row],[2020 1]]</f>
        <v>0</v>
      </c>
      <c r="AL261" s="84">
        <f ca="1">VLOOKUP(eurostat_totals[[#This Row],[energy carrier EUCalc]],$AE$11:$BI$24,COLUMN()-COLUMN($AD$29),FALSE)*eurostat_totals[[#This Row],[2020 1]]</f>
        <v>0</v>
      </c>
      <c r="AM261" s="84">
        <f ca="1">VLOOKUP(eurostat_totals[[#This Row],[energy carrier EUCalc]],$AE$11:$BI$24,COLUMN()-COLUMN($AD$29),FALSE)*eurostat_totals[[#This Row],[2020 1]]</f>
        <v>0</v>
      </c>
      <c r="AN261" s="84">
        <f ca="1">VLOOKUP(eurostat_totals[[#This Row],[energy carrier EUCalc]],$AE$11:$BI$24,COLUMN()-COLUMN($AD$29),FALSE)*eurostat_totals[[#This Row],[2020 1]]</f>
        <v>0</v>
      </c>
      <c r="AO261" s="84">
        <f>VLOOKUP(eurostat_totals[[#This Row],[energy carrier EUCalc]],$AE$11:$BI$24,COLUMN()-COLUMN($AD$29),FALSE)*eurostat_totals[[#This Row],[2020 1]]</f>
        <v>0</v>
      </c>
      <c r="AP261" s="84">
        <f ca="1">VLOOKUP(eurostat_totals[[#This Row],[energy carrier EUCalc]],$AE$11:$BI$24,COLUMN()-COLUMN($AD$29),FALSE)*eurostat_totals[[#This Row],[2020 1]]</f>
        <v>0</v>
      </c>
      <c r="AQ261" s="84">
        <f ca="1">VLOOKUP(eurostat_totals[[#This Row],[energy carrier EUCalc]],$AE$11:$BI$24,COLUMN()-COLUMN($AD$29),FALSE)*eurostat_totals[[#This Row],[2020 1]]</f>
        <v>0</v>
      </c>
      <c r="AR261" s="81">
        <f ca="1">VLOOKUP(eurostat_totals[[#This Row],[energy carrier EUCalc]],$AE$11:$BI$24,COLUMN()-COLUMN($AD$29),FALSE)*eurostat_totals[[#This Row],[2020 1]]</f>
        <v>0</v>
      </c>
      <c r="AS261" s="81">
        <f ca="1">VLOOKUP(eurostat_totals[[#This Row],[energy carrier EUCalc]],$AE$11:$BI$24,COLUMN()-COLUMN($AD$29),FALSE)*eurostat_totals[[#This Row],[2020 1]]</f>
        <v>0</v>
      </c>
      <c r="AT261" s="81">
        <f ca="1">VLOOKUP(eurostat_totals[[#This Row],[energy carrier EUCalc]],$AE$11:$BI$24,COLUMN()-COLUMN($AD$29),FALSE)*eurostat_totals[[#This Row],[2020 1]]</f>
        <v>0</v>
      </c>
      <c r="AU261" s="81">
        <f ca="1">VLOOKUP(eurostat_totals[[#This Row],[energy carrier EUCalc]],$AE$11:$BI$24,COLUMN()-COLUMN($AD$29),FALSE)*eurostat_totals[[#This Row],[2020 1]]</f>
        <v>0</v>
      </c>
      <c r="AV261" s="81">
        <f>VLOOKUP(eurostat_totals[[#This Row],[energy carrier EUCalc]],$AE$11:$BI$24,COLUMN()-COLUMN($AD$29),FALSE)*eurostat_totals[[#This Row],[2020 1]]</f>
        <v>0</v>
      </c>
      <c r="AW261" s="81">
        <f ca="1">VLOOKUP(eurostat_totals[[#This Row],[energy carrier EUCalc]],$AE$11:$BI$24,COLUMN()-COLUMN($AD$29),FALSE)*eurostat_totals[[#This Row],[2020 1]]</f>
        <v>0</v>
      </c>
      <c r="AX261" s="81">
        <f ca="1">VLOOKUP(eurostat_totals[[#This Row],[energy carrier EUCalc]],$AE$11:$BI$24,COLUMN()-COLUMN($AD$29),FALSE)*eurostat_totals[[#This Row],[2020 1]]</f>
        <v>0</v>
      </c>
      <c r="AY261" s="81">
        <f ca="1">VLOOKUP(eurostat_totals[[#This Row],[energy carrier EUCalc]],$AE$11:$BI$24,COLUMN()-COLUMN($AD$29),FALSE)*eurostat_totals[[#This Row],[2020 1]]</f>
        <v>0</v>
      </c>
      <c r="AZ261" s="81">
        <f ca="1">VLOOKUP(eurostat_totals[[#This Row],[energy carrier EUCalc]],$AE$11:$BI$24,COLUMN()-COLUMN($AD$29),FALSE)*eurostat_totals[[#This Row],[2020 1]]</f>
        <v>0</v>
      </c>
      <c r="BA261" s="81">
        <f ca="1">VLOOKUP(eurostat_totals[[#This Row],[energy carrier EUCalc]],$AE$11:$BI$24,COLUMN()-COLUMN($AD$29),FALSE)*eurostat_totals[[#This Row],[2020 1]]</f>
        <v>0</v>
      </c>
      <c r="BB261" s="81">
        <f ca="1">VLOOKUP(eurostat_totals[[#This Row],[energy carrier EUCalc]],$AE$11:$BI$24,COLUMN()-COLUMN($AD$29),FALSE)*eurostat_totals[[#This Row],[2020 1]]</f>
        <v>0</v>
      </c>
      <c r="BC261" s="81">
        <f>VLOOKUP(eurostat_totals[[#This Row],[energy carrier EUCalc]],$AE$11:$BI$24,COLUMN()-COLUMN($AD$29),FALSE)*eurostat_totals[[#This Row],[2020 1]]</f>
        <v>0</v>
      </c>
      <c r="BD261" s="81">
        <f ca="1">VLOOKUP(eurostat_totals[[#This Row],[energy carrier EUCalc]],$AE$11:$BI$24,COLUMN()-COLUMN($AD$29),FALSE)*eurostat_totals[[#This Row],[2020 1]]</f>
        <v>0</v>
      </c>
      <c r="BE261" s="81">
        <f ca="1">VLOOKUP(eurostat_totals[[#This Row],[energy carrier EUCalc]],$AE$11:$BI$24,COLUMN()-COLUMN($AD$29),FALSE)*eurostat_totals[[#This Row],[2020 1]]</f>
        <v>0</v>
      </c>
      <c r="BF261" s="81">
        <f ca="1">VLOOKUP(eurostat_totals[[#This Row],[energy carrier EUCalc]],$AE$11:$BI$24,COLUMN()-COLUMN($AD$29),FALSE)*eurostat_totals[[#This Row],[2020 1]]</f>
        <v>0</v>
      </c>
      <c r="BG261" s="81">
        <f ca="1">VLOOKUP(eurostat_totals[[#This Row],[energy carrier EUCalc]],$AE$11:$BI$24,COLUMN()-COLUMN($AD$29),FALSE)*eurostat_totals[[#This Row],[2020 1]]</f>
        <v>0</v>
      </c>
      <c r="BH261" s="81">
        <f ca="1">VLOOKUP(eurostat_totals[[#This Row],[energy carrier EUCalc]],$AE$11:$BI$24,COLUMN()-COLUMN($AD$29),FALSE)*eurostat_totals[[#This Row],[2020 1]]</f>
        <v>0</v>
      </c>
      <c r="BI261" s="81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81" t="str">
        <f t="shared" si="129"/>
        <v>heat-districtItaly</v>
      </c>
      <c r="B262" s="6" t="s">
        <v>60</v>
      </c>
      <c r="C262" t="s">
        <v>5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</v>
      </c>
      <c r="Q262" s="84">
        <v>0</v>
      </c>
      <c r="R262" s="84">
        <v>1814.1637000000003</v>
      </c>
      <c r="S262" s="84">
        <v>1847.4952800000001</v>
      </c>
      <c r="T262" s="84">
        <v>1670.2773400000001</v>
      </c>
      <c r="U262" s="84">
        <v>1550.8372400000003</v>
      </c>
      <c r="V262" s="84">
        <v>503.05565000000007</v>
      </c>
      <c r="W262" s="84">
        <v>601.10818000000006</v>
      </c>
      <c r="X262" s="84">
        <v>1425.838</v>
      </c>
      <c r="Y262" s="84">
        <v>6601.6648299999997</v>
      </c>
      <c r="Z262" s="84">
        <v>8074.9997500000009</v>
      </c>
      <c r="AA262" s="84">
        <v>10821.947600000001</v>
      </c>
      <c r="AB262" s="84">
        <v>9517.7826600000008</v>
      </c>
      <c r="AC262" s="84">
        <v>10564.726890000002</v>
      </c>
      <c r="AD262" s="84">
        <v>11009.725580000002</v>
      </c>
      <c r="AE262" s="84">
        <v>10524.475460000001</v>
      </c>
      <c r="AF262" s="84">
        <f t="shared" si="126"/>
        <v>11014.370602000001</v>
      </c>
      <c r="AG262" s="84">
        <f t="shared" si="127"/>
        <v>11052.8552024</v>
      </c>
      <c r="AH262" s="84">
        <f t="shared" si="128"/>
        <v>11359.869710880001</v>
      </c>
      <c r="AI262" s="84">
        <f ca="1">VLOOKUP(eurostat_totals[[#This Row],[energy carrier EUCalc]],$AE$11:$BI$24,COLUMN()-COLUMN($AD$29),FALSE)*eurostat_totals[[#This Row],[2020 1]]</f>
        <v>11359.869710880001</v>
      </c>
      <c r="AJ262" s="84">
        <f ca="1">VLOOKUP(eurostat_totals[[#This Row],[energy carrier EUCalc]],$AE$11:$BI$24,COLUMN()-COLUMN($AD$29),FALSE)*eurostat_totals[[#This Row],[2020 1]]</f>
        <v>11359.869710880001</v>
      </c>
      <c r="AK262" s="84">
        <f ca="1">VLOOKUP(eurostat_totals[[#This Row],[energy carrier EUCalc]],$AE$11:$BI$24,COLUMN()-COLUMN($AD$29),FALSE)*eurostat_totals[[#This Row],[2020 1]]</f>
        <v>11359.869710880001</v>
      </c>
      <c r="AL262" s="84">
        <f ca="1">VLOOKUP(eurostat_totals[[#This Row],[energy carrier EUCalc]],$AE$11:$BI$24,COLUMN()-COLUMN($AD$29),FALSE)*eurostat_totals[[#This Row],[2020 1]]</f>
        <v>11359.869710880001</v>
      </c>
      <c r="AM262" s="84">
        <f ca="1">VLOOKUP(eurostat_totals[[#This Row],[energy carrier EUCalc]],$AE$11:$BI$24,COLUMN()-COLUMN($AD$29),FALSE)*eurostat_totals[[#This Row],[2020 1]]</f>
        <v>11359.869710880001</v>
      </c>
      <c r="AN262" s="84">
        <f ca="1">VLOOKUP(eurostat_totals[[#This Row],[energy carrier EUCalc]],$AE$11:$BI$24,COLUMN()-COLUMN($AD$29),FALSE)*eurostat_totals[[#This Row],[2020 1]]</f>
        <v>11359.869710880001</v>
      </c>
      <c r="AO262" s="84">
        <f>VLOOKUP(eurostat_totals[[#This Row],[energy carrier EUCalc]],$AE$11:$BI$24,COLUMN()-COLUMN($AD$29),FALSE)*eurostat_totals[[#This Row],[2020 1]]</f>
        <v>11359.869710880001</v>
      </c>
      <c r="AP262" s="84">
        <f ca="1">VLOOKUP(eurostat_totals[[#This Row],[energy carrier EUCalc]],$AE$11:$BI$24,COLUMN()-COLUMN($AD$29),FALSE)*eurostat_totals[[#This Row],[2020 1]]</f>
        <v>11359.869710880001</v>
      </c>
      <c r="AQ262" s="84">
        <f ca="1">VLOOKUP(eurostat_totals[[#This Row],[energy carrier EUCalc]],$AE$11:$BI$24,COLUMN()-COLUMN($AD$29),FALSE)*eurostat_totals[[#This Row],[2020 1]]</f>
        <v>11359.869710880001</v>
      </c>
      <c r="AR262" s="81">
        <f ca="1">VLOOKUP(eurostat_totals[[#This Row],[energy carrier EUCalc]],$AE$11:$BI$24,COLUMN()-COLUMN($AD$29),FALSE)*eurostat_totals[[#This Row],[2020 1]]</f>
        <v>11359.869710880001</v>
      </c>
      <c r="AS262" s="81">
        <f ca="1">VLOOKUP(eurostat_totals[[#This Row],[energy carrier EUCalc]],$AE$11:$BI$24,COLUMN()-COLUMN($AD$29),FALSE)*eurostat_totals[[#This Row],[2020 1]]</f>
        <v>11359.869710880001</v>
      </c>
      <c r="AT262" s="81">
        <f ca="1">VLOOKUP(eurostat_totals[[#This Row],[energy carrier EUCalc]],$AE$11:$BI$24,COLUMN()-COLUMN($AD$29),FALSE)*eurostat_totals[[#This Row],[2020 1]]</f>
        <v>11359.869710880001</v>
      </c>
      <c r="AU262" s="81">
        <f ca="1">VLOOKUP(eurostat_totals[[#This Row],[energy carrier EUCalc]],$AE$11:$BI$24,COLUMN()-COLUMN($AD$29),FALSE)*eurostat_totals[[#This Row],[2020 1]]</f>
        <v>11359.869710880001</v>
      </c>
      <c r="AV262" s="81">
        <f>VLOOKUP(eurostat_totals[[#This Row],[energy carrier EUCalc]],$AE$11:$BI$24,COLUMN()-COLUMN($AD$29),FALSE)*eurostat_totals[[#This Row],[2020 1]]</f>
        <v>11359.869710880001</v>
      </c>
      <c r="AW262" s="81">
        <f ca="1">VLOOKUP(eurostat_totals[[#This Row],[energy carrier EUCalc]],$AE$11:$BI$24,COLUMN()-COLUMN($AD$29),FALSE)*eurostat_totals[[#This Row],[2020 1]]</f>
        <v>11359.869710880001</v>
      </c>
      <c r="AX262" s="81">
        <f ca="1">VLOOKUP(eurostat_totals[[#This Row],[energy carrier EUCalc]],$AE$11:$BI$24,COLUMN()-COLUMN($AD$29),FALSE)*eurostat_totals[[#This Row],[2020 1]]</f>
        <v>11359.869710880001</v>
      </c>
      <c r="AY262" s="81">
        <f ca="1">VLOOKUP(eurostat_totals[[#This Row],[energy carrier EUCalc]],$AE$11:$BI$24,COLUMN()-COLUMN($AD$29),FALSE)*eurostat_totals[[#This Row],[2020 1]]</f>
        <v>11359.869710880001</v>
      </c>
      <c r="AZ262" s="81">
        <f ca="1">VLOOKUP(eurostat_totals[[#This Row],[energy carrier EUCalc]],$AE$11:$BI$24,COLUMN()-COLUMN($AD$29),FALSE)*eurostat_totals[[#This Row],[2020 1]]</f>
        <v>11359.869710880001</v>
      </c>
      <c r="BA262" s="81">
        <f ca="1">VLOOKUP(eurostat_totals[[#This Row],[energy carrier EUCalc]],$AE$11:$BI$24,COLUMN()-COLUMN($AD$29),FALSE)*eurostat_totals[[#This Row],[2020 1]]</f>
        <v>11359.869710880001</v>
      </c>
      <c r="BB262" s="81">
        <f ca="1">VLOOKUP(eurostat_totals[[#This Row],[energy carrier EUCalc]],$AE$11:$BI$24,COLUMN()-COLUMN($AD$29),FALSE)*eurostat_totals[[#This Row],[2020 1]]</f>
        <v>11359.869710880001</v>
      </c>
      <c r="BC262" s="81">
        <f>VLOOKUP(eurostat_totals[[#This Row],[energy carrier EUCalc]],$AE$11:$BI$24,COLUMN()-COLUMN($AD$29),FALSE)*eurostat_totals[[#This Row],[2020 1]]</f>
        <v>11359.869710880001</v>
      </c>
      <c r="BD262" s="81">
        <f ca="1">VLOOKUP(eurostat_totals[[#This Row],[energy carrier EUCalc]],$AE$11:$BI$24,COLUMN()-COLUMN($AD$29),FALSE)*eurostat_totals[[#This Row],[2020 1]]</f>
        <v>11359.869710880001</v>
      </c>
      <c r="BE262" s="81">
        <f ca="1">VLOOKUP(eurostat_totals[[#This Row],[energy carrier EUCalc]],$AE$11:$BI$24,COLUMN()-COLUMN($AD$29),FALSE)*eurostat_totals[[#This Row],[2020 1]]</f>
        <v>11359.869710880001</v>
      </c>
      <c r="BF262" s="81">
        <f ca="1">VLOOKUP(eurostat_totals[[#This Row],[energy carrier EUCalc]],$AE$11:$BI$24,COLUMN()-COLUMN($AD$29),FALSE)*eurostat_totals[[#This Row],[2020 1]]</f>
        <v>11359.869710880001</v>
      </c>
      <c r="BG262" s="81">
        <f ca="1">VLOOKUP(eurostat_totals[[#This Row],[energy carrier EUCalc]],$AE$11:$BI$24,COLUMN()-COLUMN($AD$29),FALSE)*eurostat_totals[[#This Row],[2020 1]]</f>
        <v>11359.869710880001</v>
      </c>
      <c r="BH262" s="81">
        <f ca="1">VLOOKUP(eurostat_totals[[#This Row],[energy carrier EUCalc]],$AE$11:$BI$24,COLUMN()-COLUMN($AD$29),FALSE)*eurostat_totals[[#This Row],[2020 1]]</f>
        <v>11359.869710880001</v>
      </c>
      <c r="BI262" s="81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81" t="str">
        <f t="shared" si="129"/>
        <v>heat-districtLatvia</v>
      </c>
      <c r="B263" s="6" t="s">
        <v>60</v>
      </c>
      <c r="C263" t="s">
        <v>23</v>
      </c>
      <c r="D263" s="84">
        <v>7191.9454800000003</v>
      </c>
      <c r="E263" s="84">
        <v>7399.9945500000003</v>
      </c>
      <c r="F263" s="84">
        <v>7583.0507500000003</v>
      </c>
      <c r="G263" s="84">
        <v>8021.943690000001</v>
      </c>
      <c r="H263" s="84">
        <v>7728.0535900000013</v>
      </c>
      <c r="I263" s="84">
        <v>6993.0608499999998</v>
      </c>
      <c r="J263" s="84">
        <v>7863.891990000001</v>
      </c>
      <c r="K263" s="84">
        <v>6823.3326300000008</v>
      </c>
      <c r="L263" s="84">
        <v>6509.9971700000006</v>
      </c>
      <c r="M263" s="84">
        <v>5799.9973</v>
      </c>
      <c r="N263" s="84">
        <v>5114.1645699999999</v>
      </c>
      <c r="O263" s="84">
        <v>5451.9462900000008</v>
      </c>
      <c r="P263" s="84">
        <v>5418.89383</v>
      </c>
      <c r="Q263" s="84">
        <v>5536.9499599999999</v>
      </c>
      <c r="R263" s="84">
        <v>5033.0569500000001</v>
      </c>
      <c r="S263" s="84">
        <v>5099.9992300000004</v>
      </c>
      <c r="T263" s="84">
        <v>4948.8906400000005</v>
      </c>
      <c r="U263" s="84">
        <v>4810.0051800000001</v>
      </c>
      <c r="V263" s="84">
        <v>4553.8893200000002</v>
      </c>
      <c r="W263" s="84">
        <v>4511.6724200000008</v>
      </c>
      <c r="X263" s="84">
        <v>4894.9972200000002</v>
      </c>
      <c r="Y263" s="84">
        <v>4268.88454</v>
      </c>
      <c r="Z263" s="84">
        <v>4476.94524</v>
      </c>
      <c r="AA263" s="84">
        <v>4283.0498800000005</v>
      </c>
      <c r="AB263" s="84">
        <v>4078.0594999999998</v>
      </c>
      <c r="AC263" s="84">
        <v>3916.9491100000005</v>
      </c>
      <c r="AD263" s="84">
        <v>4296.9477300000008</v>
      </c>
      <c r="AE263" s="84">
        <v>4331.3957900000005</v>
      </c>
      <c r="AF263" s="84">
        <f t="shared" si="126"/>
        <v>4302.2859000000008</v>
      </c>
      <c r="AG263" s="84">
        <f t="shared" si="127"/>
        <v>4306.1331040000005</v>
      </c>
      <c r="AH263" s="84">
        <f t="shared" si="128"/>
        <v>4351.7478248000007</v>
      </c>
      <c r="AI263" s="84">
        <f ca="1">VLOOKUP(eurostat_totals[[#This Row],[energy carrier EUCalc]],$AE$11:$BI$24,COLUMN()-COLUMN($AD$29),FALSE)*eurostat_totals[[#This Row],[2020 1]]</f>
        <v>4351.7478248000007</v>
      </c>
      <c r="AJ263" s="84">
        <f ca="1">VLOOKUP(eurostat_totals[[#This Row],[energy carrier EUCalc]],$AE$11:$BI$24,COLUMN()-COLUMN($AD$29),FALSE)*eurostat_totals[[#This Row],[2020 1]]</f>
        <v>4351.7478248000007</v>
      </c>
      <c r="AK263" s="84">
        <f ca="1">VLOOKUP(eurostat_totals[[#This Row],[energy carrier EUCalc]],$AE$11:$BI$24,COLUMN()-COLUMN($AD$29),FALSE)*eurostat_totals[[#This Row],[2020 1]]</f>
        <v>4351.7478248000007</v>
      </c>
      <c r="AL263" s="84">
        <f ca="1">VLOOKUP(eurostat_totals[[#This Row],[energy carrier EUCalc]],$AE$11:$BI$24,COLUMN()-COLUMN($AD$29),FALSE)*eurostat_totals[[#This Row],[2020 1]]</f>
        <v>4351.7478248000007</v>
      </c>
      <c r="AM263" s="84">
        <f ca="1">VLOOKUP(eurostat_totals[[#This Row],[energy carrier EUCalc]],$AE$11:$BI$24,COLUMN()-COLUMN($AD$29),FALSE)*eurostat_totals[[#This Row],[2020 1]]</f>
        <v>4351.7478248000007</v>
      </c>
      <c r="AN263" s="84">
        <f ca="1">VLOOKUP(eurostat_totals[[#This Row],[energy carrier EUCalc]],$AE$11:$BI$24,COLUMN()-COLUMN($AD$29),FALSE)*eurostat_totals[[#This Row],[2020 1]]</f>
        <v>4351.7478248000007</v>
      </c>
      <c r="AO263" s="84">
        <f>VLOOKUP(eurostat_totals[[#This Row],[energy carrier EUCalc]],$AE$11:$BI$24,COLUMN()-COLUMN($AD$29),FALSE)*eurostat_totals[[#This Row],[2020 1]]</f>
        <v>4351.7478248000007</v>
      </c>
      <c r="AP263" s="84">
        <f ca="1">VLOOKUP(eurostat_totals[[#This Row],[energy carrier EUCalc]],$AE$11:$BI$24,COLUMN()-COLUMN($AD$29),FALSE)*eurostat_totals[[#This Row],[2020 1]]</f>
        <v>4351.7478248000007</v>
      </c>
      <c r="AQ263" s="84">
        <f ca="1">VLOOKUP(eurostat_totals[[#This Row],[energy carrier EUCalc]],$AE$11:$BI$24,COLUMN()-COLUMN($AD$29),FALSE)*eurostat_totals[[#This Row],[2020 1]]</f>
        <v>4351.7478248000007</v>
      </c>
      <c r="AR263" s="81">
        <f ca="1">VLOOKUP(eurostat_totals[[#This Row],[energy carrier EUCalc]],$AE$11:$BI$24,COLUMN()-COLUMN($AD$29),FALSE)*eurostat_totals[[#This Row],[2020 1]]</f>
        <v>4351.7478248000007</v>
      </c>
      <c r="AS263" s="81">
        <f ca="1">VLOOKUP(eurostat_totals[[#This Row],[energy carrier EUCalc]],$AE$11:$BI$24,COLUMN()-COLUMN($AD$29),FALSE)*eurostat_totals[[#This Row],[2020 1]]</f>
        <v>4351.7478248000007</v>
      </c>
      <c r="AT263" s="81">
        <f ca="1">VLOOKUP(eurostat_totals[[#This Row],[energy carrier EUCalc]],$AE$11:$BI$24,COLUMN()-COLUMN($AD$29),FALSE)*eurostat_totals[[#This Row],[2020 1]]</f>
        <v>4351.7478248000007</v>
      </c>
      <c r="AU263" s="81">
        <f ca="1">VLOOKUP(eurostat_totals[[#This Row],[energy carrier EUCalc]],$AE$11:$BI$24,COLUMN()-COLUMN($AD$29),FALSE)*eurostat_totals[[#This Row],[2020 1]]</f>
        <v>4351.7478248000007</v>
      </c>
      <c r="AV263" s="81">
        <f>VLOOKUP(eurostat_totals[[#This Row],[energy carrier EUCalc]],$AE$11:$BI$24,COLUMN()-COLUMN($AD$29),FALSE)*eurostat_totals[[#This Row],[2020 1]]</f>
        <v>4351.7478248000007</v>
      </c>
      <c r="AW263" s="81">
        <f ca="1">VLOOKUP(eurostat_totals[[#This Row],[energy carrier EUCalc]],$AE$11:$BI$24,COLUMN()-COLUMN($AD$29),FALSE)*eurostat_totals[[#This Row],[2020 1]]</f>
        <v>4351.7478248000007</v>
      </c>
      <c r="AX263" s="81">
        <f ca="1">VLOOKUP(eurostat_totals[[#This Row],[energy carrier EUCalc]],$AE$11:$BI$24,COLUMN()-COLUMN($AD$29),FALSE)*eurostat_totals[[#This Row],[2020 1]]</f>
        <v>4351.7478248000007</v>
      </c>
      <c r="AY263" s="81">
        <f ca="1">VLOOKUP(eurostat_totals[[#This Row],[energy carrier EUCalc]],$AE$11:$BI$24,COLUMN()-COLUMN($AD$29),FALSE)*eurostat_totals[[#This Row],[2020 1]]</f>
        <v>4351.7478248000007</v>
      </c>
      <c r="AZ263" s="81">
        <f ca="1">VLOOKUP(eurostat_totals[[#This Row],[energy carrier EUCalc]],$AE$11:$BI$24,COLUMN()-COLUMN($AD$29),FALSE)*eurostat_totals[[#This Row],[2020 1]]</f>
        <v>4351.7478248000007</v>
      </c>
      <c r="BA263" s="81">
        <f ca="1">VLOOKUP(eurostat_totals[[#This Row],[energy carrier EUCalc]],$AE$11:$BI$24,COLUMN()-COLUMN($AD$29),FALSE)*eurostat_totals[[#This Row],[2020 1]]</f>
        <v>4351.7478248000007</v>
      </c>
      <c r="BB263" s="81">
        <f ca="1">VLOOKUP(eurostat_totals[[#This Row],[energy carrier EUCalc]],$AE$11:$BI$24,COLUMN()-COLUMN($AD$29),FALSE)*eurostat_totals[[#This Row],[2020 1]]</f>
        <v>4351.7478248000007</v>
      </c>
      <c r="BC263" s="81">
        <f>VLOOKUP(eurostat_totals[[#This Row],[energy carrier EUCalc]],$AE$11:$BI$24,COLUMN()-COLUMN($AD$29),FALSE)*eurostat_totals[[#This Row],[2020 1]]</f>
        <v>4351.7478248000007</v>
      </c>
      <c r="BD263" s="81">
        <f ca="1">VLOOKUP(eurostat_totals[[#This Row],[energy carrier EUCalc]],$AE$11:$BI$24,COLUMN()-COLUMN($AD$29),FALSE)*eurostat_totals[[#This Row],[2020 1]]</f>
        <v>4351.7478248000007</v>
      </c>
      <c r="BE263" s="81">
        <f ca="1">VLOOKUP(eurostat_totals[[#This Row],[energy carrier EUCalc]],$AE$11:$BI$24,COLUMN()-COLUMN($AD$29),FALSE)*eurostat_totals[[#This Row],[2020 1]]</f>
        <v>4351.7478248000007</v>
      </c>
      <c r="BF263" s="81">
        <f ca="1">VLOOKUP(eurostat_totals[[#This Row],[energy carrier EUCalc]],$AE$11:$BI$24,COLUMN()-COLUMN($AD$29),FALSE)*eurostat_totals[[#This Row],[2020 1]]</f>
        <v>4351.7478248000007</v>
      </c>
      <c r="BG263" s="81">
        <f ca="1">VLOOKUP(eurostat_totals[[#This Row],[energy carrier EUCalc]],$AE$11:$BI$24,COLUMN()-COLUMN($AD$29),FALSE)*eurostat_totals[[#This Row],[2020 1]]</f>
        <v>4351.7478248000007</v>
      </c>
      <c r="BH263" s="81">
        <f ca="1">VLOOKUP(eurostat_totals[[#This Row],[energy carrier EUCalc]],$AE$11:$BI$24,COLUMN()-COLUMN($AD$29),FALSE)*eurostat_totals[[#This Row],[2020 1]]</f>
        <v>4351.7478248000007</v>
      </c>
      <c r="BI263" s="81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81" t="str">
        <f t="shared" si="129"/>
        <v>heat-districtLithuania</v>
      </c>
      <c r="B264" s="6" t="s">
        <v>60</v>
      </c>
      <c r="C264" t="s">
        <v>24</v>
      </c>
      <c r="D264" s="84">
        <v>8706.1133300000001</v>
      </c>
      <c r="E264" s="84">
        <v>8892.21659</v>
      </c>
      <c r="F264" s="84">
        <v>8978.6158600000017</v>
      </c>
      <c r="G264" s="84">
        <v>8990.0016300000007</v>
      </c>
      <c r="H264" s="84">
        <v>10212.221590000001</v>
      </c>
      <c r="I264" s="84">
        <v>9472.7745599999998</v>
      </c>
      <c r="J264" s="84">
        <v>8096.1082000000006</v>
      </c>
      <c r="K264" s="84">
        <v>7406.1119300000009</v>
      </c>
      <c r="L264" s="84">
        <v>7023.0546200000008</v>
      </c>
      <c r="M264" s="84">
        <v>6215.2813400000005</v>
      </c>
      <c r="N264" s="84">
        <v>5625.8380500000003</v>
      </c>
      <c r="O264" s="84">
        <v>6014.72199</v>
      </c>
      <c r="P264" s="84">
        <v>6324.1614</v>
      </c>
      <c r="Q264" s="84">
        <v>6326.9409700000006</v>
      </c>
      <c r="R264" s="84">
        <v>6220.0031200000003</v>
      </c>
      <c r="S264" s="84">
        <v>6181.9497600000004</v>
      </c>
      <c r="T264" s="84">
        <v>6380.5552700000007</v>
      </c>
      <c r="U264" s="84">
        <v>5832.7822700000006</v>
      </c>
      <c r="V264" s="84">
        <v>5905.5511800000004</v>
      </c>
      <c r="W264" s="84">
        <v>6015.5593500000004</v>
      </c>
      <c r="X264" s="84">
        <v>6133.3363600000002</v>
      </c>
      <c r="Y264" s="84">
        <v>5647.2256200000002</v>
      </c>
      <c r="Z264" s="84">
        <v>5669.9971599999999</v>
      </c>
      <c r="AA264" s="84">
        <v>5404.1702500000001</v>
      </c>
      <c r="AB264" s="84">
        <v>5117.2232600000007</v>
      </c>
      <c r="AC264" s="84">
        <v>4997.7831600000009</v>
      </c>
      <c r="AD264" s="84">
        <v>5423.6156099999998</v>
      </c>
      <c r="AE264" s="84">
        <v>5521.9472600000008</v>
      </c>
      <c r="AF264" s="84">
        <f t="shared" si="126"/>
        <v>5492.3372800000006</v>
      </c>
      <c r="AG264" s="84">
        <f t="shared" si="127"/>
        <v>5509.9706860000006</v>
      </c>
      <c r="AH264" s="84">
        <f t="shared" si="128"/>
        <v>5588.5201712000007</v>
      </c>
      <c r="AI264" s="84">
        <f ca="1">VLOOKUP(eurostat_totals[[#This Row],[energy carrier EUCalc]],$AE$11:$BI$24,COLUMN()-COLUMN($AD$29),FALSE)*eurostat_totals[[#This Row],[2020 1]]</f>
        <v>5588.5201712000007</v>
      </c>
      <c r="AJ264" s="84">
        <f ca="1">VLOOKUP(eurostat_totals[[#This Row],[energy carrier EUCalc]],$AE$11:$BI$24,COLUMN()-COLUMN($AD$29),FALSE)*eurostat_totals[[#This Row],[2020 1]]</f>
        <v>5588.5201712000007</v>
      </c>
      <c r="AK264" s="84">
        <f ca="1">VLOOKUP(eurostat_totals[[#This Row],[energy carrier EUCalc]],$AE$11:$BI$24,COLUMN()-COLUMN($AD$29),FALSE)*eurostat_totals[[#This Row],[2020 1]]</f>
        <v>5588.5201712000007</v>
      </c>
      <c r="AL264" s="84">
        <f ca="1">VLOOKUP(eurostat_totals[[#This Row],[energy carrier EUCalc]],$AE$11:$BI$24,COLUMN()-COLUMN($AD$29),FALSE)*eurostat_totals[[#This Row],[2020 1]]</f>
        <v>5588.5201712000007</v>
      </c>
      <c r="AM264" s="84">
        <f ca="1">VLOOKUP(eurostat_totals[[#This Row],[energy carrier EUCalc]],$AE$11:$BI$24,COLUMN()-COLUMN($AD$29),FALSE)*eurostat_totals[[#This Row],[2020 1]]</f>
        <v>5588.5201712000007</v>
      </c>
      <c r="AN264" s="84">
        <f ca="1">VLOOKUP(eurostat_totals[[#This Row],[energy carrier EUCalc]],$AE$11:$BI$24,COLUMN()-COLUMN($AD$29),FALSE)*eurostat_totals[[#This Row],[2020 1]]</f>
        <v>5588.5201712000007</v>
      </c>
      <c r="AO264" s="84">
        <f>VLOOKUP(eurostat_totals[[#This Row],[energy carrier EUCalc]],$AE$11:$BI$24,COLUMN()-COLUMN($AD$29),FALSE)*eurostat_totals[[#This Row],[2020 1]]</f>
        <v>5588.5201712000007</v>
      </c>
      <c r="AP264" s="84">
        <f ca="1">VLOOKUP(eurostat_totals[[#This Row],[energy carrier EUCalc]],$AE$11:$BI$24,COLUMN()-COLUMN($AD$29),FALSE)*eurostat_totals[[#This Row],[2020 1]]</f>
        <v>5588.5201712000007</v>
      </c>
      <c r="AQ264" s="84">
        <f ca="1">VLOOKUP(eurostat_totals[[#This Row],[energy carrier EUCalc]],$AE$11:$BI$24,COLUMN()-COLUMN($AD$29),FALSE)*eurostat_totals[[#This Row],[2020 1]]</f>
        <v>5588.5201712000007</v>
      </c>
      <c r="AR264" s="81">
        <f ca="1">VLOOKUP(eurostat_totals[[#This Row],[energy carrier EUCalc]],$AE$11:$BI$24,COLUMN()-COLUMN($AD$29),FALSE)*eurostat_totals[[#This Row],[2020 1]]</f>
        <v>5588.5201712000007</v>
      </c>
      <c r="AS264" s="81">
        <f ca="1">VLOOKUP(eurostat_totals[[#This Row],[energy carrier EUCalc]],$AE$11:$BI$24,COLUMN()-COLUMN($AD$29),FALSE)*eurostat_totals[[#This Row],[2020 1]]</f>
        <v>5588.5201712000007</v>
      </c>
      <c r="AT264" s="81">
        <f ca="1">VLOOKUP(eurostat_totals[[#This Row],[energy carrier EUCalc]],$AE$11:$BI$24,COLUMN()-COLUMN($AD$29),FALSE)*eurostat_totals[[#This Row],[2020 1]]</f>
        <v>5588.5201712000007</v>
      </c>
      <c r="AU264" s="81">
        <f ca="1">VLOOKUP(eurostat_totals[[#This Row],[energy carrier EUCalc]],$AE$11:$BI$24,COLUMN()-COLUMN($AD$29),FALSE)*eurostat_totals[[#This Row],[2020 1]]</f>
        <v>5588.5201712000007</v>
      </c>
      <c r="AV264" s="81">
        <f>VLOOKUP(eurostat_totals[[#This Row],[energy carrier EUCalc]],$AE$11:$BI$24,COLUMN()-COLUMN($AD$29),FALSE)*eurostat_totals[[#This Row],[2020 1]]</f>
        <v>5588.5201712000007</v>
      </c>
      <c r="AW264" s="81">
        <f ca="1">VLOOKUP(eurostat_totals[[#This Row],[energy carrier EUCalc]],$AE$11:$BI$24,COLUMN()-COLUMN($AD$29),FALSE)*eurostat_totals[[#This Row],[2020 1]]</f>
        <v>5588.5201712000007</v>
      </c>
      <c r="AX264" s="81">
        <f ca="1">VLOOKUP(eurostat_totals[[#This Row],[energy carrier EUCalc]],$AE$11:$BI$24,COLUMN()-COLUMN($AD$29),FALSE)*eurostat_totals[[#This Row],[2020 1]]</f>
        <v>5588.5201712000007</v>
      </c>
      <c r="AY264" s="81">
        <f ca="1">VLOOKUP(eurostat_totals[[#This Row],[energy carrier EUCalc]],$AE$11:$BI$24,COLUMN()-COLUMN($AD$29),FALSE)*eurostat_totals[[#This Row],[2020 1]]</f>
        <v>5588.5201712000007</v>
      </c>
      <c r="AZ264" s="81">
        <f ca="1">VLOOKUP(eurostat_totals[[#This Row],[energy carrier EUCalc]],$AE$11:$BI$24,COLUMN()-COLUMN($AD$29),FALSE)*eurostat_totals[[#This Row],[2020 1]]</f>
        <v>5588.5201712000007</v>
      </c>
      <c r="BA264" s="81">
        <f ca="1">VLOOKUP(eurostat_totals[[#This Row],[energy carrier EUCalc]],$AE$11:$BI$24,COLUMN()-COLUMN($AD$29),FALSE)*eurostat_totals[[#This Row],[2020 1]]</f>
        <v>5588.5201712000007</v>
      </c>
      <c r="BB264" s="81">
        <f ca="1">VLOOKUP(eurostat_totals[[#This Row],[energy carrier EUCalc]],$AE$11:$BI$24,COLUMN()-COLUMN($AD$29),FALSE)*eurostat_totals[[#This Row],[2020 1]]</f>
        <v>5588.5201712000007</v>
      </c>
      <c r="BC264" s="81">
        <f>VLOOKUP(eurostat_totals[[#This Row],[energy carrier EUCalc]],$AE$11:$BI$24,COLUMN()-COLUMN($AD$29),FALSE)*eurostat_totals[[#This Row],[2020 1]]</f>
        <v>5588.5201712000007</v>
      </c>
      <c r="BD264" s="81">
        <f ca="1">VLOOKUP(eurostat_totals[[#This Row],[energy carrier EUCalc]],$AE$11:$BI$24,COLUMN()-COLUMN($AD$29),FALSE)*eurostat_totals[[#This Row],[2020 1]]</f>
        <v>5588.5201712000007</v>
      </c>
      <c r="BE264" s="81">
        <f ca="1">VLOOKUP(eurostat_totals[[#This Row],[energy carrier EUCalc]],$AE$11:$BI$24,COLUMN()-COLUMN($AD$29),FALSE)*eurostat_totals[[#This Row],[2020 1]]</f>
        <v>5588.5201712000007</v>
      </c>
      <c r="BF264" s="81">
        <f ca="1">VLOOKUP(eurostat_totals[[#This Row],[energy carrier EUCalc]],$AE$11:$BI$24,COLUMN()-COLUMN($AD$29),FALSE)*eurostat_totals[[#This Row],[2020 1]]</f>
        <v>5588.5201712000007</v>
      </c>
      <c r="BG264" s="81">
        <f ca="1">VLOOKUP(eurostat_totals[[#This Row],[energy carrier EUCalc]],$AE$11:$BI$24,COLUMN()-COLUMN($AD$29),FALSE)*eurostat_totals[[#This Row],[2020 1]]</f>
        <v>5588.5201712000007</v>
      </c>
      <c r="BH264" s="81">
        <f ca="1">VLOOKUP(eurostat_totals[[#This Row],[energy carrier EUCalc]],$AE$11:$BI$24,COLUMN()-COLUMN($AD$29),FALSE)*eurostat_totals[[#This Row],[2020 1]]</f>
        <v>5588.5201712000007</v>
      </c>
      <c r="BI264" s="81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81" t="str">
        <f t="shared" si="129"/>
        <v>heat-districtLuxembourg</v>
      </c>
      <c r="B265" s="6" t="s">
        <v>60</v>
      </c>
      <c r="C265" t="s">
        <v>27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</v>
      </c>
      <c r="Q265" s="84">
        <v>0</v>
      </c>
      <c r="R265" s="84">
        <v>0</v>
      </c>
      <c r="S265" s="84">
        <v>0</v>
      </c>
      <c r="T265" s="84">
        <v>0</v>
      </c>
      <c r="U265" s="84">
        <v>0</v>
      </c>
      <c r="V265" s="84">
        <v>0</v>
      </c>
      <c r="W265" s="84">
        <v>0</v>
      </c>
      <c r="X265" s="84">
        <v>0</v>
      </c>
      <c r="Y265" s="84">
        <v>0</v>
      </c>
      <c r="Z265" s="84">
        <v>0</v>
      </c>
      <c r="AA265" s="84">
        <v>0</v>
      </c>
      <c r="AB265" s="84">
        <v>0</v>
      </c>
      <c r="AC265" s="84">
        <v>0</v>
      </c>
      <c r="AD265" s="84">
        <v>0</v>
      </c>
      <c r="AE265" s="84">
        <v>0</v>
      </c>
      <c r="AF265" s="84">
        <f t="shared" si="126"/>
        <v>0</v>
      </c>
      <c r="AG265" s="84">
        <f t="shared" si="127"/>
        <v>0</v>
      </c>
      <c r="AH265" s="84">
        <f t="shared" si="128"/>
        <v>0</v>
      </c>
      <c r="AI265" s="84">
        <f ca="1">VLOOKUP(eurostat_totals[[#This Row],[energy carrier EUCalc]],$AE$11:$BI$24,COLUMN()-COLUMN($AD$29),FALSE)*eurostat_totals[[#This Row],[2020 1]]</f>
        <v>0</v>
      </c>
      <c r="AJ265" s="84">
        <f ca="1">VLOOKUP(eurostat_totals[[#This Row],[energy carrier EUCalc]],$AE$11:$BI$24,COLUMN()-COLUMN($AD$29),FALSE)*eurostat_totals[[#This Row],[2020 1]]</f>
        <v>0</v>
      </c>
      <c r="AK265" s="84">
        <f ca="1">VLOOKUP(eurostat_totals[[#This Row],[energy carrier EUCalc]],$AE$11:$BI$24,COLUMN()-COLUMN($AD$29),FALSE)*eurostat_totals[[#This Row],[2020 1]]</f>
        <v>0</v>
      </c>
      <c r="AL265" s="84">
        <f ca="1">VLOOKUP(eurostat_totals[[#This Row],[energy carrier EUCalc]],$AE$11:$BI$24,COLUMN()-COLUMN($AD$29),FALSE)*eurostat_totals[[#This Row],[2020 1]]</f>
        <v>0</v>
      </c>
      <c r="AM265" s="84">
        <f ca="1">VLOOKUP(eurostat_totals[[#This Row],[energy carrier EUCalc]],$AE$11:$BI$24,COLUMN()-COLUMN($AD$29),FALSE)*eurostat_totals[[#This Row],[2020 1]]</f>
        <v>0</v>
      </c>
      <c r="AN265" s="84">
        <f ca="1">VLOOKUP(eurostat_totals[[#This Row],[energy carrier EUCalc]],$AE$11:$BI$24,COLUMN()-COLUMN($AD$29),FALSE)*eurostat_totals[[#This Row],[2020 1]]</f>
        <v>0</v>
      </c>
      <c r="AO265" s="84">
        <f>VLOOKUP(eurostat_totals[[#This Row],[energy carrier EUCalc]],$AE$11:$BI$24,COLUMN()-COLUMN($AD$29),FALSE)*eurostat_totals[[#This Row],[2020 1]]</f>
        <v>0</v>
      </c>
      <c r="AP265" s="84">
        <f ca="1">VLOOKUP(eurostat_totals[[#This Row],[energy carrier EUCalc]],$AE$11:$BI$24,COLUMN()-COLUMN($AD$29),FALSE)*eurostat_totals[[#This Row],[2020 1]]</f>
        <v>0</v>
      </c>
      <c r="AQ265" s="84">
        <f ca="1">VLOOKUP(eurostat_totals[[#This Row],[energy carrier EUCalc]],$AE$11:$BI$24,COLUMN()-COLUMN($AD$29),FALSE)*eurostat_totals[[#This Row],[2020 1]]</f>
        <v>0</v>
      </c>
      <c r="AR265" s="81">
        <f ca="1">VLOOKUP(eurostat_totals[[#This Row],[energy carrier EUCalc]],$AE$11:$BI$24,COLUMN()-COLUMN($AD$29),FALSE)*eurostat_totals[[#This Row],[2020 1]]</f>
        <v>0</v>
      </c>
      <c r="AS265" s="81">
        <f ca="1">VLOOKUP(eurostat_totals[[#This Row],[energy carrier EUCalc]],$AE$11:$BI$24,COLUMN()-COLUMN($AD$29),FALSE)*eurostat_totals[[#This Row],[2020 1]]</f>
        <v>0</v>
      </c>
      <c r="AT265" s="81">
        <f ca="1">VLOOKUP(eurostat_totals[[#This Row],[energy carrier EUCalc]],$AE$11:$BI$24,COLUMN()-COLUMN($AD$29),FALSE)*eurostat_totals[[#This Row],[2020 1]]</f>
        <v>0</v>
      </c>
      <c r="AU265" s="81">
        <f ca="1">VLOOKUP(eurostat_totals[[#This Row],[energy carrier EUCalc]],$AE$11:$BI$24,COLUMN()-COLUMN($AD$29),FALSE)*eurostat_totals[[#This Row],[2020 1]]</f>
        <v>0</v>
      </c>
      <c r="AV265" s="81">
        <f>VLOOKUP(eurostat_totals[[#This Row],[energy carrier EUCalc]],$AE$11:$BI$24,COLUMN()-COLUMN($AD$29),FALSE)*eurostat_totals[[#This Row],[2020 1]]</f>
        <v>0</v>
      </c>
      <c r="AW265" s="81">
        <f ca="1">VLOOKUP(eurostat_totals[[#This Row],[energy carrier EUCalc]],$AE$11:$BI$24,COLUMN()-COLUMN($AD$29),FALSE)*eurostat_totals[[#This Row],[2020 1]]</f>
        <v>0</v>
      </c>
      <c r="AX265" s="81">
        <f ca="1">VLOOKUP(eurostat_totals[[#This Row],[energy carrier EUCalc]],$AE$11:$BI$24,COLUMN()-COLUMN($AD$29),FALSE)*eurostat_totals[[#This Row],[2020 1]]</f>
        <v>0</v>
      </c>
      <c r="AY265" s="81">
        <f ca="1">VLOOKUP(eurostat_totals[[#This Row],[energy carrier EUCalc]],$AE$11:$BI$24,COLUMN()-COLUMN($AD$29),FALSE)*eurostat_totals[[#This Row],[2020 1]]</f>
        <v>0</v>
      </c>
      <c r="AZ265" s="81">
        <f ca="1">VLOOKUP(eurostat_totals[[#This Row],[energy carrier EUCalc]],$AE$11:$BI$24,COLUMN()-COLUMN($AD$29),FALSE)*eurostat_totals[[#This Row],[2020 1]]</f>
        <v>0</v>
      </c>
      <c r="BA265" s="81">
        <f ca="1">VLOOKUP(eurostat_totals[[#This Row],[energy carrier EUCalc]],$AE$11:$BI$24,COLUMN()-COLUMN($AD$29),FALSE)*eurostat_totals[[#This Row],[2020 1]]</f>
        <v>0</v>
      </c>
      <c r="BB265" s="81">
        <f ca="1">VLOOKUP(eurostat_totals[[#This Row],[energy carrier EUCalc]],$AE$11:$BI$24,COLUMN()-COLUMN($AD$29),FALSE)*eurostat_totals[[#This Row],[2020 1]]</f>
        <v>0</v>
      </c>
      <c r="BC265" s="81">
        <f>VLOOKUP(eurostat_totals[[#This Row],[energy carrier EUCalc]],$AE$11:$BI$24,COLUMN()-COLUMN($AD$29),FALSE)*eurostat_totals[[#This Row],[2020 1]]</f>
        <v>0</v>
      </c>
      <c r="BD265" s="81">
        <f ca="1">VLOOKUP(eurostat_totals[[#This Row],[energy carrier EUCalc]],$AE$11:$BI$24,COLUMN()-COLUMN($AD$29),FALSE)*eurostat_totals[[#This Row],[2020 1]]</f>
        <v>0</v>
      </c>
      <c r="BE265" s="81">
        <f ca="1">VLOOKUP(eurostat_totals[[#This Row],[energy carrier EUCalc]],$AE$11:$BI$24,COLUMN()-COLUMN($AD$29),FALSE)*eurostat_totals[[#This Row],[2020 1]]</f>
        <v>0</v>
      </c>
      <c r="BF265" s="81">
        <f ca="1">VLOOKUP(eurostat_totals[[#This Row],[energy carrier EUCalc]],$AE$11:$BI$24,COLUMN()-COLUMN($AD$29),FALSE)*eurostat_totals[[#This Row],[2020 1]]</f>
        <v>0</v>
      </c>
      <c r="BG265" s="81">
        <f ca="1">VLOOKUP(eurostat_totals[[#This Row],[energy carrier EUCalc]],$AE$11:$BI$24,COLUMN()-COLUMN($AD$29),FALSE)*eurostat_totals[[#This Row],[2020 1]]</f>
        <v>0</v>
      </c>
      <c r="BH265" s="81">
        <f ca="1">VLOOKUP(eurostat_totals[[#This Row],[energy carrier EUCalc]],$AE$11:$BI$24,COLUMN()-COLUMN($AD$29),FALSE)*eurostat_totals[[#This Row],[2020 1]]</f>
        <v>0</v>
      </c>
      <c r="BI265" s="81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81" t="str">
        <f t="shared" si="129"/>
        <v>heat-districtMalta</v>
      </c>
      <c r="B266" s="6" t="s">
        <v>60</v>
      </c>
      <c r="C266" t="s">
        <v>29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</v>
      </c>
      <c r="Q266" s="84">
        <v>0</v>
      </c>
      <c r="R266" s="84">
        <v>0</v>
      </c>
      <c r="S266" s="84">
        <v>0</v>
      </c>
      <c r="T266" s="84">
        <v>0</v>
      </c>
      <c r="U266" s="84">
        <v>0</v>
      </c>
      <c r="V266" s="84">
        <v>0</v>
      </c>
      <c r="W266" s="84">
        <v>0</v>
      </c>
      <c r="X266" s="84">
        <v>0</v>
      </c>
      <c r="Y266" s="84">
        <v>0</v>
      </c>
      <c r="Z266" s="84">
        <v>0</v>
      </c>
      <c r="AA266" s="84">
        <v>0</v>
      </c>
      <c r="AB266" s="84">
        <v>0</v>
      </c>
      <c r="AC266" s="84">
        <v>0</v>
      </c>
      <c r="AD266" s="84">
        <v>0</v>
      </c>
      <c r="AE266" s="84">
        <v>0</v>
      </c>
      <c r="AF266" s="84">
        <f t="shared" si="126"/>
        <v>0</v>
      </c>
      <c r="AG266" s="84">
        <f t="shared" si="127"/>
        <v>0</v>
      </c>
      <c r="AH266" s="84">
        <f t="shared" si="128"/>
        <v>0</v>
      </c>
      <c r="AI266" s="84">
        <f ca="1">VLOOKUP(eurostat_totals[[#This Row],[energy carrier EUCalc]],$AE$11:$BI$24,COLUMN()-COLUMN($AD$29),FALSE)*eurostat_totals[[#This Row],[2020 1]]</f>
        <v>0</v>
      </c>
      <c r="AJ266" s="84">
        <f ca="1">VLOOKUP(eurostat_totals[[#This Row],[energy carrier EUCalc]],$AE$11:$BI$24,COLUMN()-COLUMN($AD$29),FALSE)*eurostat_totals[[#This Row],[2020 1]]</f>
        <v>0</v>
      </c>
      <c r="AK266" s="84">
        <f ca="1">VLOOKUP(eurostat_totals[[#This Row],[energy carrier EUCalc]],$AE$11:$BI$24,COLUMN()-COLUMN($AD$29),FALSE)*eurostat_totals[[#This Row],[2020 1]]</f>
        <v>0</v>
      </c>
      <c r="AL266" s="84">
        <f ca="1">VLOOKUP(eurostat_totals[[#This Row],[energy carrier EUCalc]],$AE$11:$BI$24,COLUMN()-COLUMN($AD$29),FALSE)*eurostat_totals[[#This Row],[2020 1]]</f>
        <v>0</v>
      </c>
      <c r="AM266" s="84">
        <f ca="1">VLOOKUP(eurostat_totals[[#This Row],[energy carrier EUCalc]],$AE$11:$BI$24,COLUMN()-COLUMN($AD$29),FALSE)*eurostat_totals[[#This Row],[2020 1]]</f>
        <v>0</v>
      </c>
      <c r="AN266" s="84">
        <f ca="1">VLOOKUP(eurostat_totals[[#This Row],[energy carrier EUCalc]],$AE$11:$BI$24,COLUMN()-COLUMN($AD$29),FALSE)*eurostat_totals[[#This Row],[2020 1]]</f>
        <v>0</v>
      </c>
      <c r="AO266" s="84">
        <f>VLOOKUP(eurostat_totals[[#This Row],[energy carrier EUCalc]],$AE$11:$BI$24,COLUMN()-COLUMN($AD$29),FALSE)*eurostat_totals[[#This Row],[2020 1]]</f>
        <v>0</v>
      </c>
      <c r="AP266" s="84">
        <f ca="1">VLOOKUP(eurostat_totals[[#This Row],[energy carrier EUCalc]],$AE$11:$BI$24,COLUMN()-COLUMN($AD$29),FALSE)*eurostat_totals[[#This Row],[2020 1]]</f>
        <v>0</v>
      </c>
      <c r="AQ266" s="84">
        <f ca="1">VLOOKUP(eurostat_totals[[#This Row],[energy carrier EUCalc]],$AE$11:$BI$24,COLUMN()-COLUMN($AD$29),FALSE)*eurostat_totals[[#This Row],[2020 1]]</f>
        <v>0</v>
      </c>
      <c r="AR266" s="81">
        <f ca="1">VLOOKUP(eurostat_totals[[#This Row],[energy carrier EUCalc]],$AE$11:$BI$24,COLUMN()-COLUMN($AD$29),FALSE)*eurostat_totals[[#This Row],[2020 1]]</f>
        <v>0</v>
      </c>
      <c r="AS266" s="81">
        <f ca="1">VLOOKUP(eurostat_totals[[#This Row],[energy carrier EUCalc]],$AE$11:$BI$24,COLUMN()-COLUMN($AD$29),FALSE)*eurostat_totals[[#This Row],[2020 1]]</f>
        <v>0</v>
      </c>
      <c r="AT266" s="81">
        <f ca="1">VLOOKUP(eurostat_totals[[#This Row],[energy carrier EUCalc]],$AE$11:$BI$24,COLUMN()-COLUMN($AD$29),FALSE)*eurostat_totals[[#This Row],[2020 1]]</f>
        <v>0</v>
      </c>
      <c r="AU266" s="81">
        <f ca="1">VLOOKUP(eurostat_totals[[#This Row],[energy carrier EUCalc]],$AE$11:$BI$24,COLUMN()-COLUMN($AD$29),FALSE)*eurostat_totals[[#This Row],[2020 1]]</f>
        <v>0</v>
      </c>
      <c r="AV266" s="81">
        <f>VLOOKUP(eurostat_totals[[#This Row],[energy carrier EUCalc]],$AE$11:$BI$24,COLUMN()-COLUMN($AD$29),FALSE)*eurostat_totals[[#This Row],[2020 1]]</f>
        <v>0</v>
      </c>
      <c r="AW266" s="81">
        <f ca="1">VLOOKUP(eurostat_totals[[#This Row],[energy carrier EUCalc]],$AE$11:$BI$24,COLUMN()-COLUMN($AD$29),FALSE)*eurostat_totals[[#This Row],[2020 1]]</f>
        <v>0</v>
      </c>
      <c r="AX266" s="81">
        <f ca="1">VLOOKUP(eurostat_totals[[#This Row],[energy carrier EUCalc]],$AE$11:$BI$24,COLUMN()-COLUMN($AD$29),FALSE)*eurostat_totals[[#This Row],[2020 1]]</f>
        <v>0</v>
      </c>
      <c r="AY266" s="81">
        <f ca="1">VLOOKUP(eurostat_totals[[#This Row],[energy carrier EUCalc]],$AE$11:$BI$24,COLUMN()-COLUMN($AD$29),FALSE)*eurostat_totals[[#This Row],[2020 1]]</f>
        <v>0</v>
      </c>
      <c r="AZ266" s="81">
        <f ca="1">VLOOKUP(eurostat_totals[[#This Row],[energy carrier EUCalc]],$AE$11:$BI$24,COLUMN()-COLUMN($AD$29),FALSE)*eurostat_totals[[#This Row],[2020 1]]</f>
        <v>0</v>
      </c>
      <c r="BA266" s="81">
        <f ca="1">VLOOKUP(eurostat_totals[[#This Row],[energy carrier EUCalc]],$AE$11:$BI$24,COLUMN()-COLUMN($AD$29),FALSE)*eurostat_totals[[#This Row],[2020 1]]</f>
        <v>0</v>
      </c>
      <c r="BB266" s="81">
        <f ca="1">VLOOKUP(eurostat_totals[[#This Row],[energy carrier EUCalc]],$AE$11:$BI$24,COLUMN()-COLUMN($AD$29),FALSE)*eurostat_totals[[#This Row],[2020 1]]</f>
        <v>0</v>
      </c>
      <c r="BC266" s="81">
        <f>VLOOKUP(eurostat_totals[[#This Row],[energy carrier EUCalc]],$AE$11:$BI$24,COLUMN()-COLUMN($AD$29),FALSE)*eurostat_totals[[#This Row],[2020 1]]</f>
        <v>0</v>
      </c>
      <c r="BD266" s="81">
        <f ca="1">VLOOKUP(eurostat_totals[[#This Row],[energy carrier EUCalc]],$AE$11:$BI$24,COLUMN()-COLUMN($AD$29),FALSE)*eurostat_totals[[#This Row],[2020 1]]</f>
        <v>0</v>
      </c>
      <c r="BE266" s="81">
        <f ca="1">VLOOKUP(eurostat_totals[[#This Row],[energy carrier EUCalc]],$AE$11:$BI$24,COLUMN()-COLUMN($AD$29),FALSE)*eurostat_totals[[#This Row],[2020 1]]</f>
        <v>0</v>
      </c>
      <c r="BF266" s="81">
        <f ca="1">VLOOKUP(eurostat_totals[[#This Row],[energy carrier EUCalc]],$AE$11:$BI$24,COLUMN()-COLUMN($AD$29),FALSE)*eurostat_totals[[#This Row],[2020 1]]</f>
        <v>0</v>
      </c>
      <c r="BG266" s="81">
        <f ca="1">VLOOKUP(eurostat_totals[[#This Row],[energy carrier EUCalc]],$AE$11:$BI$24,COLUMN()-COLUMN($AD$29),FALSE)*eurostat_totals[[#This Row],[2020 1]]</f>
        <v>0</v>
      </c>
      <c r="BH266" s="81">
        <f ca="1">VLOOKUP(eurostat_totals[[#This Row],[energy carrier EUCalc]],$AE$11:$BI$24,COLUMN()-COLUMN($AD$29),FALSE)*eurostat_totals[[#This Row],[2020 1]]</f>
        <v>0</v>
      </c>
      <c r="BI266" s="81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81" t="str">
        <f t="shared" si="129"/>
        <v>heat-districtNetherlands</v>
      </c>
      <c r="B267" s="6" t="s">
        <v>60</v>
      </c>
      <c r="C267" t="s">
        <v>8</v>
      </c>
      <c r="D267" s="84">
        <v>1305.5605399999999</v>
      </c>
      <c r="E267" s="84">
        <v>1313.8876200000002</v>
      </c>
      <c r="F267" s="84">
        <v>1672.21955</v>
      </c>
      <c r="G267" s="84">
        <v>1843.0526199999999</v>
      </c>
      <c r="H267" s="84">
        <v>1861.11401</v>
      </c>
      <c r="I267" s="84">
        <v>1706.9467299999999</v>
      </c>
      <c r="J267" s="84">
        <v>2143.3275900000003</v>
      </c>
      <c r="K267" s="84">
        <v>1889.1655700000001</v>
      </c>
      <c r="L267" s="84">
        <v>1909.72741</v>
      </c>
      <c r="M267" s="84">
        <v>1901.1095800000003</v>
      </c>
      <c r="N267" s="84">
        <v>1982.7754400000001</v>
      </c>
      <c r="O267" s="84">
        <v>2288.33043</v>
      </c>
      <c r="P267" s="84">
        <v>2254.9988500000004</v>
      </c>
      <c r="Q267" s="84">
        <v>2459.4426200000003</v>
      </c>
      <c r="R267" s="84">
        <v>2525.0009300000002</v>
      </c>
      <c r="S267" s="84">
        <v>2446.1146400000002</v>
      </c>
      <c r="T267" s="84">
        <v>2448.8942100000004</v>
      </c>
      <c r="U267" s="84">
        <v>2401.6647800000001</v>
      </c>
      <c r="V267" s="84">
        <v>2737.2251700000002</v>
      </c>
      <c r="W267" s="84">
        <v>2782.2216400000002</v>
      </c>
      <c r="X267" s="84">
        <v>3381.3876100000002</v>
      </c>
      <c r="Y267" s="84">
        <v>2904.7204300000003</v>
      </c>
      <c r="Z267" s="84">
        <v>3362.5004899999999</v>
      </c>
      <c r="AA267" s="84">
        <v>3784.4485200000004</v>
      </c>
      <c r="AB267" s="84">
        <v>3032.7783600000002</v>
      </c>
      <c r="AC267" s="84">
        <v>3354.9991400000004</v>
      </c>
      <c r="AD267" s="84">
        <v>3409.6252500000005</v>
      </c>
      <c r="AE267" s="84">
        <v>3317.0271900000007</v>
      </c>
      <c r="AF267" s="84">
        <f t="shared" si="126"/>
        <v>3307.932530000001</v>
      </c>
      <c r="AG267" s="84">
        <f t="shared" si="127"/>
        <v>3212.6293320000009</v>
      </c>
      <c r="AH267" s="84">
        <f t="shared" si="128"/>
        <v>3248.5995264000012</v>
      </c>
      <c r="AI267" s="84">
        <f ca="1">VLOOKUP(eurostat_totals[[#This Row],[energy carrier EUCalc]],$AE$11:$BI$24,COLUMN()-COLUMN($AD$29),FALSE)*eurostat_totals[[#This Row],[2020 1]]</f>
        <v>3248.5995264000012</v>
      </c>
      <c r="AJ267" s="84">
        <f ca="1">VLOOKUP(eurostat_totals[[#This Row],[energy carrier EUCalc]],$AE$11:$BI$24,COLUMN()-COLUMN($AD$29),FALSE)*eurostat_totals[[#This Row],[2020 1]]</f>
        <v>3248.5995264000012</v>
      </c>
      <c r="AK267" s="84">
        <f ca="1">VLOOKUP(eurostat_totals[[#This Row],[energy carrier EUCalc]],$AE$11:$BI$24,COLUMN()-COLUMN($AD$29),FALSE)*eurostat_totals[[#This Row],[2020 1]]</f>
        <v>3248.5995264000012</v>
      </c>
      <c r="AL267" s="84">
        <f ca="1">VLOOKUP(eurostat_totals[[#This Row],[energy carrier EUCalc]],$AE$11:$BI$24,COLUMN()-COLUMN($AD$29),FALSE)*eurostat_totals[[#This Row],[2020 1]]</f>
        <v>3248.5995264000012</v>
      </c>
      <c r="AM267" s="84">
        <f ca="1">VLOOKUP(eurostat_totals[[#This Row],[energy carrier EUCalc]],$AE$11:$BI$24,COLUMN()-COLUMN($AD$29),FALSE)*eurostat_totals[[#This Row],[2020 1]]</f>
        <v>3248.5995264000012</v>
      </c>
      <c r="AN267" s="84">
        <f ca="1">VLOOKUP(eurostat_totals[[#This Row],[energy carrier EUCalc]],$AE$11:$BI$24,COLUMN()-COLUMN($AD$29),FALSE)*eurostat_totals[[#This Row],[2020 1]]</f>
        <v>3248.5995264000012</v>
      </c>
      <c r="AO267" s="84">
        <f>VLOOKUP(eurostat_totals[[#This Row],[energy carrier EUCalc]],$AE$11:$BI$24,COLUMN()-COLUMN($AD$29),FALSE)*eurostat_totals[[#This Row],[2020 1]]</f>
        <v>3248.5995264000012</v>
      </c>
      <c r="AP267" s="84">
        <f ca="1">VLOOKUP(eurostat_totals[[#This Row],[energy carrier EUCalc]],$AE$11:$BI$24,COLUMN()-COLUMN($AD$29),FALSE)*eurostat_totals[[#This Row],[2020 1]]</f>
        <v>3248.5995264000012</v>
      </c>
      <c r="AQ267" s="84">
        <f ca="1">VLOOKUP(eurostat_totals[[#This Row],[energy carrier EUCalc]],$AE$11:$BI$24,COLUMN()-COLUMN($AD$29),FALSE)*eurostat_totals[[#This Row],[2020 1]]</f>
        <v>3248.5995264000012</v>
      </c>
      <c r="AR267" s="81">
        <f ca="1">VLOOKUP(eurostat_totals[[#This Row],[energy carrier EUCalc]],$AE$11:$BI$24,COLUMN()-COLUMN($AD$29),FALSE)*eurostat_totals[[#This Row],[2020 1]]</f>
        <v>3248.5995264000012</v>
      </c>
      <c r="AS267" s="81">
        <f ca="1">VLOOKUP(eurostat_totals[[#This Row],[energy carrier EUCalc]],$AE$11:$BI$24,COLUMN()-COLUMN($AD$29),FALSE)*eurostat_totals[[#This Row],[2020 1]]</f>
        <v>3248.5995264000012</v>
      </c>
      <c r="AT267" s="81">
        <f ca="1">VLOOKUP(eurostat_totals[[#This Row],[energy carrier EUCalc]],$AE$11:$BI$24,COLUMN()-COLUMN($AD$29),FALSE)*eurostat_totals[[#This Row],[2020 1]]</f>
        <v>3248.5995264000012</v>
      </c>
      <c r="AU267" s="81">
        <f ca="1">VLOOKUP(eurostat_totals[[#This Row],[energy carrier EUCalc]],$AE$11:$BI$24,COLUMN()-COLUMN($AD$29),FALSE)*eurostat_totals[[#This Row],[2020 1]]</f>
        <v>3248.5995264000012</v>
      </c>
      <c r="AV267" s="81">
        <f>VLOOKUP(eurostat_totals[[#This Row],[energy carrier EUCalc]],$AE$11:$BI$24,COLUMN()-COLUMN($AD$29),FALSE)*eurostat_totals[[#This Row],[2020 1]]</f>
        <v>3248.5995264000012</v>
      </c>
      <c r="AW267" s="81">
        <f ca="1">VLOOKUP(eurostat_totals[[#This Row],[energy carrier EUCalc]],$AE$11:$BI$24,COLUMN()-COLUMN($AD$29),FALSE)*eurostat_totals[[#This Row],[2020 1]]</f>
        <v>3248.5995264000012</v>
      </c>
      <c r="AX267" s="81">
        <f ca="1">VLOOKUP(eurostat_totals[[#This Row],[energy carrier EUCalc]],$AE$11:$BI$24,COLUMN()-COLUMN($AD$29),FALSE)*eurostat_totals[[#This Row],[2020 1]]</f>
        <v>3248.5995264000012</v>
      </c>
      <c r="AY267" s="81">
        <f ca="1">VLOOKUP(eurostat_totals[[#This Row],[energy carrier EUCalc]],$AE$11:$BI$24,COLUMN()-COLUMN($AD$29),FALSE)*eurostat_totals[[#This Row],[2020 1]]</f>
        <v>3248.5995264000012</v>
      </c>
      <c r="AZ267" s="81">
        <f ca="1">VLOOKUP(eurostat_totals[[#This Row],[energy carrier EUCalc]],$AE$11:$BI$24,COLUMN()-COLUMN($AD$29),FALSE)*eurostat_totals[[#This Row],[2020 1]]</f>
        <v>3248.5995264000012</v>
      </c>
      <c r="BA267" s="81">
        <f ca="1">VLOOKUP(eurostat_totals[[#This Row],[energy carrier EUCalc]],$AE$11:$BI$24,COLUMN()-COLUMN($AD$29),FALSE)*eurostat_totals[[#This Row],[2020 1]]</f>
        <v>3248.5995264000012</v>
      </c>
      <c r="BB267" s="81">
        <f ca="1">VLOOKUP(eurostat_totals[[#This Row],[energy carrier EUCalc]],$AE$11:$BI$24,COLUMN()-COLUMN($AD$29),FALSE)*eurostat_totals[[#This Row],[2020 1]]</f>
        <v>3248.5995264000012</v>
      </c>
      <c r="BC267" s="81">
        <f>VLOOKUP(eurostat_totals[[#This Row],[energy carrier EUCalc]],$AE$11:$BI$24,COLUMN()-COLUMN($AD$29),FALSE)*eurostat_totals[[#This Row],[2020 1]]</f>
        <v>3248.5995264000012</v>
      </c>
      <c r="BD267" s="81">
        <f ca="1">VLOOKUP(eurostat_totals[[#This Row],[energy carrier EUCalc]],$AE$11:$BI$24,COLUMN()-COLUMN($AD$29),FALSE)*eurostat_totals[[#This Row],[2020 1]]</f>
        <v>3248.5995264000012</v>
      </c>
      <c r="BE267" s="81">
        <f ca="1">VLOOKUP(eurostat_totals[[#This Row],[energy carrier EUCalc]],$AE$11:$BI$24,COLUMN()-COLUMN($AD$29),FALSE)*eurostat_totals[[#This Row],[2020 1]]</f>
        <v>3248.5995264000012</v>
      </c>
      <c r="BF267" s="81">
        <f ca="1">VLOOKUP(eurostat_totals[[#This Row],[energy carrier EUCalc]],$AE$11:$BI$24,COLUMN()-COLUMN($AD$29),FALSE)*eurostat_totals[[#This Row],[2020 1]]</f>
        <v>3248.5995264000012</v>
      </c>
      <c r="BG267" s="81">
        <f ca="1">VLOOKUP(eurostat_totals[[#This Row],[energy carrier EUCalc]],$AE$11:$BI$24,COLUMN()-COLUMN($AD$29),FALSE)*eurostat_totals[[#This Row],[2020 1]]</f>
        <v>3248.5995264000012</v>
      </c>
      <c r="BH267" s="81">
        <f ca="1">VLOOKUP(eurostat_totals[[#This Row],[energy carrier EUCalc]],$AE$11:$BI$24,COLUMN()-COLUMN($AD$29),FALSE)*eurostat_totals[[#This Row],[2020 1]]</f>
        <v>3248.5995264000012</v>
      </c>
      <c r="BI267" s="81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81" t="str">
        <f t="shared" si="129"/>
        <v>heat-districtNorway</v>
      </c>
      <c r="B268" s="6" t="s">
        <v>60</v>
      </c>
      <c r="C268" t="s">
        <v>71</v>
      </c>
      <c r="D268" s="84">
        <v>286.38875000000002</v>
      </c>
      <c r="E268" s="84">
        <v>295.27406999999999</v>
      </c>
      <c r="F268" s="84">
        <v>273.32826</v>
      </c>
      <c r="G268" s="84">
        <v>328.33816000000002</v>
      </c>
      <c r="H268" s="84">
        <v>259.72116000000005</v>
      </c>
      <c r="I268" s="84">
        <v>290.27316999999999</v>
      </c>
      <c r="J268" s="84">
        <v>320.27857000000006</v>
      </c>
      <c r="K268" s="84">
        <v>275.56121999999999</v>
      </c>
      <c r="L268" s="84">
        <v>297.22791000000001</v>
      </c>
      <c r="M268" s="84">
        <v>325.55858999999998</v>
      </c>
      <c r="N268" s="84">
        <v>237.49623</v>
      </c>
      <c r="O268" s="84">
        <v>325.55858999999998</v>
      </c>
      <c r="P268" s="84">
        <v>333.33906000000002</v>
      </c>
      <c r="Q268" s="84">
        <v>374.71860000000004</v>
      </c>
      <c r="R268" s="84">
        <v>417.22625000000005</v>
      </c>
      <c r="S268" s="84">
        <v>426.94893000000002</v>
      </c>
      <c r="T268" s="84">
        <v>501.67168000000009</v>
      </c>
      <c r="U268" s="84">
        <v>568.61396000000002</v>
      </c>
      <c r="V268" s="84">
        <v>718.33857999999998</v>
      </c>
      <c r="W268" s="84">
        <v>750.5536800000001</v>
      </c>
      <c r="X268" s="84">
        <v>1083.89274</v>
      </c>
      <c r="Y268" s="84">
        <v>787.78130999999996</v>
      </c>
      <c r="Z268" s="84">
        <v>950.2756700000001</v>
      </c>
      <c r="AA268" s="84">
        <v>1082.4971400000002</v>
      </c>
      <c r="AB268" s="84">
        <v>999.72643000000005</v>
      </c>
      <c r="AC268" s="84">
        <v>1037.2215500000002</v>
      </c>
      <c r="AD268" s="84">
        <v>1331.6698900000001</v>
      </c>
      <c r="AE268" s="84">
        <v>1271.1124800000002</v>
      </c>
      <c r="AF268" s="84">
        <f t="shared" si="126"/>
        <v>1335.2798420000004</v>
      </c>
      <c r="AG268" s="84">
        <f t="shared" si="127"/>
        <v>1385.8363824000005</v>
      </c>
      <c r="AH268" s="84">
        <f t="shared" si="128"/>
        <v>1463.0583728800007</v>
      </c>
      <c r="AI268" s="84">
        <f ca="1">VLOOKUP(eurostat_totals[[#This Row],[energy carrier EUCalc]],$AE$11:$BI$24,COLUMN()-COLUMN($AD$29),FALSE)*eurostat_totals[[#This Row],[2020 1]]</f>
        <v>1463.0583728800007</v>
      </c>
      <c r="AJ268" s="84">
        <f ca="1">VLOOKUP(eurostat_totals[[#This Row],[energy carrier EUCalc]],$AE$11:$BI$24,COLUMN()-COLUMN($AD$29),FALSE)*eurostat_totals[[#This Row],[2020 1]]</f>
        <v>1463.0583728800007</v>
      </c>
      <c r="AK268" s="84">
        <f ca="1">VLOOKUP(eurostat_totals[[#This Row],[energy carrier EUCalc]],$AE$11:$BI$24,COLUMN()-COLUMN($AD$29),FALSE)*eurostat_totals[[#This Row],[2020 1]]</f>
        <v>1463.0583728800007</v>
      </c>
      <c r="AL268" s="84">
        <f ca="1">VLOOKUP(eurostat_totals[[#This Row],[energy carrier EUCalc]],$AE$11:$BI$24,COLUMN()-COLUMN($AD$29),FALSE)*eurostat_totals[[#This Row],[2020 1]]</f>
        <v>1463.0583728800007</v>
      </c>
      <c r="AM268" s="84">
        <f ca="1">VLOOKUP(eurostat_totals[[#This Row],[energy carrier EUCalc]],$AE$11:$BI$24,COLUMN()-COLUMN($AD$29),FALSE)*eurostat_totals[[#This Row],[2020 1]]</f>
        <v>1463.0583728800007</v>
      </c>
      <c r="AN268" s="84">
        <f ca="1">VLOOKUP(eurostat_totals[[#This Row],[energy carrier EUCalc]],$AE$11:$BI$24,COLUMN()-COLUMN($AD$29),FALSE)*eurostat_totals[[#This Row],[2020 1]]</f>
        <v>1463.0583728800007</v>
      </c>
      <c r="AO268" s="84">
        <f>VLOOKUP(eurostat_totals[[#This Row],[energy carrier EUCalc]],$AE$11:$BI$24,COLUMN()-COLUMN($AD$29),FALSE)*eurostat_totals[[#This Row],[2020 1]]</f>
        <v>1463.0583728800007</v>
      </c>
      <c r="AP268" s="84">
        <f ca="1">VLOOKUP(eurostat_totals[[#This Row],[energy carrier EUCalc]],$AE$11:$BI$24,COLUMN()-COLUMN($AD$29),FALSE)*eurostat_totals[[#This Row],[2020 1]]</f>
        <v>1463.0583728800007</v>
      </c>
      <c r="AQ268" s="84">
        <f ca="1">VLOOKUP(eurostat_totals[[#This Row],[energy carrier EUCalc]],$AE$11:$BI$24,COLUMN()-COLUMN($AD$29),FALSE)*eurostat_totals[[#This Row],[2020 1]]</f>
        <v>1463.0583728800007</v>
      </c>
      <c r="AR268" s="81">
        <f ca="1">VLOOKUP(eurostat_totals[[#This Row],[energy carrier EUCalc]],$AE$11:$BI$24,COLUMN()-COLUMN($AD$29),FALSE)*eurostat_totals[[#This Row],[2020 1]]</f>
        <v>1463.0583728800007</v>
      </c>
      <c r="AS268" s="81">
        <f ca="1">VLOOKUP(eurostat_totals[[#This Row],[energy carrier EUCalc]],$AE$11:$BI$24,COLUMN()-COLUMN($AD$29),FALSE)*eurostat_totals[[#This Row],[2020 1]]</f>
        <v>1463.0583728800007</v>
      </c>
      <c r="AT268" s="81">
        <f ca="1">VLOOKUP(eurostat_totals[[#This Row],[energy carrier EUCalc]],$AE$11:$BI$24,COLUMN()-COLUMN($AD$29),FALSE)*eurostat_totals[[#This Row],[2020 1]]</f>
        <v>1463.0583728800007</v>
      </c>
      <c r="AU268" s="81">
        <f ca="1">VLOOKUP(eurostat_totals[[#This Row],[energy carrier EUCalc]],$AE$11:$BI$24,COLUMN()-COLUMN($AD$29),FALSE)*eurostat_totals[[#This Row],[2020 1]]</f>
        <v>1463.0583728800007</v>
      </c>
      <c r="AV268" s="81">
        <f>VLOOKUP(eurostat_totals[[#This Row],[energy carrier EUCalc]],$AE$11:$BI$24,COLUMN()-COLUMN($AD$29),FALSE)*eurostat_totals[[#This Row],[2020 1]]</f>
        <v>1463.0583728800007</v>
      </c>
      <c r="AW268" s="81">
        <f ca="1">VLOOKUP(eurostat_totals[[#This Row],[energy carrier EUCalc]],$AE$11:$BI$24,COLUMN()-COLUMN($AD$29),FALSE)*eurostat_totals[[#This Row],[2020 1]]</f>
        <v>1463.0583728800007</v>
      </c>
      <c r="AX268" s="81">
        <f ca="1">VLOOKUP(eurostat_totals[[#This Row],[energy carrier EUCalc]],$AE$11:$BI$24,COLUMN()-COLUMN($AD$29),FALSE)*eurostat_totals[[#This Row],[2020 1]]</f>
        <v>1463.0583728800007</v>
      </c>
      <c r="AY268" s="81">
        <f ca="1">VLOOKUP(eurostat_totals[[#This Row],[energy carrier EUCalc]],$AE$11:$BI$24,COLUMN()-COLUMN($AD$29),FALSE)*eurostat_totals[[#This Row],[2020 1]]</f>
        <v>1463.0583728800007</v>
      </c>
      <c r="AZ268" s="81">
        <f ca="1">VLOOKUP(eurostat_totals[[#This Row],[energy carrier EUCalc]],$AE$11:$BI$24,COLUMN()-COLUMN($AD$29),FALSE)*eurostat_totals[[#This Row],[2020 1]]</f>
        <v>1463.0583728800007</v>
      </c>
      <c r="BA268" s="81">
        <f ca="1">VLOOKUP(eurostat_totals[[#This Row],[energy carrier EUCalc]],$AE$11:$BI$24,COLUMN()-COLUMN($AD$29),FALSE)*eurostat_totals[[#This Row],[2020 1]]</f>
        <v>1463.0583728800007</v>
      </c>
      <c r="BB268" s="81">
        <f ca="1">VLOOKUP(eurostat_totals[[#This Row],[energy carrier EUCalc]],$AE$11:$BI$24,COLUMN()-COLUMN($AD$29),FALSE)*eurostat_totals[[#This Row],[2020 1]]</f>
        <v>1463.0583728800007</v>
      </c>
      <c r="BC268" s="81">
        <f>VLOOKUP(eurostat_totals[[#This Row],[energy carrier EUCalc]],$AE$11:$BI$24,COLUMN()-COLUMN($AD$29),FALSE)*eurostat_totals[[#This Row],[2020 1]]</f>
        <v>1463.0583728800007</v>
      </c>
      <c r="BD268" s="81">
        <f ca="1">VLOOKUP(eurostat_totals[[#This Row],[energy carrier EUCalc]],$AE$11:$BI$24,COLUMN()-COLUMN($AD$29),FALSE)*eurostat_totals[[#This Row],[2020 1]]</f>
        <v>1463.0583728800007</v>
      </c>
      <c r="BE268" s="81">
        <f ca="1">VLOOKUP(eurostat_totals[[#This Row],[energy carrier EUCalc]],$AE$11:$BI$24,COLUMN()-COLUMN($AD$29),FALSE)*eurostat_totals[[#This Row],[2020 1]]</f>
        <v>1463.0583728800007</v>
      </c>
      <c r="BF268" s="81">
        <f ca="1">VLOOKUP(eurostat_totals[[#This Row],[energy carrier EUCalc]],$AE$11:$BI$24,COLUMN()-COLUMN($AD$29),FALSE)*eurostat_totals[[#This Row],[2020 1]]</f>
        <v>1463.0583728800007</v>
      </c>
      <c r="BG268" s="81">
        <f ca="1">VLOOKUP(eurostat_totals[[#This Row],[energy carrier EUCalc]],$AE$11:$BI$24,COLUMN()-COLUMN($AD$29),FALSE)*eurostat_totals[[#This Row],[2020 1]]</f>
        <v>1463.0583728800007</v>
      </c>
      <c r="BH268" s="81">
        <f ca="1">VLOOKUP(eurostat_totals[[#This Row],[energy carrier EUCalc]],$AE$11:$BI$24,COLUMN()-COLUMN($AD$29),FALSE)*eurostat_totals[[#This Row],[2020 1]]</f>
        <v>1463.0583728800007</v>
      </c>
      <c r="BI268" s="81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81" t="str">
        <f t="shared" si="129"/>
        <v>heat-districtPoland</v>
      </c>
      <c r="B269" s="6" t="s">
        <v>60</v>
      </c>
      <c r="C269" t="s">
        <v>6</v>
      </c>
      <c r="D269" s="84">
        <v>67426.669500000004</v>
      </c>
      <c r="E269" s="84">
        <v>73359.167390000002</v>
      </c>
      <c r="F269" s="84">
        <v>75364.446880000003</v>
      </c>
      <c r="G269" s="84">
        <v>80555.555529999998</v>
      </c>
      <c r="H269" s="84">
        <v>80555.555529999998</v>
      </c>
      <c r="I269" s="84">
        <v>74166.661550000004</v>
      </c>
      <c r="J269" s="84">
        <v>76111.116139999998</v>
      </c>
      <c r="K269" s="84">
        <v>70833.329100000003</v>
      </c>
      <c r="L269" s="84">
        <v>67777.779200000004</v>
      </c>
      <c r="M269" s="84">
        <v>65277.782770000005</v>
      </c>
      <c r="N269" s="84">
        <v>56944.445830000011</v>
      </c>
      <c r="O269" s="84">
        <v>64277.777220000004</v>
      </c>
      <c r="P269" s="84">
        <v>57777.781849999999</v>
      </c>
      <c r="Q269" s="84">
        <v>55555.556340000003</v>
      </c>
      <c r="R269" s="84">
        <v>53333.330830000006</v>
      </c>
      <c r="S269" s="84">
        <v>52777.777360000007</v>
      </c>
      <c r="T269" s="84">
        <v>51388.887870000006</v>
      </c>
      <c r="U269" s="84">
        <v>49999.998379999997</v>
      </c>
      <c r="V269" s="84">
        <v>48611.108890000003</v>
      </c>
      <c r="W269" s="84">
        <v>49305.559450000008</v>
      </c>
      <c r="X269" s="84">
        <v>54166.666850000001</v>
      </c>
      <c r="Y269" s="84">
        <v>48611.108890000003</v>
      </c>
      <c r="Z269" s="84">
        <v>49999.998379999997</v>
      </c>
      <c r="AA269" s="84">
        <v>48888.891440000007</v>
      </c>
      <c r="AB269" s="84">
        <v>45277.776440000001</v>
      </c>
      <c r="AC269" s="84">
        <v>45138.890980000004</v>
      </c>
      <c r="AD269" s="84">
        <v>45277.776440000001</v>
      </c>
      <c r="AE269" s="84">
        <v>45555.558990000005</v>
      </c>
      <c r="AF269" s="84">
        <f t="shared" si="126"/>
        <v>44666.671112000004</v>
      </c>
      <c r="AG269" s="84">
        <f t="shared" si="127"/>
        <v>43822.227046400003</v>
      </c>
      <c r="AH269" s="84">
        <f t="shared" si="128"/>
        <v>43531.11716768</v>
      </c>
      <c r="AI269" s="84">
        <f ca="1">VLOOKUP(eurostat_totals[[#This Row],[energy carrier EUCalc]],$AE$11:$BI$24,COLUMN()-COLUMN($AD$29),FALSE)*eurostat_totals[[#This Row],[2020 1]]</f>
        <v>43531.11716768</v>
      </c>
      <c r="AJ269" s="84">
        <f ca="1">VLOOKUP(eurostat_totals[[#This Row],[energy carrier EUCalc]],$AE$11:$BI$24,COLUMN()-COLUMN($AD$29),FALSE)*eurostat_totals[[#This Row],[2020 1]]</f>
        <v>43531.11716768</v>
      </c>
      <c r="AK269" s="84">
        <f ca="1">VLOOKUP(eurostat_totals[[#This Row],[energy carrier EUCalc]],$AE$11:$BI$24,COLUMN()-COLUMN($AD$29),FALSE)*eurostat_totals[[#This Row],[2020 1]]</f>
        <v>43531.11716768</v>
      </c>
      <c r="AL269" s="84">
        <f ca="1">VLOOKUP(eurostat_totals[[#This Row],[energy carrier EUCalc]],$AE$11:$BI$24,COLUMN()-COLUMN($AD$29),FALSE)*eurostat_totals[[#This Row],[2020 1]]</f>
        <v>43531.11716768</v>
      </c>
      <c r="AM269" s="84">
        <f ca="1">VLOOKUP(eurostat_totals[[#This Row],[energy carrier EUCalc]],$AE$11:$BI$24,COLUMN()-COLUMN($AD$29),FALSE)*eurostat_totals[[#This Row],[2020 1]]</f>
        <v>43531.11716768</v>
      </c>
      <c r="AN269" s="84">
        <f ca="1">VLOOKUP(eurostat_totals[[#This Row],[energy carrier EUCalc]],$AE$11:$BI$24,COLUMN()-COLUMN($AD$29),FALSE)*eurostat_totals[[#This Row],[2020 1]]</f>
        <v>43531.11716768</v>
      </c>
      <c r="AO269" s="84">
        <f>VLOOKUP(eurostat_totals[[#This Row],[energy carrier EUCalc]],$AE$11:$BI$24,COLUMN()-COLUMN($AD$29),FALSE)*eurostat_totals[[#This Row],[2020 1]]</f>
        <v>43531.11716768</v>
      </c>
      <c r="AP269" s="84">
        <f ca="1">VLOOKUP(eurostat_totals[[#This Row],[energy carrier EUCalc]],$AE$11:$BI$24,COLUMN()-COLUMN($AD$29),FALSE)*eurostat_totals[[#This Row],[2020 1]]</f>
        <v>43531.11716768</v>
      </c>
      <c r="AQ269" s="84">
        <f ca="1">VLOOKUP(eurostat_totals[[#This Row],[energy carrier EUCalc]],$AE$11:$BI$24,COLUMN()-COLUMN($AD$29),FALSE)*eurostat_totals[[#This Row],[2020 1]]</f>
        <v>43531.11716768</v>
      </c>
      <c r="AR269" s="81">
        <f ca="1">VLOOKUP(eurostat_totals[[#This Row],[energy carrier EUCalc]],$AE$11:$BI$24,COLUMN()-COLUMN($AD$29),FALSE)*eurostat_totals[[#This Row],[2020 1]]</f>
        <v>43531.11716768</v>
      </c>
      <c r="AS269" s="81">
        <f ca="1">VLOOKUP(eurostat_totals[[#This Row],[energy carrier EUCalc]],$AE$11:$BI$24,COLUMN()-COLUMN($AD$29),FALSE)*eurostat_totals[[#This Row],[2020 1]]</f>
        <v>43531.11716768</v>
      </c>
      <c r="AT269" s="81">
        <f ca="1">VLOOKUP(eurostat_totals[[#This Row],[energy carrier EUCalc]],$AE$11:$BI$24,COLUMN()-COLUMN($AD$29),FALSE)*eurostat_totals[[#This Row],[2020 1]]</f>
        <v>43531.11716768</v>
      </c>
      <c r="AU269" s="81">
        <f ca="1">VLOOKUP(eurostat_totals[[#This Row],[energy carrier EUCalc]],$AE$11:$BI$24,COLUMN()-COLUMN($AD$29),FALSE)*eurostat_totals[[#This Row],[2020 1]]</f>
        <v>43531.11716768</v>
      </c>
      <c r="AV269" s="81">
        <f>VLOOKUP(eurostat_totals[[#This Row],[energy carrier EUCalc]],$AE$11:$BI$24,COLUMN()-COLUMN($AD$29),FALSE)*eurostat_totals[[#This Row],[2020 1]]</f>
        <v>43531.11716768</v>
      </c>
      <c r="AW269" s="81">
        <f ca="1">VLOOKUP(eurostat_totals[[#This Row],[energy carrier EUCalc]],$AE$11:$BI$24,COLUMN()-COLUMN($AD$29),FALSE)*eurostat_totals[[#This Row],[2020 1]]</f>
        <v>43531.11716768</v>
      </c>
      <c r="AX269" s="81">
        <f ca="1">VLOOKUP(eurostat_totals[[#This Row],[energy carrier EUCalc]],$AE$11:$BI$24,COLUMN()-COLUMN($AD$29),FALSE)*eurostat_totals[[#This Row],[2020 1]]</f>
        <v>43531.11716768</v>
      </c>
      <c r="AY269" s="81">
        <f ca="1">VLOOKUP(eurostat_totals[[#This Row],[energy carrier EUCalc]],$AE$11:$BI$24,COLUMN()-COLUMN($AD$29),FALSE)*eurostat_totals[[#This Row],[2020 1]]</f>
        <v>43531.11716768</v>
      </c>
      <c r="AZ269" s="81">
        <f ca="1">VLOOKUP(eurostat_totals[[#This Row],[energy carrier EUCalc]],$AE$11:$BI$24,COLUMN()-COLUMN($AD$29),FALSE)*eurostat_totals[[#This Row],[2020 1]]</f>
        <v>43531.11716768</v>
      </c>
      <c r="BA269" s="81">
        <f ca="1">VLOOKUP(eurostat_totals[[#This Row],[energy carrier EUCalc]],$AE$11:$BI$24,COLUMN()-COLUMN($AD$29),FALSE)*eurostat_totals[[#This Row],[2020 1]]</f>
        <v>43531.11716768</v>
      </c>
      <c r="BB269" s="81">
        <f ca="1">VLOOKUP(eurostat_totals[[#This Row],[energy carrier EUCalc]],$AE$11:$BI$24,COLUMN()-COLUMN($AD$29),FALSE)*eurostat_totals[[#This Row],[2020 1]]</f>
        <v>43531.11716768</v>
      </c>
      <c r="BC269" s="81">
        <f>VLOOKUP(eurostat_totals[[#This Row],[energy carrier EUCalc]],$AE$11:$BI$24,COLUMN()-COLUMN($AD$29),FALSE)*eurostat_totals[[#This Row],[2020 1]]</f>
        <v>43531.11716768</v>
      </c>
      <c r="BD269" s="81">
        <f ca="1">VLOOKUP(eurostat_totals[[#This Row],[energy carrier EUCalc]],$AE$11:$BI$24,COLUMN()-COLUMN($AD$29),FALSE)*eurostat_totals[[#This Row],[2020 1]]</f>
        <v>43531.11716768</v>
      </c>
      <c r="BE269" s="81">
        <f ca="1">VLOOKUP(eurostat_totals[[#This Row],[energy carrier EUCalc]],$AE$11:$BI$24,COLUMN()-COLUMN($AD$29),FALSE)*eurostat_totals[[#This Row],[2020 1]]</f>
        <v>43531.11716768</v>
      </c>
      <c r="BF269" s="81">
        <f ca="1">VLOOKUP(eurostat_totals[[#This Row],[energy carrier EUCalc]],$AE$11:$BI$24,COLUMN()-COLUMN($AD$29),FALSE)*eurostat_totals[[#This Row],[2020 1]]</f>
        <v>43531.11716768</v>
      </c>
      <c r="BG269" s="81">
        <f ca="1">VLOOKUP(eurostat_totals[[#This Row],[energy carrier EUCalc]],$AE$11:$BI$24,COLUMN()-COLUMN($AD$29),FALSE)*eurostat_totals[[#This Row],[2020 1]]</f>
        <v>43531.11716768</v>
      </c>
      <c r="BH269" s="81">
        <f ca="1">VLOOKUP(eurostat_totals[[#This Row],[energy carrier EUCalc]],$AE$11:$BI$24,COLUMN()-COLUMN($AD$29),FALSE)*eurostat_totals[[#This Row],[2020 1]]</f>
        <v>43531.11716768</v>
      </c>
      <c r="BI269" s="81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81" t="str">
        <f t="shared" si="129"/>
        <v>heat-districtPortugal</v>
      </c>
      <c r="B270" s="6" t="s">
        <v>60</v>
      </c>
      <c r="C270" t="s">
        <v>21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5.0009000000000006</v>
      </c>
      <c r="M270" s="84">
        <v>5.0009000000000006</v>
      </c>
      <c r="N270" s="84">
        <v>13.060490000000001</v>
      </c>
      <c r="O270" s="84">
        <v>8.6062000000000012</v>
      </c>
      <c r="P270" s="84">
        <v>13.88622</v>
      </c>
      <c r="Q270" s="84">
        <v>15.002700000000001</v>
      </c>
      <c r="R270" s="84">
        <v>17.503150000000002</v>
      </c>
      <c r="S270" s="84">
        <v>11.94401</v>
      </c>
      <c r="T270" s="84">
        <v>12.781370000000001</v>
      </c>
      <c r="U270" s="84">
        <v>12.781370000000001</v>
      </c>
      <c r="V270" s="84">
        <v>9.4435600000000015</v>
      </c>
      <c r="W270" s="84">
        <v>8.8853200000000001</v>
      </c>
      <c r="X270" s="84">
        <v>11.94401</v>
      </c>
      <c r="Y270" s="84">
        <v>10.560040000000001</v>
      </c>
      <c r="Z270" s="84">
        <v>12.50225</v>
      </c>
      <c r="AA270" s="84">
        <v>11.385770000000001</v>
      </c>
      <c r="AB270" s="84">
        <v>10.560040000000001</v>
      </c>
      <c r="AC270" s="84">
        <v>10.001800000000001</v>
      </c>
      <c r="AD270" s="84">
        <v>10.001800000000001</v>
      </c>
      <c r="AE270" s="84">
        <v>10.001800000000001</v>
      </c>
      <c r="AF270" s="84">
        <f t="shared" si="126"/>
        <v>9.501710000000001</v>
      </c>
      <c r="AG270" s="84">
        <f t="shared" si="127"/>
        <v>9.1248980000000017</v>
      </c>
      <c r="AH270" s="84">
        <f t="shared" si="128"/>
        <v>8.8378696000000012</v>
      </c>
      <c r="AI270" s="84">
        <f ca="1">VLOOKUP(eurostat_totals[[#This Row],[energy carrier EUCalc]],$AE$11:$BI$24,COLUMN()-COLUMN($AD$29),FALSE)*eurostat_totals[[#This Row],[2020 1]]</f>
        <v>8.8378696000000012</v>
      </c>
      <c r="AJ270" s="84">
        <f ca="1">VLOOKUP(eurostat_totals[[#This Row],[energy carrier EUCalc]],$AE$11:$BI$24,COLUMN()-COLUMN($AD$29),FALSE)*eurostat_totals[[#This Row],[2020 1]]</f>
        <v>8.8378696000000012</v>
      </c>
      <c r="AK270" s="84">
        <f ca="1">VLOOKUP(eurostat_totals[[#This Row],[energy carrier EUCalc]],$AE$11:$BI$24,COLUMN()-COLUMN($AD$29),FALSE)*eurostat_totals[[#This Row],[2020 1]]</f>
        <v>8.8378696000000012</v>
      </c>
      <c r="AL270" s="84">
        <f ca="1">VLOOKUP(eurostat_totals[[#This Row],[energy carrier EUCalc]],$AE$11:$BI$24,COLUMN()-COLUMN($AD$29),FALSE)*eurostat_totals[[#This Row],[2020 1]]</f>
        <v>8.8378696000000012</v>
      </c>
      <c r="AM270" s="84">
        <f ca="1">VLOOKUP(eurostat_totals[[#This Row],[energy carrier EUCalc]],$AE$11:$BI$24,COLUMN()-COLUMN($AD$29),FALSE)*eurostat_totals[[#This Row],[2020 1]]</f>
        <v>8.8378696000000012</v>
      </c>
      <c r="AN270" s="84">
        <f ca="1">VLOOKUP(eurostat_totals[[#This Row],[energy carrier EUCalc]],$AE$11:$BI$24,COLUMN()-COLUMN($AD$29),FALSE)*eurostat_totals[[#This Row],[2020 1]]</f>
        <v>8.8378696000000012</v>
      </c>
      <c r="AO270" s="84">
        <f>VLOOKUP(eurostat_totals[[#This Row],[energy carrier EUCalc]],$AE$11:$BI$24,COLUMN()-COLUMN($AD$29),FALSE)*eurostat_totals[[#This Row],[2020 1]]</f>
        <v>8.8378696000000012</v>
      </c>
      <c r="AP270" s="84">
        <f ca="1">VLOOKUP(eurostat_totals[[#This Row],[energy carrier EUCalc]],$AE$11:$BI$24,COLUMN()-COLUMN($AD$29),FALSE)*eurostat_totals[[#This Row],[2020 1]]</f>
        <v>8.8378696000000012</v>
      </c>
      <c r="AQ270" s="84">
        <f ca="1">VLOOKUP(eurostat_totals[[#This Row],[energy carrier EUCalc]],$AE$11:$BI$24,COLUMN()-COLUMN($AD$29),FALSE)*eurostat_totals[[#This Row],[2020 1]]</f>
        <v>8.8378696000000012</v>
      </c>
      <c r="AR270" s="81">
        <f ca="1">VLOOKUP(eurostat_totals[[#This Row],[energy carrier EUCalc]],$AE$11:$BI$24,COLUMN()-COLUMN($AD$29),FALSE)*eurostat_totals[[#This Row],[2020 1]]</f>
        <v>8.8378696000000012</v>
      </c>
      <c r="AS270" s="81">
        <f ca="1">VLOOKUP(eurostat_totals[[#This Row],[energy carrier EUCalc]],$AE$11:$BI$24,COLUMN()-COLUMN($AD$29),FALSE)*eurostat_totals[[#This Row],[2020 1]]</f>
        <v>8.8378696000000012</v>
      </c>
      <c r="AT270" s="81">
        <f ca="1">VLOOKUP(eurostat_totals[[#This Row],[energy carrier EUCalc]],$AE$11:$BI$24,COLUMN()-COLUMN($AD$29),FALSE)*eurostat_totals[[#This Row],[2020 1]]</f>
        <v>8.8378696000000012</v>
      </c>
      <c r="AU270" s="81">
        <f ca="1">VLOOKUP(eurostat_totals[[#This Row],[energy carrier EUCalc]],$AE$11:$BI$24,COLUMN()-COLUMN($AD$29),FALSE)*eurostat_totals[[#This Row],[2020 1]]</f>
        <v>8.8378696000000012</v>
      </c>
      <c r="AV270" s="81">
        <f>VLOOKUP(eurostat_totals[[#This Row],[energy carrier EUCalc]],$AE$11:$BI$24,COLUMN()-COLUMN($AD$29),FALSE)*eurostat_totals[[#This Row],[2020 1]]</f>
        <v>8.8378696000000012</v>
      </c>
      <c r="AW270" s="81">
        <f ca="1">VLOOKUP(eurostat_totals[[#This Row],[energy carrier EUCalc]],$AE$11:$BI$24,COLUMN()-COLUMN($AD$29),FALSE)*eurostat_totals[[#This Row],[2020 1]]</f>
        <v>8.8378696000000012</v>
      </c>
      <c r="AX270" s="81">
        <f ca="1">VLOOKUP(eurostat_totals[[#This Row],[energy carrier EUCalc]],$AE$11:$BI$24,COLUMN()-COLUMN($AD$29),FALSE)*eurostat_totals[[#This Row],[2020 1]]</f>
        <v>8.8378696000000012</v>
      </c>
      <c r="AY270" s="81">
        <f ca="1">VLOOKUP(eurostat_totals[[#This Row],[energy carrier EUCalc]],$AE$11:$BI$24,COLUMN()-COLUMN($AD$29),FALSE)*eurostat_totals[[#This Row],[2020 1]]</f>
        <v>8.8378696000000012</v>
      </c>
      <c r="AZ270" s="81">
        <f ca="1">VLOOKUP(eurostat_totals[[#This Row],[energy carrier EUCalc]],$AE$11:$BI$24,COLUMN()-COLUMN($AD$29),FALSE)*eurostat_totals[[#This Row],[2020 1]]</f>
        <v>8.8378696000000012</v>
      </c>
      <c r="BA270" s="81">
        <f ca="1">VLOOKUP(eurostat_totals[[#This Row],[energy carrier EUCalc]],$AE$11:$BI$24,COLUMN()-COLUMN($AD$29),FALSE)*eurostat_totals[[#This Row],[2020 1]]</f>
        <v>8.8378696000000012</v>
      </c>
      <c r="BB270" s="81">
        <f ca="1">VLOOKUP(eurostat_totals[[#This Row],[energy carrier EUCalc]],$AE$11:$BI$24,COLUMN()-COLUMN($AD$29),FALSE)*eurostat_totals[[#This Row],[2020 1]]</f>
        <v>8.8378696000000012</v>
      </c>
      <c r="BC270" s="81">
        <f>VLOOKUP(eurostat_totals[[#This Row],[energy carrier EUCalc]],$AE$11:$BI$24,COLUMN()-COLUMN($AD$29),FALSE)*eurostat_totals[[#This Row],[2020 1]]</f>
        <v>8.8378696000000012</v>
      </c>
      <c r="BD270" s="81">
        <f ca="1">VLOOKUP(eurostat_totals[[#This Row],[energy carrier EUCalc]],$AE$11:$BI$24,COLUMN()-COLUMN($AD$29),FALSE)*eurostat_totals[[#This Row],[2020 1]]</f>
        <v>8.8378696000000012</v>
      </c>
      <c r="BE270" s="81">
        <f ca="1">VLOOKUP(eurostat_totals[[#This Row],[energy carrier EUCalc]],$AE$11:$BI$24,COLUMN()-COLUMN($AD$29),FALSE)*eurostat_totals[[#This Row],[2020 1]]</f>
        <v>8.8378696000000012</v>
      </c>
      <c r="BF270" s="81">
        <f ca="1">VLOOKUP(eurostat_totals[[#This Row],[energy carrier EUCalc]],$AE$11:$BI$24,COLUMN()-COLUMN($AD$29),FALSE)*eurostat_totals[[#This Row],[2020 1]]</f>
        <v>8.8378696000000012</v>
      </c>
      <c r="BG270" s="81">
        <f ca="1">VLOOKUP(eurostat_totals[[#This Row],[energy carrier EUCalc]],$AE$11:$BI$24,COLUMN()-COLUMN($AD$29),FALSE)*eurostat_totals[[#This Row],[2020 1]]</f>
        <v>8.8378696000000012</v>
      </c>
      <c r="BH270" s="81">
        <f ca="1">VLOOKUP(eurostat_totals[[#This Row],[energy carrier EUCalc]],$AE$11:$BI$24,COLUMN()-COLUMN($AD$29),FALSE)*eurostat_totals[[#This Row],[2020 1]]</f>
        <v>8.8378696000000012</v>
      </c>
      <c r="BI270" s="81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81" t="str">
        <f t="shared" si="129"/>
        <v>heat-districtRomania</v>
      </c>
      <c r="B271" s="6" t="s">
        <v>60</v>
      </c>
      <c r="C271" t="s">
        <v>10</v>
      </c>
      <c r="D271" s="84">
        <v>71697.775370000003</v>
      </c>
      <c r="E271" s="84">
        <v>31166.667130000002</v>
      </c>
      <c r="F271" s="84">
        <v>32899.723210000004</v>
      </c>
      <c r="G271" s="84">
        <v>35922.778890000001</v>
      </c>
      <c r="H271" s="84">
        <v>35112.505160000001</v>
      </c>
      <c r="I271" s="84">
        <v>29833.613270000002</v>
      </c>
      <c r="J271" s="84">
        <v>37242.22565</v>
      </c>
      <c r="K271" s="84">
        <v>40223.052800000005</v>
      </c>
      <c r="L271" s="84">
        <v>40018.32991</v>
      </c>
      <c r="M271" s="84">
        <v>35446.390830000004</v>
      </c>
      <c r="N271" s="84">
        <v>30244.722140000002</v>
      </c>
      <c r="O271" s="84">
        <v>29119.717349999999</v>
      </c>
      <c r="P271" s="84">
        <v>24066.947550000004</v>
      </c>
      <c r="Q271" s="84">
        <v>22053.608470000003</v>
      </c>
      <c r="R271" s="84">
        <v>18511.947830000001</v>
      </c>
      <c r="S271" s="84">
        <v>17048.614710000002</v>
      </c>
      <c r="T271" s="84">
        <v>16197.217300000002</v>
      </c>
      <c r="U271" s="84">
        <v>14600.557860000001</v>
      </c>
      <c r="V271" s="84">
        <v>14026.384759999999</v>
      </c>
      <c r="W271" s="84">
        <v>13748.892960000001</v>
      </c>
      <c r="X271" s="84">
        <v>13197.50303</v>
      </c>
      <c r="Y271" s="84">
        <v>13032.21747</v>
      </c>
      <c r="Z271" s="84">
        <v>11159.717690000001</v>
      </c>
      <c r="AA271" s="84">
        <v>10526.11529</v>
      </c>
      <c r="AB271" s="84">
        <v>9293.6144100000001</v>
      </c>
      <c r="AC271" s="84">
        <v>9321.9450900000011</v>
      </c>
      <c r="AD271" s="84">
        <v>9350.275770000002</v>
      </c>
      <c r="AE271" s="84">
        <v>9361.4173100000007</v>
      </c>
      <c r="AF271" s="84">
        <f t="shared" si="126"/>
        <v>9001.7572340000006</v>
      </c>
      <c r="AG271" s="84">
        <f t="shared" si="127"/>
        <v>8696.8856228000004</v>
      </c>
      <c r="AH271" s="84">
        <f t="shared" si="128"/>
        <v>8577.5398653600005</v>
      </c>
      <c r="AI271" s="84">
        <f ca="1">VLOOKUP(eurostat_totals[[#This Row],[energy carrier EUCalc]],$AE$11:$BI$24,COLUMN()-COLUMN($AD$29),FALSE)*eurostat_totals[[#This Row],[2020 1]]</f>
        <v>8577.5398653600005</v>
      </c>
      <c r="AJ271" s="84">
        <f ca="1">VLOOKUP(eurostat_totals[[#This Row],[energy carrier EUCalc]],$AE$11:$BI$24,COLUMN()-COLUMN($AD$29),FALSE)*eurostat_totals[[#This Row],[2020 1]]</f>
        <v>8577.5398653600005</v>
      </c>
      <c r="AK271" s="84">
        <f ca="1">VLOOKUP(eurostat_totals[[#This Row],[energy carrier EUCalc]],$AE$11:$BI$24,COLUMN()-COLUMN($AD$29),FALSE)*eurostat_totals[[#This Row],[2020 1]]</f>
        <v>8577.5398653600005</v>
      </c>
      <c r="AL271" s="84">
        <f ca="1">VLOOKUP(eurostat_totals[[#This Row],[energy carrier EUCalc]],$AE$11:$BI$24,COLUMN()-COLUMN($AD$29),FALSE)*eurostat_totals[[#This Row],[2020 1]]</f>
        <v>8577.5398653600005</v>
      </c>
      <c r="AM271" s="84">
        <f ca="1">VLOOKUP(eurostat_totals[[#This Row],[energy carrier EUCalc]],$AE$11:$BI$24,COLUMN()-COLUMN($AD$29),FALSE)*eurostat_totals[[#This Row],[2020 1]]</f>
        <v>8577.5398653600005</v>
      </c>
      <c r="AN271" s="84">
        <f ca="1">VLOOKUP(eurostat_totals[[#This Row],[energy carrier EUCalc]],$AE$11:$BI$24,COLUMN()-COLUMN($AD$29),FALSE)*eurostat_totals[[#This Row],[2020 1]]</f>
        <v>8577.5398653600005</v>
      </c>
      <c r="AO271" s="84">
        <f>VLOOKUP(eurostat_totals[[#This Row],[energy carrier EUCalc]],$AE$11:$BI$24,COLUMN()-COLUMN($AD$29),FALSE)*eurostat_totals[[#This Row],[2020 1]]</f>
        <v>8577.5398653600005</v>
      </c>
      <c r="AP271" s="84">
        <f ca="1">VLOOKUP(eurostat_totals[[#This Row],[energy carrier EUCalc]],$AE$11:$BI$24,COLUMN()-COLUMN($AD$29),FALSE)*eurostat_totals[[#This Row],[2020 1]]</f>
        <v>8577.5398653600005</v>
      </c>
      <c r="AQ271" s="84">
        <f ca="1">VLOOKUP(eurostat_totals[[#This Row],[energy carrier EUCalc]],$AE$11:$BI$24,COLUMN()-COLUMN($AD$29),FALSE)*eurostat_totals[[#This Row],[2020 1]]</f>
        <v>8577.5398653600005</v>
      </c>
      <c r="AR271" s="81">
        <f ca="1">VLOOKUP(eurostat_totals[[#This Row],[energy carrier EUCalc]],$AE$11:$BI$24,COLUMN()-COLUMN($AD$29),FALSE)*eurostat_totals[[#This Row],[2020 1]]</f>
        <v>8577.5398653600005</v>
      </c>
      <c r="AS271" s="81">
        <f ca="1">VLOOKUP(eurostat_totals[[#This Row],[energy carrier EUCalc]],$AE$11:$BI$24,COLUMN()-COLUMN($AD$29),FALSE)*eurostat_totals[[#This Row],[2020 1]]</f>
        <v>8577.5398653600005</v>
      </c>
      <c r="AT271" s="81">
        <f ca="1">VLOOKUP(eurostat_totals[[#This Row],[energy carrier EUCalc]],$AE$11:$BI$24,COLUMN()-COLUMN($AD$29),FALSE)*eurostat_totals[[#This Row],[2020 1]]</f>
        <v>8577.5398653600005</v>
      </c>
      <c r="AU271" s="81">
        <f ca="1">VLOOKUP(eurostat_totals[[#This Row],[energy carrier EUCalc]],$AE$11:$BI$24,COLUMN()-COLUMN($AD$29),FALSE)*eurostat_totals[[#This Row],[2020 1]]</f>
        <v>8577.5398653600005</v>
      </c>
      <c r="AV271" s="81">
        <f>VLOOKUP(eurostat_totals[[#This Row],[energy carrier EUCalc]],$AE$11:$BI$24,COLUMN()-COLUMN($AD$29),FALSE)*eurostat_totals[[#This Row],[2020 1]]</f>
        <v>8577.5398653600005</v>
      </c>
      <c r="AW271" s="81">
        <f ca="1">VLOOKUP(eurostat_totals[[#This Row],[energy carrier EUCalc]],$AE$11:$BI$24,COLUMN()-COLUMN($AD$29),FALSE)*eurostat_totals[[#This Row],[2020 1]]</f>
        <v>8577.5398653600005</v>
      </c>
      <c r="AX271" s="81">
        <f ca="1">VLOOKUP(eurostat_totals[[#This Row],[energy carrier EUCalc]],$AE$11:$BI$24,COLUMN()-COLUMN($AD$29),FALSE)*eurostat_totals[[#This Row],[2020 1]]</f>
        <v>8577.5398653600005</v>
      </c>
      <c r="AY271" s="81">
        <f ca="1">VLOOKUP(eurostat_totals[[#This Row],[energy carrier EUCalc]],$AE$11:$BI$24,COLUMN()-COLUMN($AD$29),FALSE)*eurostat_totals[[#This Row],[2020 1]]</f>
        <v>8577.5398653600005</v>
      </c>
      <c r="AZ271" s="81">
        <f ca="1">VLOOKUP(eurostat_totals[[#This Row],[energy carrier EUCalc]],$AE$11:$BI$24,COLUMN()-COLUMN($AD$29),FALSE)*eurostat_totals[[#This Row],[2020 1]]</f>
        <v>8577.5398653600005</v>
      </c>
      <c r="BA271" s="81">
        <f ca="1">VLOOKUP(eurostat_totals[[#This Row],[energy carrier EUCalc]],$AE$11:$BI$24,COLUMN()-COLUMN($AD$29),FALSE)*eurostat_totals[[#This Row],[2020 1]]</f>
        <v>8577.5398653600005</v>
      </c>
      <c r="BB271" s="81">
        <f ca="1">VLOOKUP(eurostat_totals[[#This Row],[energy carrier EUCalc]],$AE$11:$BI$24,COLUMN()-COLUMN($AD$29),FALSE)*eurostat_totals[[#This Row],[2020 1]]</f>
        <v>8577.5398653600005</v>
      </c>
      <c r="BC271" s="81">
        <f>VLOOKUP(eurostat_totals[[#This Row],[energy carrier EUCalc]],$AE$11:$BI$24,COLUMN()-COLUMN($AD$29),FALSE)*eurostat_totals[[#This Row],[2020 1]]</f>
        <v>8577.5398653600005</v>
      </c>
      <c r="BD271" s="81">
        <f ca="1">VLOOKUP(eurostat_totals[[#This Row],[energy carrier EUCalc]],$AE$11:$BI$24,COLUMN()-COLUMN($AD$29),FALSE)*eurostat_totals[[#This Row],[2020 1]]</f>
        <v>8577.5398653600005</v>
      </c>
      <c r="BE271" s="81">
        <f ca="1">VLOOKUP(eurostat_totals[[#This Row],[energy carrier EUCalc]],$AE$11:$BI$24,COLUMN()-COLUMN($AD$29),FALSE)*eurostat_totals[[#This Row],[2020 1]]</f>
        <v>8577.5398653600005</v>
      </c>
      <c r="BF271" s="81">
        <f ca="1">VLOOKUP(eurostat_totals[[#This Row],[energy carrier EUCalc]],$AE$11:$BI$24,COLUMN()-COLUMN($AD$29),FALSE)*eurostat_totals[[#This Row],[2020 1]]</f>
        <v>8577.5398653600005</v>
      </c>
      <c r="BG271" s="81">
        <f ca="1">VLOOKUP(eurostat_totals[[#This Row],[energy carrier EUCalc]],$AE$11:$BI$24,COLUMN()-COLUMN($AD$29),FALSE)*eurostat_totals[[#This Row],[2020 1]]</f>
        <v>8577.5398653600005</v>
      </c>
      <c r="BH271" s="81">
        <f ca="1">VLOOKUP(eurostat_totals[[#This Row],[energy carrier EUCalc]],$AE$11:$BI$24,COLUMN()-COLUMN($AD$29),FALSE)*eurostat_totals[[#This Row],[2020 1]]</f>
        <v>8577.5398653600005</v>
      </c>
      <c r="BI271" s="81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81" t="str">
        <f t="shared" si="129"/>
        <v>heat-districtSerbia</v>
      </c>
      <c r="B272" s="6" t="s">
        <v>60</v>
      </c>
      <c r="C272" t="s">
        <v>72</v>
      </c>
      <c r="D272" s="84">
        <v>3846.1107800000004</v>
      </c>
      <c r="E272" s="84">
        <v>3333.3324500000003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3222.2194300000001</v>
      </c>
      <c r="O272" s="84">
        <v>3833.3294100000007</v>
      </c>
      <c r="P272" s="84">
        <v>3777.7728999999999</v>
      </c>
      <c r="Q272" s="84">
        <v>3777.7728999999999</v>
      </c>
      <c r="R272" s="84">
        <v>4335.55933</v>
      </c>
      <c r="S272" s="84">
        <v>4554.7266800000007</v>
      </c>
      <c r="T272" s="84">
        <v>4360.8313200000002</v>
      </c>
      <c r="U272" s="84">
        <v>4214.1653900000001</v>
      </c>
      <c r="V272" s="84">
        <v>4211.3858200000004</v>
      </c>
      <c r="W272" s="84">
        <v>4344.4446500000004</v>
      </c>
      <c r="X272" s="84">
        <v>4429.7274399999997</v>
      </c>
      <c r="Y272" s="84">
        <v>4996.387560000001</v>
      </c>
      <c r="Z272" s="84">
        <v>4699.1712800000005</v>
      </c>
      <c r="AA272" s="84">
        <v>4379.4393200000004</v>
      </c>
      <c r="AB272" s="84">
        <v>4164.1680200000001</v>
      </c>
      <c r="AC272" s="84">
        <v>4670.2823600000002</v>
      </c>
      <c r="AD272" s="84">
        <v>4702.4974600000005</v>
      </c>
      <c r="AE272" s="84">
        <v>4592.1171300000005</v>
      </c>
      <c r="AF272" s="84">
        <f t="shared" si="126"/>
        <v>4570.7063000000007</v>
      </c>
      <c r="AG272" s="84">
        <f t="shared" si="127"/>
        <v>4608.9596960000008</v>
      </c>
      <c r="AH272" s="84">
        <f t="shared" si="128"/>
        <v>4697.9180312000008</v>
      </c>
      <c r="AI272" s="84">
        <f ca="1">VLOOKUP(eurostat_totals[[#This Row],[energy carrier EUCalc]],$AE$11:$BI$24,COLUMN()-COLUMN($AD$29),FALSE)*eurostat_totals[[#This Row],[2020 1]]</f>
        <v>4697.9180312000008</v>
      </c>
      <c r="AJ272" s="84">
        <f ca="1">VLOOKUP(eurostat_totals[[#This Row],[energy carrier EUCalc]],$AE$11:$BI$24,COLUMN()-COLUMN($AD$29),FALSE)*eurostat_totals[[#This Row],[2020 1]]</f>
        <v>4697.9180312000008</v>
      </c>
      <c r="AK272" s="84">
        <f ca="1">VLOOKUP(eurostat_totals[[#This Row],[energy carrier EUCalc]],$AE$11:$BI$24,COLUMN()-COLUMN($AD$29),FALSE)*eurostat_totals[[#This Row],[2020 1]]</f>
        <v>4697.9180312000008</v>
      </c>
      <c r="AL272" s="84">
        <f ca="1">VLOOKUP(eurostat_totals[[#This Row],[energy carrier EUCalc]],$AE$11:$BI$24,COLUMN()-COLUMN($AD$29),FALSE)*eurostat_totals[[#This Row],[2020 1]]</f>
        <v>4697.9180312000008</v>
      </c>
      <c r="AM272" s="84">
        <f ca="1">VLOOKUP(eurostat_totals[[#This Row],[energy carrier EUCalc]],$AE$11:$BI$24,COLUMN()-COLUMN($AD$29),FALSE)*eurostat_totals[[#This Row],[2020 1]]</f>
        <v>4697.9180312000008</v>
      </c>
      <c r="AN272" s="84">
        <f ca="1">VLOOKUP(eurostat_totals[[#This Row],[energy carrier EUCalc]],$AE$11:$BI$24,COLUMN()-COLUMN($AD$29),FALSE)*eurostat_totals[[#This Row],[2020 1]]</f>
        <v>4697.9180312000008</v>
      </c>
      <c r="AO272" s="84">
        <f>VLOOKUP(eurostat_totals[[#This Row],[energy carrier EUCalc]],$AE$11:$BI$24,COLUMN()-COLUMN($AD$29),FALSE)*eurostat_totals[[#This Row],[2020 1]]</f>
        <v>4697.9180312000008</v>
      </c>
      <c r="AP272" s="84">
        <f ca="1">VLOOKUP(eurostat_totals[[#This Row],[energy carrier EUCalc]],$AE$11:$BI$24,COLUMN()-COLUMN($AD$29),FALSE)*eurostat_totals[[#This Row],[2020 1]]</f>
        <v>4697.9180312000008</v>
      </c>
      <c r="AQ272" s="84">
        <f ca="1">VLOOKUP(eurostat_totals[[#This Row],[energy carrier EUCalc]],$AE$11:$BI$24,COLUMN()-COLUMN($AD$29),FALSE)*eurostat_totals[[#This Row],[2020 1]]</f>
        <v>4697.9180312000008</v>
      </c>
      <c r="AR272" s="81">
        <f ca="1">VLOOKUP(eurostat_totals[[#This Row],[energy carrier EUCalc]],$AE$11:$BI$24,COLUMN()-COLUMN($AD$29),FALSE)*eurostat_totals[[#This Row],[2020 1]]</f>
        <v>4697.9180312000008</v>
      </c>
      <c r="AS272" s="81">
        <f ca="1">VLOOKUP(eurostat_totals[[#This Row],[energy carrier EUCalc]],$AE$11:$BI$24,COLUMN()-COLUMN($AD$29),FALSE)*eurostat_totals[[#This Row],[2020 1]]</f>
        <v>4697.9180312000008</v>
      </c>
      <c r="AT272" s="81">
        <f ca="1">VLOOKUP(eurostat_totals[[#This Row],[energy carrier EUCalc]],$AE$11:$BI$24,COLUMN()-COLUMN($AD$29),FALSE)*eurostat_totals[[#This Row],[2020 1]]</f>
        <v>4697.9180312000008</v>
      </c>
      <c r="AU272" s="81">
        <f ca="1">VLOOKUP(eurostat_totals[[#This Row],[energy carrier EUCalc]],$AE$11:$BI$24,COLUMN()-COLUMN($AD$29),FALSE)*eurostat_totals[[#This Row],[2020 1]]</f>
        <v>4697.9180312000008</v>
      </c>
      <c r="AV272" s="81">
        <f>VLOOKUP(eurostat_totals[[#This Row],[energy carrier EUCalc]],$AE$11:$BI$24,COLUMN()-COLUMN($AD$29),FALSE)*eurostat_totals[[#This Row],[2020 1]]</f>
        <v>4697.9180312000008</v>
      </c>
      <c r="AW272" s="81">
        <f ca="1">VLOOKUP(eurostat_totals[[#This Row],[energy carrier EUCalc]],$AE$11:$BI$24,COLUMN()-COLUMN($AD$29),FALSE)*eurostat_totals[[#This Row],[2020 1]]</f>
        <v>4697.9180312000008</v>
      </c>
      <c r="AX272" s="81">
        <f ca="1">VLOOKUP(eurostat_totals[[#This Row],[energy carrier EUCalc]],$AE$11:$BI$24,COLUMN()-COLUMN($AD$29),FALSE)*eurostat_totals[[#This Row],[2020 1]]</f>
        <v>4697.9180312000008</v>
      </c>
      <c r="AY272" s="81">
        <f ca="1">VLOOKUP(eurostat_totals[[#This Row],[energy carrier EUCalc]],$AE$11:$BI$24,COLUMN()-COLUMN($AD$29),FALSE)*eurostat_totals[[#This Row],[2020 1]]</f>
        <v>4697.9180312000008</v>
      </c>
      <c r="AZ272" s="81">
        <f ca="1">VLOOKUP(eurostat_totals[[#This Row],[energy carrier EUCalc]],$AE$11:$BI$24,COLUMN()-COLUMN($AD$29),FALSE)*eurostat_totals[[#This Row],[2020 1]]</f>
        <v>4697.9180312000008</v>
      </c>
      <c r="BA272" s="81">
        <f ca="1">VLOOKUP(eurostat_totals[[#This Row],[energy carrier EUCalc]],$AE$11:$BI$24,COLUMN()-COLUMN($AD$29),FALSE)*eurostat_totals[[#This Row],[2020 1]]</f>
        <v>4697.9180312000008</v>
      </c>
      <c r="BB272" s="81">
        <f ca="1">VLOOKUP(eurostat_totals[[#This Row],[energy carrier EUCalc]],$AE$11:$BI$24,COLUMN()-COLUMN($AD$29),FALSE)*eurostat_totals[[#This Row],[2020 1]]</f>
        <v>4697.9180312000008</v>
      </c>
      <c r="BC272" s="81">
        <f>VLOOKUP(eurostat_totals[[#This Row],[energy carrier EUCalc]],$AE$11:$BI$24,COLUMN()-COLUMN($AD$29),FALSE)*eurostat_totals[[#This Row],[2020 1]]</f>
        <v>4697.9180312000008</v>
      </c>
      <c r="BD272" s="81">
        <f ca="1">VLOOKUP(eurostat_totals[[#This Row],[energy carrier EUCalc]],$AE$11:$BI$24,COLUMN()-COLUMN($AD$29),FALSE)*eurostat_totals[[#This Row],[2020 1]]</f>
        <v>4697.9180312000008</v>
      </c>
      <c r="BE272" s="81">
        <f ca="1">VLOOKUP(eurostat_totals[[#This Row],[energy carrier EUCalc]],$AE$11:$BI$24,COLUMN()-COLUMN($AD$29),FALSE)*eurostat_totals[[#This Row],[2020 1]]</f>
        <v>4697.9180312000008</v>
      </c>
      <c r="BF272" s="81">
        <f ca="1">VLOOKUP(eurostat_totals[[#This Row],[energy carrier EUCalc]],$AE$11:$BI$24,COLUMN()-COLUMN($AD$29),FALSE)*eurostat_totals[[#This Row],[2020 1]]</f>
        <v>4697.9180312000008</v>
      </c>
      <c r="BG272" s="81">
        <f ca="1">VLOOKUP(eurostat_totals[[#This Row],[energy carrier EUCalc]],$AE$11:$BI$24,COLUMN()-COLUMN($AD$29),FALSE)*eurostat_totals[[#This Row],[2020 1]]</f>
        <v>4697.9180312000008</v>
      </c>
      <c r="BH272" s="81">
        <f ca="1">VLOOKUP(eurostat_totals[[#This Row],[energy carrier EUCalc]],$AE$11:$BI$24,COLUMN()-COLUMN($AD$29),FALSE)*eurostat_totals[[#This Row],[2020 1]]</f>
        <v>4697.9180312000008</v>
      </c>
      <c r="BI272" s="81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81" t="str">
        <f t="shared" si="129"/>
        <v>heat-districtSlovakia</v>
      </c>
      <c r="B273" s="6" t="s">
        <v>60</v>
      </c>
      <c r="C273" t="s">
        <v>20</v>
      </c>
      <c r="D273" s="84">
        <v>4277.7814900000003</v>
      </c>
      <c r="E273" s="84">
        <v>4351.9459999999999</v>
      </c>
      <c r="F273" s="84">
        <v>3763.8866800000005</v>
      </c>
      <c r="G273" s="84">
        <v>3859.43876</v>
      </c>
      <c r="H273" s="84">
        <v>3893.8868200000006</v>
      </c>
      <c r="I273" s="84">
        <v>4531.1061500000005</v>
      </c>
      <c r="J273" s="84">
        <v>4565.2750900000001</v>
      </c>
      <c r="K273" s="84">
        <v>4616.9471800000001</v>
      </c>
      <c r="L273" s="84">
        <v>4700.5552500000003</v>
      </c>
      <c r="M273" s="84">
        <v>4856.38562</v>
      </c>
      <c r="N273" s="84">
        <v>4723.33842</v>
      </c>
      <c r="O273" s="84">
        <v>10089.7228</v>
      </c>
      <c r="P273" s="84">
        <v>9100.27729</v>
      </c>
      <c r="Q273" s="84">
        <v>7942.4991600000003</v>
      </c>
      <c r="R273" s="84">
        <v>7258.6086400000013</v>
      </c>
      <c r="S273" s="84">
        <v>7274.1695800000007</v>
      </c>
      <c r="T273" s="84">
        <v>6324.4405200000001</v>
      </c>
      <c r="U273" s="84">
        <v>5600.27531</v>
      </c>
      <c r="V273" s="84">
        <v>5151.6713200000004</v>
      </c>
      <c r="W273" s="84">
        <v>5331.1105900000002</v>
      </c>
      <c r="X273" s="84">
        <v>5711.9465700000001</v>
      </c>
      <c r="Y273" s="84">
        <v>5325.0048400000005</v>
      </c>
      <c r="Z273" s="84">
        <v>5604.7179700000006</v>
      </c>
      <c r="AA273" s="84">
        <v>5806.1146800000006</v>
      </c>
      <c r="AB273" s="84">
        <v>4973.8835100000006</v>
      </c>
      <c r="AC273" s="84">
        <v>5266.9478799999997</v>
      </c>
      <c r="AD273" s="84">
        <v>5215.2757900000006</v>
      </c>
      <c r="AE273" s="84">
        <v>5255.5504800000008</v>
      </c>
      <c r="AF273" s="84">
        <f t="shared" si="126"/>
        <v>5185.7169820000008</v>
      </c>
      <c r="AG273" s="84">
        <f t="shared" si="127"/>
        <v>5061.6374424000005</v>
      </c>
      <c r="AH273" s="84">
        <f t="shared" si="128"/>
        <v>5079.1882288800007</v>
      </c>
      <c r="AI273" s="84">
        <f ca="1">VLOOKUP(eurostat_totals[[#This Row],[energy carrier EUCalc]],$AE$11:$BI$24,COLUMN()-COLUMN($AD$29),FALSE)*eurostat_totals[[#This Row],[2020 1]]</f>
        <v>5079.1882288800007</v>
      </c>
      <c r="AJ273" s="84">
        <f ca="1">VLOOKUP(eurostat_totals[[#This Row],[energy carrier EUCalc]],$AE$11:$BI$24,COLUMN()-COLUMN($AD$29),FALSE)*eurostat_totals[[#This Row],[2020 1]]</f>
        <v>5079.1882288800007</v>
      </c>
      <c r="AK273" s="84">
        <f ca="1">VLOOKUP(eurostat_totals[[#This Row],[energy carrier EUCalc]],$AE$11:$BI$24,COLUMN()-COLUMN($AD$29),FALSE)*eurostat_totals[[#This Row],[2020 1]]</f>
        <v>5079.1882288800007</v>
      </c>
      <c r="AL273" s="84">
        <f ca="1">VLOOKUP(eurostat_totals[[#This Row],[energy carrier EUCalc]],$AE$11:$BI$24,COLUMN()-COLUMN($AD$29),FALSE)*eurostat_totals[[#This Row],[2020 1]]</f>
        <v>5079.1882288800007</v>
      </c>
      <c r="AM273" s="84">
        <f ca="1">VLOOKUP(eurostat_totals[[#This Row],[energy carrier EUCalc]],$AE$11:$BI$24,COLUMN()-COLUMN($AD$29),FALSE)*eurostat_totals[[#This Row],[2020 1]]</f>
        <v>5079.1882288800007</v>
      </c>
      <c r="AN273" s="84">
        <f ca="1">VLOOKUP(eurostat_totals[[#This Row],[energy carrier EUCalc]],$AE$11:$BI$24,COLUMN()-COLUMN($AD$29),FALSE)*eurostat_totals[[#This Row],[2020 1]]</f>
        <v>5079.1882288800007</v>
      </c>
      <c r="AO273" s="84">
        <f>VLOOKUP(eurostat_totals[[#This Row],[energy carrier EUCalc]],$AE$11:$BI$24,COLUMN()-COLUMN($AD$29),FALSE)*eurostat_totals[[#This Row],[2020 1]]</f>
        <v>5079.1882288800007</v>
      </c>
      <c r="AP273" s="84">
        <f ca="1">VLOOKUP(eurostat_totals[[#This Row],[energy carrier EUCalc]],$AE$11:$BI$24,COLUMN()-COLUMN($AD$29),FALSE)*eurostat_totals[[#This Row],[2020 1]]</f>
        <v>5079.1882288800007</v>
      </c>
      <c r="AQ273" s="84">
        <f ca="1">VLOOKUP(eurostat_totals[[#This Row],[energy carrier EUCalc]],$AE$11:$BI$24,COLUMN()-COLUMN($AD$29),FALSE)*eurostat_totals[[#This Row],[2020 1]]</f>
        <v>5079.1882288800007</v>
      </c>
      <c r="AR273" s="81">
        <f ca="1">VLOOKUP(eurostat_totals[[#This Row],[energy carrier EUCalc]],$AE$11:$BI$24,COLUMN()-COLUMN($AD$29),FALSE)*eurostat_totals[[#This Row],[2020 1]]</f>
        <v>5079.1882288800007</v>
      </c>
      <c r="AS273" s="81">
        <f ca="1">VLOOKUP(eurostat_totals[[#This Row],[energy carrier EUCalc]],$AE$11:$BI$24,COLUMN()-COLUMN($AD$29),FALSE)*eurostat_totals[[#This Row],[2020 1]]</f>
        <v>5079.1882288800007</v>
      </c>
      <c r="AT273" s="81">
        <f ca="1">VLOOKUP(eurostat_totals[[#This Row],[energy carrier EUCalc]],$AE$11:$BI$24,COLUMN()-COLUMN($AD$29),FALSE)*eurostat_totals[[#This Row],[2020 1]]</f>
        <v>5079.1882288800007</v>
      </c>
      <c r="AU273" s="81">
        <f ca="1">VLOOKUP(eurostat_totals[[#This Row],[energy carrier EUCalc]],$AE$11:$BI$24,COLUMN()-COLUMN($AD$29),FALSE)*eurostat_totals[[#This Row],[2020 1]]</f>
        <v>5079.1882288800007</v>
      </c>
      <c r="AV273" s="81">
        <f>VLOOKUP(eurostat_totals[[#This Row],[energy carrier EUCalc]],$AE$11:$BI$24,COLUMN()-COLUMN($AD$29),FALSE)*eurostat_totals[[#This Row],[2020 1]]</f>
        <v>5079.1882288800007</v>
      </c>
      <c r="AW273" s="81">
        <f ca="1">VLOOKUP(eurostat_totals[[#This Row],[energy carrier EUCalc]],$AE$11:$BI$24,COLUMN()-COLUMN($AD$29),FALSE)*eurostat_totals[[#This Row],[2020 1]]</f>
        <v>5079.1882288800007</v>
      </c>
      <c r="AX273" s="81">
        <f ca="1">VLOOKUP(eurostat_totals[[#This Row],[energy carrier EUCalc]],$AE$11:$BI$24,COLUMN()-COLUMN($AD$29),FALSE)*eurostat_totals[[#This Row],[2020 1]]</f>
        <v>5079.1882288800007</v>
      </c>
      <c r="AY273" s="81">
        <f ca="1">VLOOKUP(eurostat_totals[[#This Row],[energy carrier EUCalc]],$AE$11:$BI$24,COLUMN()-COLUMN($AD$29),FALSE)*eurostat_totals[[#This Row],[2020 1]]</f>
        <v>5079.1882288800007</v>
      </c>
      <c r="AZ273" s="81">
        <f ca="1">VLOOKUP(eurostat_totals[[#This Row],[energy carrier EUCalc]],$AE$11:$BI$24,COLUMN()-COLUMN($AD$29),FALSE)*eurostat_totals[[#This Row],[2020 1]]</f>
        <v>5079.1882288800007</v>
      </c>
      <c r="BA273" s="81">
        <f ca="1">VLOOKUP(eurostat_totals[[#This Row],[energy carrier EUCalc]],$AE$11:$BI$24,COLUMN()-COLUMN($AD$29),FALSE)*eurostat_totals[[#This Row],[2020 1]]</f>
        <v>5079.1882288800007</v>
      </c>
      <c r="BB273" s="81">
        <f ca="1">VLOOKUP(eurostat_totals[[#This Row],[energy carrier EUCalc]],$AE$11:$BI$24,COLUMN()-COLUMN($AD$29),FALSE)*eurostat_totals[[#This Row],[2020 1]]</f>
        <v>5079.1882288800007</v>
      </c>
      <c r="BC273" s="81">
        <f>VLOOKUP(eurostat_totals[[#This Row],[energy carrier EUCalc]],$AE$11:$BI$24,COLUMN()-COLUMN($AD$29),FALSE)*eurostat_totals[[#This Row],[2020 1]]</f>
        <v>5079.1882288800007</v>
      </c>
      <c r="BD273" s="81">
        <f ca="1">VLOOKUP(eurostat_totals[[#This Row],[energy carrier EUCalc]],$AE$11:$BI$24,COLUMN()-COLUMN($AD$29),FALSE)*eurostat_totals[[#This Row],[2020 1]]</f>
        <v>5079.1882288800007</v>
      </c>
      <c r="BE273" s="81">
        <f ca="1">VLOOKUP(eurostat_totals[[#This Row],[energy carrier EUCalc]],$AE$11:$BI$24,COLUMN()-COLUMN($AD$29),FALSE)*eurostat_totals[[#This Row],[2020 1]]</f>
        <v>5079.1882288800007</v>
      </c>
      <c r="BF273" s="81">
        <f ca="1">VLOOKUP(eurostat_totals[[#This Row],[energy carrier EUCalc]],$AE$11:$BI$24,COLUMN()-COLUMN($AD$29),FALSE)*eurostat_totals[[#This Row],[2020 1]]</f>
        <v>5079.1882288800007</v>
      </c>
      <c r="BG273" s="81">
        <f ca="1">VLOOKUP(eurostat_totals[[#This Row],[energy carrier EUCalc]],$AE$11:$BI$24,COLUMN()-COLUMN($AD$29),FALSE)*eurostat_totals[[#This Row],[2020 1]]</f>
        <v>5079.1882288800007</v>
      </c>
      <c r="BH273" s="81">
        <f ca="1">VLOOKUP(eurostat_totals[[#This Row],[energy carrier EUCalc]],$AE$11:$BI$24,COLUMN()-COLUMN($AD$29),FALSE)*eurostat_totals[[#This Row],[2020 1]]</f>
        <v>5079.1882288800007</v>
      </c>
      <c r="BI273" s="81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81" t="str">
        <f t="shared" si="129"/>
        <v>heat-districtSlovenia</v>
      </c>
      <c r="B274" s="6" t="s">
        <v>60</v>
      </c>
      <c r="C274" t="s">
        <v>26</v>
      </c>
      <c r="D274" s="84">
        <v>1086.1140700000001</v>
      </c>
      <c r="E274" s="84">
        <v>1187.2252900000001</v>
      </c>
      <c r="F274" s="84">
        <v>1171.1061100000002</v>
      </c>
      <c r="G274" s="84">
        <v>1186.9461699999999</v>
      </c>
      <c r="H274" s="84">
        <v>1099.16293</v>
      </c>
      <c r="I274" s="84">
        <v>1076.6705100000001</v>
      </c>
      <c r="J274" s="84">
        <v>1235.0013300000001</v>
      </c>
      <c r="K274" s="84">
        <v>1274.7177799999999</v>
      </c>
      <c r="L274" s="84">
        <v>1240.28135</v>
      </c>
      <c r="M274" s="84">
        <v>1202.7746000000002</v>
      </c>
      <c r="N274" s="84">
        <v>1097.7789600000001</v>
      </c>
      <c r="O274" s="84">
        <v>1206.3915300000001</v>
      </c>
      <c r="P274" s="84">
        <v>1127.7727300000001</v>
      </c>
      <c r="Q274" s="84">
        <v>1162.49991</v>
      </c>
      <c r="R274" s="84">
        <v>1239.44399</v>
      </c>
      <c r="S274" s="84">
        <v>1264.7276100000001</v>
      </c>
      <c r="T274" s="84">
        <v>1171.1061100000002</v>
      </c>
      <c r="U274" s="84">
        <v>1079.9966900000002</v>
      </c>
      <c r="V274" s="84">
        <v>1157.7781300000001</v>
      </c>
      <c r="W274" s="84">
        <v>1117.22432</v>
      </c>
      <c r="X274" s="84">
        <v>1179.1657</v>
      </c>
      <c r="Y274" s="84">
        <v>1039.4428800000001</v>
      </c>
      <c r="Z274" s="84">
        <v>953.61347999999998</v>
      </c>
      <c r="AA274" s="84">
        <v>947.21698000000004</v>
      </c>
      <c r="AB274" s="84">
        <v>777.22127</v>
      </c>
      <c r="AC274" s="84">
        <v>891.93959000000007</v>
      </c>
      <c r="AD274" s="84">
        <v>954.17172000000005</v>
      </c>
      <c r="AE274" s="84">
        <v>918.82815000000005</v>
      </c>
      <c r="AF274" s="84">
        <f t="shared" si="126"/>
        <v>911.87108400000011</v>
      </c>
      <c r="AG274" s="84">
        <f t="shared" si="127"/>
        <v>904.8019048000001</v>
      </c>
      <c r="AH274" s="84">
        <f t="shared" si="128"/>
        <v>930.31803176000017</v>
      </c>
      <c r="AI274" s="84">
        <f ca="1">VLOOKUP(eurostat_totals[[#This Row],[energy carrier EUCalc]],$AE$11:$BI$24,COLUMN()-COLUMN($AD$29),FALSE)*eurostat_totals[[#This Row],[2020 1]]</f>
        <v>930.31803176000017</v>
      </c>
      <c r="AJ274" s="84">
        <f ca="1">VLOOKUP(eurostat_totals[[#This Row],[energy carrier EUCalc]],$AE$11:$BI$24,COLUMN()-COLUMN($AD$29),FALSE)*eurostat_totals[[#This Row],[2020 1]]</f>
        <v>930.31803176000017</v>
      </c>
      <c r="AK274" s="84">
        <f ca="1">VLOOKUP(eurostat_totals[[#This Row],[energy carrier EUCalc]],$AE$11:$BI$24,COLUMN()-COLUMN($AD$29),FALSE)*eurostat_totals[[#This Row],[2020 1]]</f>
        <v>930.31803176000017</v>
      </c>
      <c r="AL274" s="84">
        <f ca="1">VLOOKUP(eurostat_totals[[#This Row],[energy carrier EUCalc]],$AE$11:$BI$24,COLUMN()-COLUMN($AD$29),FALSE)*eurostat_totals[[#This Row],[2020 1]]</f>
        <v>930.31803176000017</v>
      </c>
      <c r="AM274" s="84">
        <f ca="1">VLOOKUP(eurostat_totals[[#This Row],[energy carrier EUCalc]],$AE$11:$BI$24,COLUMN()-COLUMN($AD$29),FALSE)*eurostat_totals[[#This Row],[2020 1]]</f>
        <v>930.31803176000017</v>
      </c>
      <c r="AN274" s="84">
        <f ca="1">VLOOKUP(eurostat_totals[[#This Row],[energy carrier EUCalc]],$AE$11:$BI$24,COLUMN()-COLUMN($AD$29),FALSE)*eurostat_totals[[#This Row],[2020 1]]</f>
        <v>930.31803176000017</v>
      </c>
      <c r="AO274" s="84">
        <f>VLOOKUP(eurostat_totals[[#This Row],[energy carrier EUCalc]],$AE$11:$BI$24,COLUMN()-COLUMN($AD$29),FALSE)*eurostat_totals[[#This Row],[2020 1]]</f>
        <v>930.31803176000017</v>
      </c>
      <c r="AP274" s="84">
        <f ca="1">VLOOKUP(eurostat_totals[[#This Row],[energy carrier EUCalc]],$AE$11:$BI$24,COLUMN()-COLUMN($AD$29),FALSE)*eurostat_totals[[#This Row],[2020 1]]</f>
        <v>930.31803176000017</v>
      </c>
      <c r="AQ274" s="84">
        <f ca="1">VLOOKUP(eurostat_totals[[#This Row],[energy carrier EUCalc]],$AE$11:$BI$24,COLUMN()-COLUMN($AD$29),FALSE)*eurostat_totals[[#This Row],[2020 1]]</f>
        <v>930.31803176000017</v>
      </c>
      <c r="AR274" s="81">
        <f ca="1">VLOOKUP(eurostat_totals[[#This Row],[energy carrier EUCalc]],$AE$11:$BI$24,COLUMN()-COLUMN($AD$29),FALSE)*eurostat_totals[[#This Row],[2020 1]]</f>
        <v>930.31803176000017</v>
      </c>
      <c r="AS274" s="81">
        <f ca="1">VLOOKUP(eurostat_totals[[#This Row],[energy carrier EUCalc]],$AE$11:$BI$24,COLUMN()-COLUMN($AD$29),FALSE)*eurostat_totals[[#This Row],[2020 1]]</f>
        <v>930.31803176000017</v>
      </c>
      <c r="AT274" s="81">
        <f ca="1">VLOOKUP(eurostat_totals[[#This Row],[energy carrier EUCalc]],$AE$11:$BI$24,COLUMN()-COLUMN($AD$29),FALSE)*eurostat_totals[[#This Row],[2020 1]]</f>
        <v>930.31803176000017</v>
      </c>
      <c r="AU274" s="81">
        <f ca="1">VLOOKUP(eurostat_totals[[#This Row],[energy carrier EUCalc]],$AE$11:$BI$24,COLUMN()-COLUMN($AD$29),FALSE)*eurostat_totals[[#This Row],[2020 1]]</f>
        <v>930.31803176000017</v>
      </c>
      <c r="AV274" s="81">
        <f>VLOOKUP(eurostat_totals[[#This Row],[energy carrier EUCalc]],$AE$11:$BI$24,COLUMN()-COLUMN($AD$29),FALSE)*eurostat_totals[[#This Row],[2020 1]]</f>
        <v>930.31803176000017</v>
      </c>
      <c r="AW274" s="81">
        <f ca="1">VLOOKUP(eurostat_totals[[#This Row],[energy carrier EUCalc]],$AE$11:$BI$24,COLUMN()-COLUMN($AD$29),FALSE)*eurostat_totals[[#This Row],[2020 1]]</f>
        <v>930.31803176000017</v>
      </c>
      <c r="AX274" s="81">
        <f ca="1">VLOOKUP(eurostat_totals[[#This Row],[energy carrier EUCalc]],$AE$11:$BI$24,COLUMN()-COLUMN($AD$29),FALSE)*eurostat_totals[[#This Row],[2020 1]]</f>
        <v>930.31803176000017</v>
      </c>
      <c r="AY274" s="81">
        <f ca="1">VLOOKUP(eurostat_totals[[#This Row],[energy carrier EUCalc]],$AE$11:$BI$24,COLUMN()-COLUMN($AD$29),FALSE)*eurostat_totals[[#This Row],[2020 1]]</f>
        <v>930.31803176000017</v>
      </c>
      <c r="AZ274" s="81">
        <f ca="1">VLOOKUP(eurostat_totals[[#This Row],[energy carrier EUCalc]],$AE$11:$BI$24,COLUMN()-COLUMN($AD$29),FALSE)*eurostat_totals[[#This Row],[2020 1]]</f>
        <v>930.31803176000017</v>
      </c>
      <c r="BA274" s="81">
        <f ca="1">VLOOKUP(eurostat_totals[[#This Row],[energy carrier EUCalc]],$AE$11:$BI$24,COLUMN()-COLUMN($AD$29),FALSE)*eurostat_totals[[#This Row],[2020 1]]</f>
        <v>930.31803176000017</v>
      </c>
      <c r="BB274" s="81">
        <f ca="1">VLOOKUP(eurostat_totals[[#This Row],[energy carrier EUCalc]],$AE$11:$BI$24,COLUMN()-COLUMN($AD$29),FALSE)*eurostat_totals[[#This Row],[2020 1]]</f>
        <v>930.31803176000017</v>
      </c>
      <c r="BC274" s="81">
        <f>VLOOKUP(eurostat_totals[[#This Row],[energy carrier EUCalc]],$AE$11:$BI$24,COLUMN()-COLUMN($AD$29),FALSE)*eurostat_totals[[#This Row],[2020 1]]</f>
        <v>930.31803176000017</v>
      </c>
      <c r="BD274" s="81">
        <f ca="1">VLOOKUP(eurostat_totals[[#This Row],[energy carrier EUCalc]],$AE$11:$BI$24,COLUMN()-COLUMN($AD$29),FALSE)*eurostat_totals[[#This Row],[2020 1]]</f>
        <v>930.31803176000017</v>
      </c>
      <c r="BE274" s="81">
        <f ca="1">VLOOKUP(eurostat_totals[[#This Row],[energy carrier EUCalc]],$AE$11:$BI$24,COLUMN()-COLUMN($AD$29),FALSE)*eurostat_totals[[#This Row],[2020 1]]</f>
        <v>930.31803176000017</v>
      </c>
      <c r="BF274" s="81">
        <f ca="1">VLOOKUP(eurostat_totals[[#This Row],[energy carrier EUCalc]],$AE$11:$BI$24,COLUMN()-COLUMN($AD$29),FALSE)*eurostat_totals[[#This Row],[2020 1]]</f>
        <v>930.31803176000017</v>
      </c>
      <c r="BG274" s="81">
        <f ca="1">VLOOKUP(eurostat_totals[[#This Row],[energy carrier EUCalc]],$AE$11:$BI$24,COLUMN()-COLUMN($AD$29),FALSE)*eurostat_totals[[#This Row],[2020 1]]</f>
        <v>930.31803176000017</v>
      </c>
      <c r="BH274" s="81">
        <f ca="1">VLOOKUP(eurostat_totals[[#This Row],[energy carrier EUCalc]],$AE$11:$BI$24,COLUMN()-COLUMN($AD$29),FALSE)*eurostat_totals[[#This Row],[2020 1]]</f>
        <v>930.31803176000017</v>
      </c>
      <c r="BI274" s="81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81" t="str">
        <f t="shared" si="129"/>
        <v>heat-districtSpain</v>
      </c>
      <c r="B275" s="6" t="s">
        <v>60</v>
      </c>
      <c r="C275" t="s">
        <v>7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4">
        <v>0</v>
      </c>
      <c r="S275" s="84">
        <v>0</v>
      </c>
      <c r="T275" s="84">
        <v>0</v>
      </c>
      <c r="U275" s="84">
        <v>0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4">
        <v>0</v>
      </c>
      <c r="AD275" s="84">
        <v>0</v>
      </c>
      <c r="AE275" s="84">
        <v>0</v>
      </c>
      <c r="AF275" s="84">
        <f t="shared" si="126"/>
        <v>0</v>
      </c>
      <c r="AG275" s="84">
        <f t="shared" si="127"/>
        <v>0</v>
      </c>
      <c r="AH275" s="84">
        <f t="shared" si="128"/>
        <v>0</v>
      </c>
      <c r="AI275" s="84">
        <f ca="1">VLOOKUP(eurostat_totals[[#This Row],[energy carrier EUCalc]],$AE$11:$BI$24,COLUMN()-COLUMN($AD$29),FALSE)*eurostat_totals[[#This Row],[2020 1]]</f>
        <v>0</v>
      </c>
      <c r="AJ275" s="84">
        <f ca="1">VLOOKUP(eurostat_totals[[#This Row],[energy carrier EUCalc]],$AE$11:$BI$24,COLUMN()-COLUMN($AD$29),FALSE)*eurostat_totals[[#This Row],[2020 1]]</f>
        <v>0</v>
      </c>
      <c r="AK275" s="84">
        <f ca="1">VLOOKUP(eurostat_totals[[#This Row],[energy carrier EUCalc]],$AE$11:$BI$24,COLUMN()-COLUMN($AD$29),FALSE)*eurostat_totals[[#This Row],[2020 1]]</f>
        <v>0</v>
      </c>
      <c r="AL275" s="84">
        <f ca="1">VLOOKUP(eurostat_totals[[#This Row],[energy carrier EUCalc]],$AE$11:$BI$24,COLUMN()-COLUMN($AD$29),FALSE)*eurostat_totals[[#This Row],[2020 1]]</f>
        <v>0</v>
      </c>
      <c r="AM275" s="84">
        <f ca="1">VLOOKUP(eurostat_totals[[#This Row],[energy carrier EUCalc]],$AE$11:$BI$24,COLUMN()-COLUMN($AD$29),FALSE)*eurostat_totals[[#This Row],[2020 1]]</f>
        <v>0</v>
      </c>
      <c r="AN275" s="84">
        <f ca="1">VLOOKUP(eurostat_totals[[#This Row],[energy carrier EUCalc]],$AE$11:$BI$24,COLUMN()-COLUMN($AD$29),FALSE)*eurostat_totals[[#This Row],[2020 1]]</f>
        <v>0</v>
      </c>
      <c r="AO275" s="84">
        <f>VLOOKUP(eurostat_totals[[#This Row],[energy carrier EUCalc]],$AE$11:$BI$24,COLUMN()-COLUMN($AD$29),FALSE)*eurostat_totals[[#This Row],[2020 1]]</f>
        <v>0</v>
      </c>
      <c r="AP275" s="84">
        <f ca="1">VLOOKUP(eurostat_totals[[#This Row],[energy carrier EUCalc]],$AE$11:$BI$24,COLUMN()-COLUMN($AD$29),FALSE)*eurostat_totals[[#This Row],[2020 1]]</f>
        <v>0</v>
      </c>
      <c r="AQ275" s="84">
        <f ca="1">VLOOKUP(eurostat_totals[[#This Row],[energy carrier EUCalc]],$AE$11:$BI$24,COLUMN()-COLUMN($AD$29),FALSE)*eurostat_totals[[#This Row],[2020 1]]</f>
        <v>0</v>
      </c>
      <c r="AR275" s="81">
        <f ca="1">VLOOKUP(eurostat_totals[[#This Row],[energy carrier EUCalc]],$AE$11:$BI$24,COLUMN()-COLUMN($AD$29),FALSE)*eurostat_totals[[#This Row],[2020 1]]</f>
        <v>0</v>
      </c>
      <c r="AS275" s="81">
        <f ca="1">VLOOKUP(eurostat_totals[[#This Row],[energy carrier EUCalc]],$AE$11:$BI$24,COLUMN()-COLUMN($AD$29),FALSE)*eurostat_totals[[#This Row],[2020 1]]</f>
        <v>0</v>
      </c>
      <c r="AT275" s="81">
        <f ca="1">VLOOKUP(eurostat_totals[[#This Row],[energy carrier EUCalc]],$AE$11:$BI$24,COLUMN()-COLUMN($AD$29),FALSE)*eurostat_totals[[#This Row],[2020 1]]</f>
        <v>0</v>
      </c>
      <c r="AU275" s="81">
        <f ca="1">VLOOKUP(eurostat_totals[[#This Row],[energy carrier EUCalc]],$AE$11:$BI$24,COLUMN()-COLUMN($AD$29),FALSE)*eurostat_totals[[#This Row],[2020 1]]</f>
        <v>0</v>
      </c>
      <c r="AV275" s="81">
        <f>VLOOKUP(eurostat_totals[[#This Row],[energy carrier EUCalc]],$AE$11:$BI$24,COLUMN()-COLUMN($AD$29),FALSE)*eurostat_totals[[#This Row],[2020 1]]</f>
        <v>0</v>
      </c>
      <c r="AW275" s="81">
        <f ca="1">VLOOKUP(eurostat_totals[[#This Row],[energy carrier EUCalc]],$AE$11:$BI$24,COLUMN()-COLUMN($AD$29),FALSE)*eurostat_totals[[#This Row],[2020 1]]</f>
        <v>0</v>
      </c>
      <c r="AX275" s="81">
        <f ca="1">VLOOKUP(eurostat_totals[[#This Row],[energy carrier EUCalc]],$AE$11:$BI$24,COLUMN()-COLUMN($AD$29),FALSE)*eurostat_totals[[#This Row],[2020 1]]</f>
        <v>0</v>
      </c>
      <c r="AY275" s="81">
        <f ca="1">VLOOKUP(eurostat_totals[[#This Row],[energy carrier EUCalc]],$AE$11:$BI$24,COLUMN()-COLUMN($AD$29),FALSE)*eurostat_totals[[#This Row],[2020 1]]</f>
        <v>0</v>
      </c>
      <c r="AZ275" s="81">
        <f ca="1">VLOOKUP(eurostat_totals[[#This Row],[energy carrier EUCalc]],$AE$11:$BI$24,COLUMN()-COLUMN($AD$29),FALSE)*eurostat_totals[[#This Row],[2020 1]]</f>
        <v>0</v>
      </c>
      <c r="BA275" s="81">
        <f ca="1">VLOOKUP(eurostat_totals[[#This Row],[energy carrier EUCalc]],$AE$11:$BI$24,COLUMN()-COLUMN($AD$29),FALSE)*eurostat_totals[[#This Row],[2020 1]]</f>
        <v>0</v>
      </c>
      <c r="BB275" s="81">
        <f ca="1">VLOOKUP(eurostat_totals[[#This Row],[energy carrier EUCalc]],$AE$11:$BI$24,COLUMN()-COLUMN($AD$29),FALSE)*eurostat_totals[[#This Row],[2020 1]]</f>
        <v>0</v>
      </c>
      <c r="BC275" s="81">
        <f>VLOOKUP(eurostat_totals[[#This Row],[energy carrier EUCalc]],$AE$11:$BI$24,COLUMN()-COLUMN($AD$29),FALSE)*eurostat_totals[[#This Row],[2020 1]]</f>
        <v>0</v>
      </c>
      <c r="BD275" s="81">
        <f ca="1">VLOOKUP(eurostat_totals[[#This Row],[energy carrier EUCalc]],$AE$11:$BI$24,COLUMN()-COLUMN($AD$29),FALSE)*eurostat_totals[[#This Row],[2020 1]]</f>
        <v>0</v>
      </c>
      <c r="BE275" s="81">
        <f ca="1">VLOOKUP(eurostat_totals[[#This Row],[energy carrier EUCalc]],$AE$11:$BI$24,COLUMN()-COLUMN($AD$29),FALSE)*eurostat_totals[[#This Row],[2020 1]]</f>
        <v>0</v>
      </c>
      <c r="BF275" s="81">
        <f ca="1">VLOOKUP(eurostat_totals[[#This Row],[energy carrier EUCalc]],$AE$11:$BI$24,COLUMN()-COLUMN($AD$29),FALSE)*eurostat_totals[[#This Row],[2020 1]]</f>
        <v>0</v>
      </c>
      <c r="BG275" s="81">
        <f ca="1">VLOOKUP(eurostat_totals[[#This Row],[energy carrier EUCalc]],$AE$11:$BI$24,COLUMN()-COLUMN($AD$29),FALSE)*eurostat_totals[[#This Row],[2020 1]]</f>
        <v>0</v>
      </c>
      <c r="BH275" s="81">
        <f ca="1">VLOOKUP(eurostat_totals[[#This Row],[energy carrier EUCalc]],$AE$11:$BI$24,COLUMN()-COLUMN($AD$29),FALSE)*eurostat_totals[[#This Row],[2020 1]]</f>
        <v>0</v>
      </c>
      <c r="BI275" s="81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81" t="str">
        <f t="shared" si="129"/>
        <v>heat-districtSweden</v>
      </c>
      <c r="B276" s="6" t="s">
        <v>60</v>
      </c>
      <c r="C276" t="s">
        <v>9</v>
      </c>
      <c r="D276" s="84">
        <v>12137.219190000002</v>
      </c>
      <c r="E276" s="84">
        <v>14139.160870000002</v>
      </c>
      <c r="F276" s="84">
        <v>21235.554270000004</v>
      </c>
      <c r="G276" s="84">
        <v>22147.776580000002</v>
      </c>
      <c r="H276" s="84">
        <v>22328.890570000003</v>
      </c>
      <c r="I276" s="84">
        <v>22693.06076</v>
      </c>
      <c r="J276" s="84">
        <v>25198.058090000002</v>
      </c>
      <c r="K276" s="84">
        <v>24714.168680000002</v>
      </c>
      <c r="L276" s="84">
        <v>25523.058440000004</v>
      </c>
      <c r="M276" s="84">
        <v>25975.000240000001</v>
      </c>
      <c r="N276" s="84">
        <v>24196.947690000005</v>
      </c>
      <c r="O276" s="84">
        <v>27471.944059999998</v>
      </c>
      <c r="P276" s="84">
        <v>27577.777060000004</v>
      </c>
      <c r="Q276" s="84">
        <v>28006.947320000003</v>
      </c>
      <c r="R276" s="84">
        <v>28371.664120000001</v>
      </c>
      <c r="S276" s="84">
        <v>29224.724620000001</v>
      </c>
      <c r="T276" s="84">
        <v>29405.28037</v>
      </c>
      <c r="U276" s="84">
        <v>29167.772509999999</v>
      </c>
      <c r="V276" s="84">
        <v>28554.162080000002</v>
      </c>
      <c r="W276" s="84">
        <v>30047.779719999999</v>
      </c>
      <c r="X276" s="84">
        <v>37608.058929999999</v>
      </c>
      <c r="Y276" s="84">
        <v>29128.056059999999</v>
      </c>
      <c r="Z276" s="84">
        <v>31796.943350000001</v>
      </c>
      <c r="AA276" s="84">
        <v>30748.056910000003</v>
      </c>
      <c r="AB276" s="84">
        <v>28466.111350000003</v>
      </c>
      <c r="AC276" s="84">
        <v>28751.941860000003</v>
      </c>
      <c r="AD276" s="84">
        <v>30311.106180000002</v>
      </c>
      <c r="AE276" s="84">
        <v>30399.994270000003</v>
      </c>
      <c r="AF276" s="84">
        <f t="shared" si="126"/>
        <v>30120.604454000004</v>
      </c>
      <c r="AG276" s="84">
        <f t="shared" si="127"/>
        <v>29995.113962800006</v>
      </c>
      <c r="AH276" s="84">
        <f t="shared" si="128"/>
        <v>30300.914485360005</v>
      </c>
      <c r="AI276" s="84">
        <f ca="1">VLOOKUP(eurostat_totals[[#This Row],[energy carrier EUCalc]],$AE$11:$BI$24,COLUMN()-COLUMN($AD$29),FALSE)*eurostat_totals[[#This Row],[2020 1]]</f>
        <v>30300.914485360005</v>
      </c>
      <c r="AJ276" s="84">
        <f ca="1">VLOOKUP(eurostat_totals[[#This Row],[energy carrier EUCalc]],$AE$11:$BI$24,COLUMN()-COLUMN($AD$29),FALSE)*eurostat_totals[[#This Row],[2020 1]]</f>
        <v>30300.914485360005</v>
      </c>
      <c r="AK276" s="84">
        <f ca="1">VLOOKUP(eurostat_totals[[#This Row],[energy carrier EUCalc]],$AE$11:$BI$24,COLUMN()-COLUMN($AD$29),FALSE)*eurostat_totals[[#This Row],[2020 1]]</f>
        <v>30300.914485360005</v>
      </c>
      <c r="AL276" s="84">
        <f ca="1">VLOOKUP(eurostat_totals[[#This Row],[energy carrier EUCalc]],$AE$11:$BI$24,COLUMN()-COLUMN($AD$29),FALSE)*eurostat_totals[[#This Row],[2020 1]]</f>
        <v>30300.914485360005</v>
      </c>
      <c r="AM276" s="84">
        <f ca="1">VLOOKUP(eurostat_totals[[#This Row],[energy carrier EUCalc]],$AE$11:$BI$24,COLUMN()-COLUMN($AD$29),FALSE)*eurostat_totals[[#This Row],[2020 1]]</f>
        <v>30300.914485360005</v>
      </c>
      <c r="AN276" s="84">
        <f ca="1">VLOOKUP(eurostat_totals[[#This Row],[energy carrier EUCalc]],$AE$11:$BI$24,COLUMN()-COLUMN($AD$29),FALSE)*eurostat_totals[[#This Row],[2020 1]]</f>
        <v>30300.914485360005</v>
      </c>
      <c r="AO276" s="84">
        <f>VLOOKUP(eurostat_totals[[#This Row],[energy carrier EUCalc]],$AE$11:$BI$24,COLUMN()-COLUMN($AD$29),FALSE)*eurostat_totals[[#This Row],[2020 1]]</f>
        <v>30300.914485360005</v>
      </c>
      <c r="AP276" s="84">
        <f ca="1">VLOOKUP(eurostat_totals[[#This Row],[energy carrier EUCalc]],$AE$11:$BI$24,COLUMN()-COLUMN($AD$29),FALSE)*eurostat_totals[[#This Row],[2020 1]]</f>
        <v>30300.914485360005</v>
      </c>
      <c r="AQ276" s="84">
        <f ca="1">VLOOKUP(eurostat_totals[[#This Row],[energy carrier EUCalc]],$AE$11:$BI$24,COLUMN()-COLUMN($AD$29),FALSE)*eurostat_totals[[#This Row],[2020 1]]</f>
        <v>30300.914485360005</v>
      </c>
      <c r="AR276" s="81">
        <f ca="1">VLOOKUP(eurostat_totals[[#This Row],[energy carrier EUCalc]],$AE$11:$BI$24,COLUMN()-COLUMN($AD$29),FALSE)*eurostat_totals[[#This Row],[2020 1]]</f>
        <v>30300.914485360005</v>
      </c>
      <c r="AS276" s="81">
        <f ca="1">VLOOKUP(eurostat_totals[[#This Row],[energy carrier EUCalc]],$AE$11:$BI$24,COLUMN()-COLUMN($AD$29),FALSE)*eurostat_totals[[#This Row],[2020 1]]</f>
        <v>30300.914485360005</v>
      </c>
      <c r="AT276" s="81">
        <f ca="1">VLOOKUP(eurostat_totals[[#This Row],[energy carrier EUCalc]],$AE$11:$BI$24,COLUMN()-COLUMN($AD$29),FALSE)*eurostat_totals[[#This Row],[2020 1]]</f>
        <v>30300.914485360005</v>
      </c>
      <c r="AU276" s="81">
        <f ca="1">VLOOKUP(eurostat_totals[[#This Row],[energy carrier EUCalc]],$AE$11:$BI$24,COLUMN()-COLUMN($AD$29),FALSE)*eurostat_totals[[#This Row],[2020 1]]</f>
        <v>30300.914485360005</v>
      </c>
      <c r="AV276" s="81">
        <f>VLOOKUP(eurostat_totals[[#This Row],[energy carrier EUCalc]],$AE$11:$BI$24,COLUMN()-COLUMN($AD$29),FALSE)*eurostat_totals[[#This Row],[2020 1]]</f>
        <v>30300.914485360005</v>
      </c>
      <c r="AW276" s="81">
        <f ca="1">VLOOKUP(eurostat_totals[[#This Row],[energy carrier EUCalc]],$AE$11:$BI$24,COLUMN()-COLUMN($AD$29),FALSE)*eurostat_totals[[#This Row],[2020 1]]</f>
        <v>30300.914485360005</v>
      </c>
      <c r="AX276" s="81">
        <f ca="1">VLOOKUP(eurostat_totals[[#This Row],[energy carrier EUCalc]],$AE$11:$BI$24,COLUMN()-COLUMN($AD$29),FALSE)*eurostat_totals[[#This Row],[2020 1]]</f>
        <v>30300.914485360005</v>
      </c>
      <c r="AY276" s="81">
        <f ca="1">VLOOKUP(eurostat_totals[[#This Row],[energy carrier EUCalc]],$AE$11:$BI$24,COLUMN()-COLUMN($AD$29),FALSE)*eurostat_totals[[#This Row],[2020 1]]</f>
        <v>30300.914485360005</v>
      </c>
      <c r="AZ276" s="81">
        <f ca="1">VLOOKUP(eurostat_totals[[#This Row],[energy carrier EUCalc]],$AE$11:$BI$24,COLUMN()-COLUMN($AD$29),FALSE)*eurostat_totals[[#This Row],[2020 1]]</f>
        <v>30300.914485360005</v>
      </c>
      <c r="BA276" s="81">
        <f ca="1">VLOOKUP(eurostat_totals[[#This Row],[energy carrier EUCalc]],$AE$11:$BI$24,COLUMN()-COLUMN($AD$29),FALSE)*eurostat_totals[[#This Row],[2020 1]]</f>
        <v>30300.914485360005</v>
      </c>
      <c r="BB276" s="81">
        <f ca="1">VLOOKUP(eurostat_totals[[#This Row],[energy carrier EUCalc]],$AE$11:$BI$24,COLUMN()-COLUMN($AD$29),FALSE)*eurostat_totals[[#This Row],[2020 1]]</f>
        <v>30300.914485360005</v>
      </c>
      <c r="BC276" s="81">
        <f>VLOOKUP(eurostat_totals[[#This Row],[energy carrier EUCalc]],$AE$11:$BI$24,COLUMN()-COLUMN($AD$29),FALSE)*eurostat_totals[[#This Row],[2020 1]]</f>
        <v>30300.914485360005</v>
      </c>
      <c r="BD276" s="81">
        <f ca="1">VLOOKUP(eurostat_totals[[#This Row],[energy carrier EUCalc]],$AE$11:$BI$24,COLUMN()-COLUMN($AD$29),FALSE)*eurostat_totals[[#This Row],[2020 1]]</f>
        <v>30300.914485360005</v>
      </c>
      <c r="BE276" s="81">
        <f ca="1">VLOOKUP(eurostat_totals[[#This Row],[energy carrier EUCalc]],$AE$11:$BI$24,COLUMN()-COLUMN($AD$29),FALSE)*eurostat_totals[[#This Row],[2020 1]]</f>
        <v>30300.914485360005</v>
      </c>
      <c r="BF276" s="81">
        <f ca="1">VLOOKUP(eurostat_totals[[#This Row],[energy carrier EUCalc]],$AE$11:$BI$24,COLUMN()-COLUMN($AD$29),FALSE)*eurostat_totals[[#This Row],[2020 1]]</f>
        <v>30300.914485360005</v>
      </c>
      <c r="BG276" s="81">
        <f ca="1">VLOOKUP(eurostat_totals[[#This Row],[energy carrier EUCalc]],$AE$11:$BI$24,COLUMN()-COLUMN($AD$29),FALSE)*eurostat_totals[[#This Row],[2020 1]]</f>
        <v>30300.914485360005</v>
      </c>
      <c r="BH276" s="81">
        <f ca="1">VLOOKUP(eurostat_totals[[#This Row],[energy carrier EUCalc]],$AE$11:$BI$24,COLUMN()-COLUMN($AD$29),FALSE)*eurostat_totals[[#This Row],[2020 1]]</f>
        <v>30300.914485360005</v>
      </c>
      <c r="BI276" s="81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81" t="str">
        <f t="shared" si="129"/>
        <v>heat-districtUnited Kingdom</v>
      </c>
      <c r="B277" s="78" t="s">
        <v>60</v>
      </c>
      <c r="C277" t="s">
        <v>4</v>
      </c>
      <c r="D277" s="84">
        <v>0</v>
      </c>
      <c r="E277" s="84">
        <v>0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491.94900000000001</v>
      </c>
      <c r="N277" s="84">
        <v>516.66274999999996</v>
      </c>
      <c r="O277" s="84">
        <v>370.83418</v>
      </c>
      <c r="P277" s="84">
        <v>386.11600000000004</v>
      </c>
      <c r="Q277" s="84">
        <v>126.11572</v>
      </c>
      <c r="R277" s="84">
        <v>603.88774999999998</v>
      </c>
      <c r="S277" s="84">
        <v>603.88774999999998</v>
      </c>
      <c r="T277" s="84">
        <v>603.88774999999998</v>
      </c>
      <c r="U277" s="84">
        <v>603.88774999999998</v>
      </c>
      <c r="V277" s="84">
        <v>603.88774999999998</v>
      </c>
      <c r="W277" s="84">
        <v>603.88774999999998</v>
      </c>
      <c r="X277" s="84">
        <v>603.88774999999998</v>
      </c>
      <c r="Y277" s="84">
        <v>603.88774999999998</v>
      </c>
      <c r="Z277" s="84">
        <v>603.88774999999998</v>
      </c>
      <c r="AA277" s="84">
        <v>603.88774999999998</v>
      </c>
      <c r="AB277" s="84">
        <v>603.88774999999998</v>
      </c>
      <c r="AC277" s="84">
        <v>3193.6677800000002</v>
      </c>
      <c r="AD277" s="84">
        <v>3170.07051</v>
      </c>
      <c r="AE277" s="84">
        <v>3164.7904900000003</v>
      </c>
      <c r="AF277" s="84">
        <f t="shared" si="126"/>
        <v>3676.9710380000006</v>
      </c>
      <c r="AG277" s="84">
        <f t="shared" si="127"/>
        <v>4291.5876956000011</v>
      </c>
      <c r="AH277" s="84">
        <f t="shared" si="128"/>
        <v>5029.1276847200015</v>
      </c>
      <c r="AI277" s="84">
        <f ca="1">VLOOKUP(eurostat_totals[[#This Row],[energy carrier EUCalc]],$AE$11:$BI$24,COLUMN()-COLUMN($AD$29),FALSE)*eurostat_totals[[#This Row],[2020 1]]</f>
        <v>5029.1276847200015</v>
      </c>
      <c r="AJ277" s="84">
        <f ca="1">VLOOKUP(eurostat_totals[[#This Row],[energy carrier EUCalc]],$AE$11:$BI$24,COLUMN()-COLUMN($AD$29),FALSE)*eurostat_totals[[#This Row],[2020 1]]</f>
        <v>5029.1276847200015</v>
      </c>
      <c r="AK277" s="84">
        <f ca="1">VLOOKUP(eurostat_totals[[#This Row],[energy carrier EUCalc]],$AE$11:$BI$24,COLUMN()-COLUMN($AD$29),FALSE)*eurostat_totals[[#This Row],[2020 1]]</f>
        <v>5029.1276847200015</v>
      </c>
      <c r="AL277" s="84">
        <f ca="1">VLOOKUP(eurostat_totals[[#This Row],[energy carrier EUCalc]],$AE$11:$BI$24,COLUMN()-COLUMN($AD$29),FALSE)*eurostat_totals[[#This Row],[2020 1]]</f>
        <v>5029.1276847200015</v>
      </c>
      <c r="AM277" s="84">
        <f ca="1">VLOOKUP(eurostat_totals[[#This Row],[energy carrier EUCalc]],$AE$11:$BI$24,COLUMN()-COLUMN($AD$29),FALSE)*eurostat_totals[[#This Row],[2020 1]]</f>
        <v>5029.1276847200015</v>
      </c>
      <c r="AN277" s="84">
        <f ca="1">VLOOKUP(eurostat_totals[[#This Row],[energy carrier EUCalc]],$AE$11:$BI$24,COLUMN()-COLUMN($AD$29),FALSE)*eurostat_totals[[#This Row],[2020 1]]</f>
        <v>5029.1276847200015</v>
      </c>
      <c r="AO277" s="84">
        <f>VLOOKUP(eurostat_totals[[#This Row],[energy carrier EUCalc]],$AE$11:$BI$24,COLUMN()-COLUMN($AD$29),FALSE)*eurostat_totals[[#This Row],[2020 1]]</f>
        <v>5029.1276847200015</v>
      </c>
      <c r="AP277" s="84">
        <f ca="1">VLOOKUP(eurostat_totals[[#This Row],[energy carrier EUCalc]],$AE$11:$BI$24,COLUMN()-COLUMN($AD$29),FALSE)*eurostat_totals[[#This Row],[2020 1]]</f>
        <v>5029.1276847200015</v>
      </c>
      <c r="AQ277" s="84">
        <f ca="1">VLOOKUP(eurostat_totals[[#This Row],[energy carrier EUCalc]],$AE$11:$BI$24,COLUMN()-COLUMN($AD$29),FALSE)*eurostat_totals[[#This Row],[2020 1]]</f>
        <v>5029.1276847200015</v>
      </c>
      <c r="AR277" s="81">
        <f ca="1">VLOOKUP(eurostat_totals[[#This Row],[energy carrier EUCalc]],$AE$11:$BI$24,COLUMN()-COLUMN($AD$29),FALSE)*eurostat_totals[[#This Row],[2020 1]]</f>
        <v>5029.1276847200015</v>
      </c>
      <c r="AS277" s="81">
        <f ca="1">VLOOKUP(eurostat_totals[[#This Row],[energy carrier EUCalc]],$AE$11:$BI$24,COLUMN()-COLUMN($AD$29),FALSE)*eurostat_totals[[#This Row],[2020 1]]</f>
        <v>5029.1276847200015</v>
      </c>
      <c r="AT277" s="81">
        <f ca="1">VLOOKUP(eurostat_totals[[#This Row],[energy carrier EUCalc]],$AE$11:$BI$24,COLUMN()-COLUMN($AD$29),FALSE)*eurostat_totals[[#This Row],[2020 1]]</f>
        <v>5029.1276847200015</v>
      </c>
      <c r="AU277" s="81">
        <f ca="1">VLOOKUP(eurostat_totals[[#This Row],[energy carrier EUCalc]],$AE$11:$BI$24,COLUMN()-COLUMN($AD$29),FALSE)*eurostat_totals[[#This Row],[2020 1]]</f>
        <v>5029.1276847200015</v>
      </c>
      <c r="AV277" s="81">
        <f>VLOOKUP(eurostat_totals[[#This Row],[energy carrier EUCalc]],$AE$11:$BI$24,COLUMN()-COLUMN($AD$29),FALSE)*eurostat_totals[[#This Row],[2020 1]]</f>
        <v>5029.1276847200015</v>
      </c>
      <c r="AW277" s="81">
        <f ca="1">VLOOKUP(eurostat_totals[[#This Row],[energy carrier EUCalc]],$AE$11:$BI$24,COLUMN()-COLUMN($AD$29),FALSE)*eurostat_totals[[#This Row],[2020 1]]</f>
        <v>5029.1276847200015</v>
      </c>
      <c r="AX277" s="81">
        <f ca="1">VLOOKUP(eurostat_totals[[#This Row],[energy carrier EUCalc]],$AE$11:$BI$24,COLUMN()-COLUMN($AD$29),FALSE)*eurostat_totals[[#This Row],[2020 1]]</f>
        <v>5029.1276847200015</v>
      </c>
      <c r="AY277" s="81">
        <f ca="1">VLOOKUP(eurostat_totals[[#This Row],[energy carrier EUCalc]],$AE$11:$BI$24,COLUMN()-COLUMN($AD$29),FALSE)*eurostat_totals[[#This Row],[2020 1]]</f>
        <v>5029.1276847200015</v>
      </c>
      <c r="AZ277" s="81">
        <f ca="1">VLOOKUP(eurostat_totals[[#This Row],[energy carrier EUCalc]],$AE$11:$BI$24,COLUMN()-COLUMN($AD$29),FALSE)*eurostat_totals[[#This Row],[2020 1]]</f>
        <v>5029.1276847200015</v>
      </c>
      <c r="BA277" s="81">
        <f ca="1">VLOOKUP(eurostat_totals[[#This Row],[energy carrier EUCalc]],$AE$11:$BI$24,COLUMN()-COLUMN($AD$29),FALSE)*eurostat_totals[[#This Row],[2020 1]]</f>
        <v>5029.1276847200015</v>
      </c>
      <c r="BB277" s="81">
        <f ca="1">VLOOKUP(eurostat_totals[[#This Row],[energy carrier EUCalc]],$AE$11:$BI$24,COLUMN()-COLUMN($AD$29),FALSE)*eurostat_totals[[#This Row],[2020 1]]</f>
        <v>5029.1276847200015</v>
      </c>
      <c r="BC277" s="81">
        <f>VLOOKUP(eurostat_totals[[#This Row],[energy carrier EUCalc]],$AE$11:$BI$24,COLUMN()-COLUMN($AD$29),FALSE)*eurostat_totals[[#This Row],[2020 1]]</f>
        <v>5029.1276847200015</v>
      </c>
      <c r="BD277" s="81">
        <f ca="1">VLOOKUP(eurostat_totals[[#This Row],[energy carrier EUCalc]],$AE$11:$BI$24,COLUMN()-COLUMN($AD$29),FALSE)*eurostat_totals[[#This Row],[2020 1]]</f>
        <v>5029.1276847200015</v>
      </c>
      <c r="BE277" s="81">
        <f ca="1">VLOOKUP(eurostat_totals[[#This Row],[energy carrier EUCalc]],$AE$11:$BI$24,COLUMN()-COLUMN($AD$29),FALSE)*eurostat_totals[[#This Row],[2020 1]]</f>
        <v>5029.1276847200015</v>
      </c>
      <c r="BF277" s="81">
        <f ca="1">VLOOKUP(eurostat_totals[[#This Row],[energy carrier EUCalc]],$AE$11:$BI$24,COLUMN()-COLUMN($AD$29),FALSE)*eurostat_totals[[#This Row],[2020 1]]</f>
        <v>5029.1276847200015</v>
      </c>
      <c r="BG277" s="81">
        <f ca="1">VLOOKUP(eurostat_totals[[#This Row],[energy carrier EUCalc]],$AE$11:$BI$24,COLUMN()-COLUMN($AD$29),FALSE)*eurostat_totals[[#This Row],[2020 1]]</f>
        <v>5029.1276847200015</v>
      </c>
      <c r="BH277" s="81">
        <f ca="1">VLOOKUP(eurostat_totals[[#This Row],[energy carrier EUCalc]],$AE$11:$BI$24,COLUMN()-COLUMN($AD$29),FALSE)*eurostat_totals[[#This Row],[2020 1]]</f>
        <v>5029.1276847200015</v>
      </c>
      <c r="BI277" s="81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81" t="str">
        <f t="shared" si="129"/>
        <v>liquid-bioAustria</v>
      </c>
      <c r="B278" s="6" t="s">
        <v>74</v>
      </c>
      <c r="C278" t="s">
        <v>12</v>
      </c>
      <c r="D278" s="84">
        <v>16316.669030000001</v>
      </c>
      <c r="E278" s="84">
        <v>18189.447930000002</v>
      </c>
      <c r="F278" s="84">
        <v>17234.717970000002</v>
      </c>
      <c r="G278" s="84">
        <v>17603.889060000001</v>
      </c>
      <c r="H278" s="84">
        <v>16348.88413</v>
      </c>
      <c r="I278" s="84">
        <v>17678.890930000001</v>
      </c>
      <c r="J278" s="84">
        <v>19425.274990000002</v>
      </c>
      <c r="K278" s="84">
        <v>18201.671060000001</v>
      </c>
      <c r="L278" s="84">
        <v>17825.835980000003</v>
      </c>
      <c r="M278" s="84">
        <v>18175.00347</v>
      </c>
      <c r="N278" s="84">
        <v>17100.55429</v>
      </c>
      <c r="O278" s="84">
        <v>18169.165210000003</v>
      </c>
      <c r="P278" s="84">
        <v>17069.164919999999</v>
      </c>
      <c r="Q278" s="84">
        <v>16945.003040000003</v>
      </c>
      <c r="R278" s="84">
        <v>16379.447770000001</v>
      </c>
      <c r="S278" s="84">
        <v>16059.45995</v>
      </c>
      <c r="T278" s="84">
        <v>16130.007530000001</v>
      </c>
      <c r="U278" s="84">
        <v>15295.92719</v>
      </c>
      <c r="V278" s="84">
        <v>15528.492300000002</v>
      </c>
      <c r="W278" s="84">
        <v>16924.255120000002</v>
      </c>
      <c r="X278" s="84">
        <v>18684.688220000004</v>
      </c>
      <c r="Y278" s="84">
        <v>17845.351119999999</v>
      </c>
      <c r="Z278" s="84">
        <v>18919.160650000002</v>
      </c>
      <c r="AA278" s="84">
        <v>22226.651239999999</v>
      </c>
      <c r="AB278" s="84">
        <v>18949.689400000003</v>
      </c>
      <c r="AC278" s="84">
        <v>20328.763170000002</v>
      </c>
      <c r="AD278" s="84">
        <v>20919.369460000002</v>
      </c>
      <c r="AE278" s="84">
        <v>21138.862450000001</v>
      </c>
      <c r="AF278" s="84">
        <f t="shared" si="126"/>
        <v>21582.802810000001</v>
      </c>
      <c r="AG278" s="84">
        <f t="shared" si="127"/>
        <v>21454.033124000001</v>
      </c>
      <c r="AH278" s="84">
        <f t="shared" si="128"/>
        <v>21954.9018688</v>
      </c>
      <c r="AI278" s="84">
        <f ca="1">VLOOKUP(eurostat_totals[[#This Row],[energy carrier EUCalc]],$AE$11:$BI$24,COLUMN()-COLUMN($AD$29),FALSE)*eurostat_totals[[#This Row],[2020 1]]</f>
        <v>21954.9018688</v>
      </c>
      <c r="AJ278" s="84">
        <f ca="1">VLOOKUP(eurostat_totals[[#This Row],[energy carrier EUCalc]],$AE$11:$BI$24,COLUMN()-COLUMN($AD$29),FALSE)*eurostat_totals[[#This Row],[2020 1]]</f>
        <v>21954.9018688</v>
      </c>
      <c r="AK278" s="84">
        <f ca="1">VLOOKUP(eurostat_totals[[#This Row],[energy carrier EUCalc]],$AE$11:$BI$24,COLUMN()-COLUMN($AD$29),FALSE)*eurostat_totals[[#This Row],[2020 1]]</f>
        <v>21954.9018688</v>
      </c>
      <c r="AL278" s="84">
        <f ca="1">VLOOKUP(eurostat_totals[[#This Row],[energy carrier EUCalc]],$AE$11:$BI$24,COLUMN()-COLUMN($AD$29),FALSE)*eurostat_totals[[#This Row],[2020 1]]</f>
        <v>21954.9018688</v>
      </c>
      <c r="AM278" s="84">
        <f ca="1">VLOOKUP(eurostat_totals[[#This Row],[energy carrier EUCalc]],$AE$11:$BI$24,COLUMN()-COLUMN($AD$29),FALSE)*eurostat_totals[[#This Row],[2020 1]]</f>
        <v>21954.9018688</v>
      </c>
      <c r="AN278" s="84">
        <f ca="1">VLOOKUP(eurostat_totals[[#This Row],[energy carrier EUCalc]],$AE$11:$BI$24,COLUMN()-COLUMN($AD$29),FALSE)*eurostat_totals[[#This Row],[2020 1]]</f>
        <v>21954.9018688</v>
      </c>
      <c r="AO278" s="84">
        <f>VLOOKUP(eurostat_totals[[#This Row],[energy carrier EUCalc]],$AE$11:$BI$24,COLUMN()-COLUMN($AD$29),FALSE)*eurostat_totals[[#This Row],[2020 1]]</f>
        <v>21954.9018688</v>
      </c>
      <c r="AP278" s="84">
        <f ca="1">VLOOKUP(eurostat_totals[[#This Row],[energy carrier EUCalc]],$AE$11:$BI$24,COLUMN()-COLUMN($AD$29),FALSE)*eurostat_totals[[#This Row],[2020 1]]</f>
        <v>21954.9018688</v>
      </c>
      <c r="AQ278" s="84">
        <f ca="1">VLOOKUP(eurostat_totals[[#This Row],[energy carrier EUCalc]],$AE$11:$BI$24,COLUMN()-COLUMN($AD$29),FALSE)*eurostat_totals[[#This Row],[2020 1]]</f>
        <v>21954.9018688</v>
      </c>
      <c r="AR278" s="81">
        <f ca="1">VLOOKUP(eurostat_totals[[#This Row],[energy carrier EUCalc]],$AE$11:$BI$24,COLUMN()-COLUMN($AD$29),FALSE)*eurostat_totals[[#This Row],[2020 1]]</f>
        <v>21954.9018688</v>
      </c>
      <c r="AS278" s="81">
        <f ca="1">VLOOKUP(eurostat_totals[[#This Row],[energy carrier EUCalc]],$AE$11:$BI$24,COLUMN()-COLUMN($AD$29),FALSE)*eurostat_totals[[#This Row],[2020 1]]</f>
        <v>21954.9018688</v>
      </c>
      <c r="AT278" s="81">
        <f ca="1">VLOOKUP(eurostat_totals[[#This Row],[energy carrier EUCalc]],$AE$11:$BI$24,COLUMN()-COLUMN($AD$29),FALSE)*eurostat_totals[[#This Row],[2020 1]]</f>
        <v>21954.9018688</v>
      </c>
      <c r="AU278" s="81">
        <f ca="1">VLOOKUP(eurostat_totals[[#This Row],[energy carrier EUCalc]],$AE$11:$BI$24,COLUMN()-COLUMN($AD$29),FALSE)*eurostat_totals[[#This Row],[2020 1]]</f>
        <v>21954.9018688</v>
      </c>
      <c r="AV278" s="81">
        <f>VLOOKUP(eurostat_totals[[#This Row],[energy carrier EUCalc]],$AE$11:$BI$24,COLUMN()-COLUMN($AD$29),FALSE)*eurostat_totals[[#This Row],[2020 1]]</f>
        <v>21954.9018688</v>
      </c>
      <c r="AW278" s="81">
        <f ca="1">VLOOKUP(eurostat_totals[[#This Row],[energy carrier EUCalc]],$AE$11:$BI$24,COLUMN()-COLUMN($AD$29),FALSE)*eurostat_totals[[#This Row],[2020 1]]</f>
        <v>21954.9018688</v>
      </c>
      <c r="AX278" s="81">
        <f ca="1">VLOOKUP(eurostat_totals[[#This Row],[energy carrier EUCalc]],$AE$11:$BI$24,COLUMN()-COLUMN($AD$29),FALSE)*eurostat_totals[[#This Row],[2020 1]]</f>
        <v>21954.9018688</v>
      </c>
      <c r="AY278" s="81">
        <f ca="1">VLOOKUP(eurostat_totals[[#This Row],[energy carrier EUCalc]],$AE$11:$BI$24,COLUMN()-COLUMN($AD$29),FALSE)*eurostat_totals[[#This Row],[2020 1]]</f>
        <v>21954.9018688</v>
      </c>
      <c r="AZ278" s="81">
        <f ca="1">VLOOKUP(eurostat_totals[[#This Row],[energy carrier EUCalc]],$AE$11:$BI$24,COLUMN()-COLUMN($AD$29),FALSE)*eurostat_totals[[#This Row],[2020 1]]</f>
        <v>21954.9018688</v>
      </c>
      <c r="BA278" s="81">
        <f ca="1">VLOOKUP(eurostat_totals[[#This Row],[energy carrier EUCalc]],$AE$11:$BI$24,COLUMN()-COLUMN($AD$29),FALSE)*eurostat_totals[[#This Row],[2020 1]]</f>
        <v>21954.9018688</v>
      </c>
      <c r="BB278" s="81">
        <f ca="1">VLOOKUP(eurostat_totals[[#This Row],[energy carrier EUCalc]],$AE$11:$BI$24,COLUMN()-COLUMN($AD$29),FALSE)*eurostat_totals[[#This Row],[2020 1]]</f>
        <v>21954.9018688</v>
      </c>
      <c r="BC278" s="81">
        <f>VLOOKUP(eurostat_totals[[#This Row],[energy carrier EUCalc]],$AE$11:$BI$24,COLUMN()-COLUMN($AD$29),FALSE)*eurostat_totals[[#This Row],[2020 1]]</f>
        <v>21954.9018688</v>
      </c>
      <c r="BD278" s="81">
        <f ca="1">VLOOKUP(eurostat_totals[[#This Row],[energy carrier EUCalc]],$AE$11:$BI$24,COLUMN()-COLUMN($AD$29),FALSE)*eurostat_totals[[#This Row],[2020 1]]</f>
        <v>21954.9018688</v>
      </c>
      <c r="BE278" s="81">
        <f ca="1">VLOOKUP(eurostat_totals[[#This Row],[energy carrier EUCalc]],$AE$11:$BI$24,COLUMN()-COLUMN($AD$29),FALSE)*eurostat_totals[[#This Row],[2020 1]]</f>
        <v>21954.9018688</v>
      </c>
      <c r="BF278" s="81">
        <f ca="1">VLOOKUP(eurostat_totals[[#This Row],[energy carrier EUCalc]],$AE$11:$BI$24,COLUMN()-COLUMN($AD$29),FALSE)*eurostat_totals[[#This Row],[2020 1]]</f>
        <v>21954.9018688</v>
      </c>
      <c r="BG278" s="81">
        <f ca="1">VLOOKUP(eurostat_totals[[#This Row],[energy carrier EUCalc]],$AE$11:$BI$24,COLUMN()-COLUMN($AD$29),FALSE)*eurostat_totals[[#This Row],[2020 1]]</f>
        <v>21954.9018688</v>
      </c>
      <c r="BH278" s="81">
        <f ca="1">VLOOKUP(eurostat_totals[[#This Row],[energy carrier EUCalc]],$AE$11:$BI$24,COLUMN()-COLUMN($AD$29),FALSE)*eurostat_totals[[#This Row],[2020 1]]</f>
        <v>21954.9018688</v>
      </c>
      <c r="BI278" s="81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81" t="str">
        <f t="shared" si="129"/>
        <v>liquid-bioBelgium</v>
      </c>
      <c r="B279" s="6" t="s">
        <v>74</v>
      </c>
      <c r="C279" t="s">
        <v>1</v>
      </c>
      <c r="D279" s="84">
        <v>2155.5507200000002</v>
      </c>
      <c r="E279" s="84">
        <v>2155.5507200000002</v>
      </c>
      <c r="F279" s="84">
        <v>2061.94085</v>
      </c>
      <c r="G279" s="84">
        <v>2090.28316</v>
      </c>
      <c r="H279" s="84">
        <v>2051.1133200000004</v>
      </c>
      <c r="I279" s="84">
        <v>1972.4945200000002</v>
      </c>
      <c r="J279" s="84">
        <v>2441.3928599999999</v>
      </c>
      <c r="K279" s="84">
        <v>1946.3851700000002</v>
      </c>
      <c r="L279" s="84">
        <v>1952.22343</v>
      </c>
      <c r="M279" s="84">
        <v>1841.3895299999999</v>
      </c>
      <c r="N279" s="84">
        <v>1772.2259199999999</v>
      </c>
      <c r="O279" s="84">
        <v>1994.7194500000001</v>
      </c>
      <c r="P279" s="84">
        <v>1740.8365500000002</v>
      </c>
      <c r="Q279" s="84">
        <v>2233.6112800000001</v>
      </c>
      <c r="R279" s="84">
        <v>2214.4450400000001</v>
      </c>
      <c r="S279" s="84">
        <v>2261.9419600000001</v>
      </c>
      <c r="T279" s="84">
        <v>2471.9448700000003</v>
      </c>
      <c r="U279" s="84">
        <v>4197.4996000000001</v>
      </c>
      <c r="V279" s="84">
        <v>4875.0052500000002</v>
      </c>
      <c r="W279" s="84">
        <v>5103.6859400000003</v>
      </c>
      <c r="X279" s="84">
        <v>6364.5872800000016</v>
      </c>
      <c r="Y279" s="84">
        <v>5437.2924900000007</v>
      </c>
      <c r="Z279" s="84">
        <v>7028.3346400000009</v>
      </c>
      <c r="AA279" s="84">
        <v>7643.85239</v>
      </c>
      <c r="AB279" s="84">
        <v>5901.6202400000011</v>
      </c>
      <c r="AC279" s="84">
        <v>6965.0558100000007</v>
      </c>
      <c r="AD279" s="84">
        <v>7968.7829600000005</v>
      </c>
      <c r="AE279" s="84">
        <v>7558.476560000001</v>
      </c>
      <c r="AF279" s="84">
        <f t="shared" si="126"/>
        <v>7664.5049440000012</v>
      </c>
      <c r="AG279" s="84">
        <f t="shared" si="127"/>
        <v>7668.6354548000018</v>
      </c>
      <c r="AH279" s="84">
        <f t="shared" si="128"/>
        <v>8022.0384977600015</v>
      </c>
      <c r="AI279" s="84">
        <f ca="1">VLOOKUP(eurostat_totals[[#This Row],[energy carrier EUCalc]],$AE$11:$BI$24,COLUMN()-COLUMN($AD$29),FALSE)*eurostat_totals[[#This Row],[2020 1]]</f>
        <v>8022.0384977600015</v>
      </c>
      <c r="AJ279" s="84">
        <f ca="1">VLOOKUP(eurostat_totals[[#This Row],[energy carrier EUCalc]],$AE$11:$BI$24,COLUMN()-COLUMN($AD$29),FALSE)*eurostat_totals[[#This Row],[2020 1]]</f>
        <v>8022.0384977600015</v>
      </c>
      <c r="AK279" s="84">
        <f ca="1">VLOOKUP(eurostat_totals[[#This Row],[energy carrier EUCalc]],$AE$11:$BI$24,COLUMN()-COLUMN($AD$29),FALSE)*eurostat_totals[[#This Row],[2020 1]]</f>
        <v>8022.0384977600015</v>
      </c>
      <c r="AL279" s="84">
        <f ca="1">VLOOKUP(eurostat_totals[[#This Row],[energy carrier EUCalc]],$AE$11:$BI$24,COLUMN()-COLUMN($AD$29),FALSE)*eurostat_totals[[#This Row],[2020 1]]</f>
        <v>8022.0384977600015</v>
      </c>
      <c r="AM279" s="84">
        <f ca="1">VLOOKUP(eurostat_totals[[#This Row],[energy carrier EUCalc]],$AE$11:$BI$24,COLUMN()-COLUMN($AD$29),FALSE)*eurostat_totals[[#This Row],[2020 1]]</f>
        <v>8022.0384977600015</v>
      </c>
      <c r="AN279" s="84">
        <f ca="1">VLOOKUP(eurostat_totals[[#This Row],[energy carrier EUCalc]],$AE$11:$BI$24,COLUMN()-COLUMN($AD$29),FALSE)*eurostat_totals[[#This Row],[2020 1]]</f>
        <v>8022.0384977600015</v>
      </c>
      <c r="AO279" s="84">
        <f>VLOOKUP(eurostat_totals[[#This Row],[energy carrier EUCalc]],$AE$11:$BI$24,COLUMN()-COLUMN($AD$29),FALSE)*eurostat_totals[[#This Row],[2020 1]]</f>
        <v>8022.0384977600015</v>
      </c>
      <c r="AP279" s="84">
        <f ca="1">VLOOKUP(eurostat_totals[[#This Row],[energy carrier EUCalc]],$AE$11:$BI$24,COLUMN()-COLUMN($AD$29),FALSE)*eurostat_totals[[#This Row],[2020 1]]</f>
        <v>8022.0384977600015</v>
      </c>
      <c r="AQ279" s="84">
        <f ca="1">VLOOKUP(eurostat_totals[[#This Row],[energy carrier EUCalc]],$AE$11:$BI$24,COLUMN()-COLUMN($AD$29),FALSE)*eurostat_totals[[#This Row],[2020 1]]</f>
        <v>8022.0384977600015</v>
      </c>
      <c r="AR279" s="81">
        <f ca="1">VLOOKUP(eurostat_totals[[#This Row],[energy carrier EUCalc]],$AE$11:$BI$24,COLUMN()-COLUMN($AD$29),FALSE)*eurostat_totals[[#This Row],[2020 1]]</f>
        <v>8022.0384977600015</v>
      </c>
      <c r="AS279" s="81">
        <f ca="1">VLOOKUP(eurostat_totals[[#This Row],[energy carrier EUCalc]],$AE$11:$BI$24,COLUMN()-COLUMN($AD$29),FALSE)*eurostat_totals[[#This Row],[2020 1]]</f>
        <v>8022.0384977600015</v>
      </c>
      <c r="AT279" s="81">
        <f ca="1">VLOOKUP(eurostat_totals[[#This Row],[energy carrier EUCalc]],$AE$11:$BI$24,COLUMN()-COLUMN($AD$29),FALSE)*eurostat_totals[[#This Row],[2020 1]]</f>
        <v>8022.0384977600015</v>
      </c>
      <c r="AU279" s="81">
        <f ca="1">VLOOKUP(eurostat_totals[[#This Row],[energy carrier EUCalc]],$AE$11:$BI$24,COLUMN()-COLUMN($AD$29),FALSE)*eurostat_totals[[#This Row],[2020 1]]</f>
        <v>8022.0384977600015</v>
      </c>
      <c r="AV279" s="81">
        <f>VLOOKUP(eurostat_totals[[#This Row],[energy carrier EUCalc]],$AE$11:$BI$24,COLUMN()-COLUMN($AD$29),FALSE)*eurostat_totals[[#This Row],[2020 1]]</f>
        <v>8022.0384977600015</v>
      </c>
      <c r="AW279" s="81">
        <f ca="1">VLOOKUP(eurostat_totals[[#This Row],[energy carrier EUCalc]],$AE$11:$BI$24,COLUMN()-COLUMN($AD$29),FALSE)*eurostat_totals[[#This Row],[2020 1]]</f>
        <v>8022.0384977600015</v>
      </c>
      <c r="AX279" s="81">
        <f ca="1">VLOOKUP(eurostat_totals[[#This Row],[energy carrier EUCalc]],$AE$11:$BI$24,COLUMN()-COLUMN($AD$29),FALSE)*eurostat_totals[[#This Row],[2020 1]]</f>
        <v>8022.0384977600015</v>
      </c>
      <c r="AY279" s="81">
        <f ca="1">VLOOKUP(eurostat_totals[[#This Row],[energy carrier EUCalc]],$AE$11:$BI$24,COLUMN()-COLUMN($AD$29),FALSE)*eurostat_totals[[#This Row],[2020 1]]</f>
        <v>8022.0384977600015</v>
      </c>
      <c r="AZ279" s="81">
        <f ca="1">VLOOKUP(eurostat_totals[[#This Row],[energy carrier EUCalc]],$AE$11:$BI$24,COLUMN()-COLUMN($AD$29),FALSE)*eurostat_totals[[#This Row],[2020 1]]</f>
        <v>8022.0384977600015</v>
      </c>
      <c r="BA279" s="81">
        <f ca="1">VLOOKUP(eurostat_totals[[#This Row],[energy carrier EUCalc]],$AE$11:$BI$24,COLUMN()-COLUMN($AD$29),FALSE)*eurostat_totals[[#This Row],[2020 1]]</f>
        <v>8022.0384977600015</v>
      </c>
      <c r="BB279" s="81">
        <f ca="1">VLOOKUP(eurostat_totals[[#This Row],[energy carrier EUCalc]],$AE$11:$BI$24,COLUMN()-COLUMN($AD$29),FALSE)*eurostat_totals[[#This Row],[2020 1]]</f>
        <v>8022.0384977600015</v>
      </c>
      <c r="BC279" s="81">
        <f>VLOOKUP(eurostat_totals[[#This Row],[energy carrier EUCalc]],$AE$11:$BI$24,COLUMN()-COLUMN($AD$29),FALSE)*eurostat_totals[[#This Row],[2020 1]]</f>
        <v>8022.0384977600015</v>
      </c>
      <c r="BD279" s="81">
        <f ca="1">VLOOKUP(eurostat_totals[[#This Row],[energy carrier EUCalc]],$AE$11:$BI$24,COLUMN()-COLUMN($AD$29),FALSE)*eurostat_totals[[#This Row],[2020 1]]</f>
        <v>8022.0384977600015</v>
      </c>
      <c r="BE279" s="81">
        <f ca="1">VLOOKUP(eurostat_totals[[#This Row],[energy carrier EUCalc]],$AE$11:$BI$24,COLUMN()-COLUMN($AD$29),FALSE)*eurostat_totals[[#This Row],[2020 1]]</f>
        <v>8022.0384977600015</v>
      </c>
      <c r="BF279" s="81">
        <f ca="1">VLOOKUP(eurostat_totals[[#This Row],[energy carrier EUCalc]],$AE$11:$BI$24,COLUMN()-COLUMN($AD$29),FALSE)*eurostat_totals[[#This Row],[2020 1]]</f>
        <v>8022.0384977600015</v>
      </c>
      <c r="BG279" s="81">
        <f ca="1">VLOOKUP(eurostat_totals[[#This Row],[energy carrier EUCalc]],$AE$11:$BI$24,COLUMN()-COLUMN($AD$29),FALSE)*eurostat_totals[[#This Row],[2020 1]]</f>
        <v>8022.0384977600015</v>
      </c>
      <c r="BH279" s="81">
        <f ca="1">VLOOKUP(eurostat_totals[[#This Row],[energy carrier EUCalc]],$AE$11:$BI$24,COLUMN()-COLUMN($AD$29),FALSE)*eurostat_totals[[#This Row],[2020 1]]</f>
        <v>8022.0384977600015</v>
      </c>
      <c r="BI279" s="81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81" t="str">
        <f t="shared" si="129"/>
        <v>liquid-bioBulgaria</v>
      </c>
      <c r="B280" s="6" t="s">
        <v>74</v>
      </c>
      <c r="C280" t="s">
        <v>19</v>
      </c>
      <c r="D280" s="84">
        <v>2005.8377300000002</v>
      </c>
      <c r="E280" s="84">
        <v>1163.8838800000001</v>
      </c>
      <c r="F280" s="84">
        <v>1190.83059</v>
      </c>
      <c r="G280" s="84">
        <v>1092.4989400000002</v>
      </c>
      <c r="H280" s="84">
        <v>1256.3889000000001</v>
      </c>
      <c r="I280" s="84">
        <v>1673.8942700000002</v>
      </c>
      <c r="J280" s="84">
        <v>1997.49902</v>
      </c>
      <c r="K280" s="84">
        <v>1839.44732</v>
      </c>
      <c r="L280" s="84">
        <v>3922.7757400000005</v>
      </c>
      <c r="M280" s="84">
        <v>3979.1696100000004</v>
      </c>
      <c r="N280" s="84">
        <v>5684.7207400000007</v>
      </c>
      <c r="O280" s="84">
        <v>5488.0574400000005</v>
      </c>
      <c r="P280" s="84">
        <v>6615.0044400000006</v>
      </c>
      <c r="Q280" s="84">
        <v>6827.2170500000002</v>
      </c>
      <c r="R280" s="84">
        <v>7144.4485600000007</v>
      </c>
      <c r="S280" s="84">
        <v>6975.2785800000001</v>
      </c>
      <c r="T280" s="84">
        <v>7385.2826000000005</v>
      </c>
      <c r="U280" s="84">
        <v>7059.7240100000008</v>
      </c>
      <c r="V280" s="84">
        <v>7435.8382099999999</v>
      </c>
      <c r="W280" s="84">
        <v>7595.8321200000009</v>
      </c>
      <c r="X280" s="84">
        <v>8344.1644700000015</v>
      </c>
      <c r="Y280" s="84">
        <v>8779.7196000000004</v>
      </c>
      <c r="Z280" s="84">
        <v>8920.0006599999997</v>
      </c>
      <c r="AA280" s="84">
        <v>8822.4947400000001</v>
      </c>
      <c r="AB280" s="84">
        <v>8638.0545700000002</v>
      </c>
      <c r="AC280" s="84">
        <v>8440.5539100000005</v>
      </c>
      <c r="AD280" s="84">
        <v>8928.0602500000005</v>
      </c>
      <c r="AE280" s="84">
        <v>8950.2735500000017</v>
      </c>
      <c r="AF280" s="84">
        <f t="shared" si="126"/>
        <v>8956.3281280000028</v>
      </c>
      <c r="AG280" s="84">
        <f t="shared" si="127"/>
        <v>8983.0948056000034</v>
      </c>
      <c r="AH280" s="84">
        <f t="shared" si="128"/>
        <v>9052.1028527200033</v>
      </c>
      <c r="AI280" s="84">
        <f ca="1">VLOOKUP(eurostat_totals[[#This Row],[energy carrier EUCalc]],$AE$11:$BI$24,COLUMN()-COLUMN($AD$29),FALSE)*eurostat_totals[[#This Row],[2020 1]]</f>
        <v>9052.1028527200033</v>
      </c>
      <c r="AJ280" s="84">
        <f ca="1">VLOOKUP(eurostat_totals[[#This Row],[energy carrier EUCalc]],$AE$11:$BI$24,COLUMN()-COLUMN($AD$29),FALSE)*eurostat_totals[[#This Row],[2020 1]]</f>
        <v>9052.1028527200033</v>
      </c>
      <c r="AK280" s="84">
        <f ca="1">VLOOKUP(eurostat_totals[[#This Row],[energy carrier EUCalc]],$AE$11:$BI$24,COLUMN()-COLUMN($AD$29),FALSE)*eurostat_totals[[#This Row],[2020 1]]</f>
        <v>9052.1028527200033</v>
      </c>
      <c r="AL280" s="84">
        <f ca="1">VLOOKUP(eurostat_totals[[#This Row],[energy carrier EUCalc]],$AE$11:$BI$24,COLUMN()-COLUMN($AD$29),FALSE)*eurostat_totals[[#This Row],[2020 1]]</f>
        <v>9052.1028527200033</v>
      </c>
      <c r="AM280" s="84">
        <f ca="1">VLOOKUP(eurostat_totals[[#This Row],[energy carrier EUCalc]],$AE$11:$BI$24,COLUMN()-COLUMN($AD$29),FALSE)*eurostat_totals[[#This Row],[2020 1]]</f>
        <v>9052.1028527200033</v>
      </c>
      <c r="AN280" s="84">
        <f ca="1">VLOOKUP(eurostat_totals[[#This Row],[energy carrier EUCalc]],$AE$11:$BI$24,COLUMN()-COLUMN($AD$29),FALSE)*eurostat_totals[[#This Row],[2020 1]]</f>
        <v>9052.1028527200033</v>
      </c>
      <c r="AO280" s="84">
        <f>VLOOKUP(eurostat_totals[[#This Row],[energy carrier EUCalc]],$AE$11:$BI$24,COLUMN()-COLUMN($AD$29),FALSE)*eurostat_totals[[#This Row],[2020 1]]</f>
        <v>9052.1028527200033</v>
      </c>
      <c r="AP280" s="84">
        <f ca="1">VLOOKUP(eurostat_totals[[#This Row],[energy carrier EUCalc]],$AE$11:$BI$24,COLUMN()-COLUMN($AD$29),FALSE)*eurostat_totals[[#This Row],[2020 1]]</f>
        <v>9052.1028527200033</v>
      </c>
      <c r="AQ280" s="84">
        <f ca="1">VLOOKUP(eurostat_totals[[#This Row],[energy carrier EUCalc]],$AE$11:$BI$24,COLUMN()-COLUMN($AD$29),FALSE)*eurostat_totals[[#This Row],[2020 1]]</f>
        <v>9052.1028527200033</v>
      </c>
      <c r="AR280" s="81">
        <f ca="1">VLOOKUP(eurostat_totals[[#This Row],[energy carrier EUCalc]],$AE$11:$BI$24,COLUMN()-COLUMN($AD$29),FALSE)*eurostat_totals[[#This Row],[2020 1]]</f>
        <v>9052.1028527200033</v>
      </c>
      <c r="AS280" s="81">
        <f ca="1">VLOOKUP(eurostat_totals[[#This Row],[energy carrier EUCalc]],$AE$11:$BI$24,COLUMN()-COLUMN($AD$29),FALSE)*eurostat_totals[[#This Row],[2020 1]]</f>
        <v>9052.1028527200033</v>
      </c>
      <c r="AT280" s="81">
        <f ca="1">VLOOKUP(eurostat_totals[[#This Row],[energy carrier EUCalc]],$AE$11:$BI$24,COLUMN()-COLUMN($AD$29),FALSE)*eurostat_totals[[#This Row],[2020 1]]</f>
        <v>9052.1028527200033</v>
      </c>
      <c r="AU280" s="81">
        <f ca="1">VLOOKUP(eurostat_totals[[#This Row],[energy carrier EUCalc]],$AE$11:$BI$24,COLUMN()-COLUMN($AD$29),FALSE)*eurostat_totals[[#This Row],[2020 1]]</f>
        <v>9052.1028527200033</v>
      </c>
      <c r="AV280" s="81">
        <f>VLOOKUP(eurostat_totals[[#This Row],[energy carrier EUCalc]],$AE$11:$BI$24,COLUMN()-COLUMN($AD$29),FALSE)*eurostat_totals[[#This Row],[2020 1]]</f>
        <v>9052.1028527200033</v>
      </c>
      <c r="AW280" s="81">
        <f ca="1">VLOOKUP(eurostat_totals[[#This Row],[energy carrier EUCalc]],$AE$11:$BI$24,COLUMN()-COLUMN($AD$29),FALSE)*eurostat_totals[[#This Row],[2020 1]]</f>
        <v>9052.1028527200033</v>
      </c>
      <c r="AX280" s="81">
        <f ca="1">VLOOKUP(eurostat_totals[[#This Row],[energy carrier EUCalc]],$AE$11:$BI$24,COLUMN()-COLUMN($AD$29),FALSE)*eurostat_totals[[#This Row],[2020 1]]</f>
        <v>9052.1028527200033</v>
      </c>
      <c r="AY280" s="81">
        <f ca="1">VLOOKUP(eurostat_totals[[#This Row],[energy carrier EUCalc]],$AE$11:$BI$24,COLUMN()-COLUMN($AD$29),FALSE)*eurostat_totals[[#This Row],[2020 1]]</f>
        <v>9052.1028527200033</v>
      </c>
      <c r="AZ280" s="81">
        <f ca="1">VLOOKUP(eurostat_totals[[#This Row],[energy carrier EUCalc]],$AE$11:$BI$24,COLUMN()-COLUMN($AD$29),FALSE)*eurostat_totals[[#This Row],[2020 1]]</f>
        <v>9052.1028527200033</v>
      </c>
      <c r="BA280" s="81">
        <f ca="1">VLOOKUP(eurostat_totals[[#This Row],[energy carrier EUCalc]],$AE$11:$BI$24,COLUMN()-COLUMN($AD$29),FALSE)*eurostat_totals[[#This Row],[2020 1]]</f>
        <v>9052.1028527200033</v>
      </c>
      <c r="BB280" s="81">
        <f ca="1">VLOOKUP(eurostat_totals[[#This Row],[energy carrier EUCalc]],$AE$11:$BI$24,COLUMN()-COLUMN($AD$29),FALSE)*eurostat_totals[[#This Row],[2020 1]]</f>
        <v>9052.1028527200033</v>
      </c>
      <c r="BC280" s="81">
        <f>VLOOKUP(eurostat_totals[[#This Row],[energy carrier EUCalc]],$AE$11:$BI$24,COLUMN()-COLUMN($AD$29),FALSE)*eurostat_totals[[#This Row],[2020 1]]</f>
        <v>9052.1028527200033</v>
      </c>
      <c r="BD280" s="81">
        <f ca="1">VLOOKUP(eurostat_totals[[#This Row],[energy carrier EUCalc]],$AE$11:$BI$24,COLUMN()-COLUMN($AD$29),FALSE)*eurostat_totals[[#This Row],[2020 1]]</f>
        <v>9052.1028527200033</v>
      </c>
      <c r="BE280" s="81">
        <f ca="1">VLOOKUP(eurostat_totals[[#This Row],[energy carrier EUCalc]],$AE$11:$BI$24,COLUMN()-COLUMN($AD$29),FALSE)*eurostat_totals[[#This Row],[2020 1]]</f>
        <v>9052.1028527200033</v>
      </c>
      <c r="BF280" s="81">
        <f ca="1">VLOOKUP(eurostat_totals[[#This Row],[energy carrier EUCalc]],$AE$11:$BI$24,COLUMN()-COLUMN($AD$29),FALSE)*eurostat_totals[[#This Row],[2020 1]]</f>
        <v>9052.1028527200033</v>
      </c>
      <c r="BG280" s="81">
        <f ca="1">VLOOKUP(eurostat_totals[[#This Row],[energy carrier EUCalc]],$AE$11:$BI$24,COLUMN()-COLUMN($AD$29),FALSE)*eurostat_totals[[#This Row],[2020 1]]</f>
        <v>9052.1028527200033</v>
      </c>
      <c r="BH280" s="81">
        <f ca="1">VLOOKUP(eurostat_totals[[#This Row],[energy carrier EUCalc]],$AE$11:$BI$24,COLUMN()-COLUMN($AD$29),FALSE)*eurostat_totals[[#This Row],[2020 1]]</f>
        <v>9052.1028527200033</v>
      </c>
      <c r="BI280" s="81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81" t="str">
        <f t="shared" si="129"/>
        <v>liquid-bioCroatia</v>
      </c>
      <c r="B281" s="6" t="s">
        <v>74</v>
      </c>
      <c r="C281" t="s">
        <v>22</v>
      </c>
      <c r="D281" s="84">
        <v>10019.163590000002</v>
      </c>
      <c r="E281" s="84">
        <v>13903.060240000003</v>
      </c>
      <c r="F281" s="84">
        <v>12147.500110000001</v>
      </c>
      <c r="G281" s="84">
        <v>12810.003060000001</v>
      </c>
      <c r="H281" s="84">
        <v>11597.505780000001</v>
      </c>
      <c r="I281" s="84">
        <v>12247.494850000001</v>
      </c>
      <c r="J281" s="84">
        <v>13705.001339999999</v>
      </c>
      <c r="K281" s="84">
        <v>12588.335260000002</v>
      </c>
      <c r="L281" s="84">
        <v>12673.059809999999</v>
      </c>
      <c r="M281" s="84">
        <v>12418.327920000002</v>
      </c>
      <c r="N281" s="84">
        <v>11034.171840000001</v>
      </c>
      <c r="O281" s="84">
        <v>12175.005060000001</v>
      </c>
      <c r="P281" s="84">
        <v>11634.16354</v>
      </c>
      <c r="Q281" s="84">
        <v>13401.388559999999</v>
      </c>
      <c r="R281" s="84">
        <v>13088.890460000001</v>
      </c>
      <c r="S281" s="84">
        <v>13858.61038</v>
      </c>
      <c r="T281" s="84">
        <v>12736.664280000001</v>
      </c>
      <c r="U281" s="84">
        <v>12291.386469999999</v>
      </c>
      <c r="V281" s="84">
        <v>12333.894119999999</v>
      </c>
      <c r="W281" s="84">
        <v>12873.561009999999</v>
      </c>
      <c r="X281" s="84">
        <v>13846.108130000001</v>
      </c>
      <c r="Y281" s="84">
        <v>13517.014020000001</v>
      </c>
      <c r="Z281" s="84">
        <v>13506.0353</v>
      </c>
      <c r="AA281" s="84">
        <v>13440.000160000001</v>
      </c>
      <c r="AB281" s="84">
        <v>11852.191150000001</v>
      </c>
      <c r="AC281" s="84">
        <v>13588.573410000001</v>
      </c>
      <c r="AD281" s="84">
        <v>13209.447040000001</v>
      </c>
      <c r="AE281" s="84">
        <v>12791.91841</v>
      </c>
      <c r="AF281" s="84">
        <f t="shared" si="126"/>
        <v>12649.095032000001</v>
      </c>
      <c r="AG281" s="84">
        <f t="shared" si="127"/>
        <v>12490.9140064</v>
      </c>
      <c r="AH281" s="84">
        <f t="shared" si="128"/>
        <v>12618.65857768</v>
      </c>
      <c r="AI281" s="84">
        <f ca="1">VLOOKUP(eurostat_totals[[#This Row],[energy carrier EUCalc]],$AE$11:$BI$24,COLUMN()-COLUMN($AD$29),FALSE)*eurostat_totals[[#This Row],[2020 1]]</f>
        <v>12618.65857768</v>
      </c>
      <c r="AJ281" s="84">
        <f ca="1">VLOOKUP(eurostat_totals[[#This Row],[energy carrier EUCalc]],$AE$11:$BI$24,COLUMN()-COLUMN($AD$29),FALSE)*eurostat_totals[[#This Row],[2020 1]]</f>
        <v>12618.65857768</v>
      </c>
      <c r="AK281" s="84">
        <f ca="1">VLOOKUP(eurostat_totals[[#This Row],[energy carrier EUCalc]],$AE$11:$BI$24,COLUMN()-COLUMN($AD$29),FALSE)*eurostat_totals[[#This Row],[2020 1]]</f>
        <v>12618.65857768</v>
      </c>
      <c r="AL281" s="84">
        <f ca="1">VLOOKUP(eurostat_totals[[#This Row],[energy carrier EUCalc]],$AE$11:$BI$24,COLUMN()-COLUMN($AD$29),FALSE)*eurostat_totals[[#This Row],[2020 1]]</f>
        <v>12618.65857768</v>
      </c>
      <c r="AM281" s="84">
        <f ca="1">VLOOKUP(eurostat_totals[[#This Row],[energy carrier EUCalc]],$AE$11:$BI$24,COLUMN()-COLUMN($AD$29),FALSE)*eurostat_totals[[#This Row],[2020 1]]</f>
        <v>12618.65857768</v>
      </c>
      <c r="AN281" s="84">
        <f ca="1">VLOOKUP(eurostat_totals[[#This Row],[energy carrier EUCalc]],$AE$11:$BI$24,COLUMN()-COLUMN($AD$29),FALSE)*eurostat_totals[[#This Row],[2020 1]]</f>
        <v>12618.65857768</v>
      </c>
      <c r="AO281" s="84">
        <f>VLOOKUP(eurostat_totals[[#This Row],[energy carrier EUCalc]],$AE$11:$BI$24,COLUMN()-COLUMN($AD$29),FALSE)*eurostat_totals[[#This Row],[2020 1]]</f>
        <v>12618.65857768</v>
      </c>
      <c r="AP281" s="84">
        <f ca="1">VLOOKUP(eurostat_totals[[#This Row],[energy carrier EUCalc]],$AE$11:$BI$24,COLUMN()-COLUMN($AD$29),FALSE)*eurostat_totals[[#This Row],[2020 1]]</f>
        <v>12618.65857768</v>
      </c>
      <c r="AQ281" s="84">
        <f ca="1">VLOOKUP(eurostat_totals[[#This Row],[energy carrier EUCalc]],$AE$11:$BI$24,COLUMN()-COLUMN($AD$29),FALSE)*eurostat_totals[[#This Row],[2020 1]]</f>
        <v>12618.65857768</v>
      </c>
      <c r="AR281" s="81">
        <f ca="1">VLOOKUP(eurostat_totals[[#This Row],[energy carrier EUCalc]],$AE$11:$BI$24,COLUMN()-COLUMN($AD$29),FALSE)*eurostat_totals[[#This Row],[2020 1]]</f>
        <v>12618.65857768</v>
      </c>
      <c r="AS281" s="81">
        <f ca="1">VLOOKUP(eurostat_totals[[#This Row],[energy carrier EUCalc]],$AE$11:$BI$24,COLUMN()-COLUMN($AD$29),FALSE)*eurostat_totals[[#This Row],[2020 1]]</f>
        <v>12618.65857768</v>
      </c>
      <c r="AT281" s="81">
        <f ca="1">VLOOKUP(eurostat_totals[[#This Row],[energy carrier EUCalc]],$AE$11:$BI$24,COLUMN()-COLUMN($AD$29),FALSE)*eurostat_totals[[#This Row],[2020 1]]</f>
        <v>12618.65857768</v>
      </c>
      <c r="AU281" s="81">
        <f ca="1">VLOOKUP(eurostat_totals[[#This Row],[energy carrier EUCalc]],$AE$11:$BI$24,COLUMN()-COLUMN($AD$29),FALSE)*eurostat_totals[[#This Row],[2020 1]]</f>
        <v>12618.65857768</v>
      </c>
      <c r="AV281" s="81">
        <f>VLOOKUP(eurostat_totals[[#This Row],[energy carrier EUCalc]],$AE$11:$BI$24,COLUMN()-COLUMN($AD$29),FALSE)*eurostat_totals[[#This Row],[2020 1]]</f>
        <v>12618.65857768</v>
      </c>
      <c r="AW281" s="81">
        <f ca="1">VLOOKUP(eurostat_totals[[#This Row],[energy carrier EUCalc]],$AE$11:$BI$24,COLUMN()-COLUMN($AD$29),FALSE)*eurostat_totals[[#This Row],[2020 1]]</f>
        <v>12618.65857768</v>
      </c>
      <c r="AX281" s="81">
        <f ca="1">VLOOKUP(eurostat_totals[[#This Row],[energy carrier EUCalc]],$AE$11:$BI$24,COLUMN()-COLUMN($AD$29),FALSE)*eurostat_totals[[#This Row],[2020 1]]</f>
        <v>12618.65857768</v>
      </c>
      <c r="AY281" s="81">
        <f ca="1">VLOOKUP(eurostat_totals[[#This Row],[energy carrier EUCalc]],$AE$11:$BI$24,COLUMN()-COLUMN($AD$29),FALSE)*eurostat_totals[[#This Row],[2020 1]]</f>
        <v>12618.65857768</v>
      </c>
      <c r="AZ281" s="81">
        <f ca="1">VLOOKUP(eurostat_totals[[#This Row],[energy carrier EUCalc]],$AE$11:$BI$24,COLUMN()-COLUMN($AD$29),FALSE)*eurostat_totals[[#This Row],[2020 1]]</f>
        <v>12618.65857768</v>
      </c>
      <c r="BA281" s="81">
        <f ca="1">VLOOKUP(eurostat_totals[[#This Row],[energy carrier EUCalc]],$AE$11:$BI$24,COLUMN()-COLUMN($AD$29),FALSE)*eurostat_totals[[#This Row],[2020 1]]</f>
        <v>12618.65857768</v>
      </c>
      <c r="BB281" s="81">
        <f ca="1">VLOOKUP(eurostat_totals[[#This Row],[energy carrier EUCalc]],$AE$11:$BI$24,COLUMN()-COLUMN($AD$29),FALSE)*eurostat_totals[[#This Row],[2020 1]]</f>
        <v>12618.65857768</v>
      </c>
      <c r="BC281" s="81">
        <f>VLOOKUP(eurostat_totals[[#This Row],[energy carrier EUCalc]],$AE$11:$BI$24,COLUMN()-COLUMN($AD$29),FALSE)*eurostat_totals[[#This Row],[2020 1]]</f>
        <v>12618.65857768</v>
      </c>
      <c r="BD281" s="81">
        <f ca="1">VLOOKUP(eurostat_totals[[#This Row],[energy carrier EUCalc]],$AE$11:$BI$24,COLUMN()-COLUMN($AD$29),FALSE)*eurostat_totals[[#This Row],[2020 1]]</f>
        <v>12618.65857768</v>
      </c>
      <c r="BE281" s="81">
        <f ca="1">VLOOKUP(eurostat_totals[[#This Row],[energy carrier EUCalc]],$AE$11:$BI$24,COLUMN()-COLUMN($AD$29),FALSE)*eurostat_totals[[#This Row],[2020 1]]</f>
        <v>12618.65857768</v>
      </c>
      <c r="BF281" s="81">
        <f ca="1">VLOOKUP(eurostat_totals[[#This Row],[energy carrier EUCalc]],$AE$11:$BI$24,COLUMN()-COLUMN($AD$29),FALSE)*eurostat_totals[[#This Row],[2020 1]]</f>
        <v>12618.65857768</v>
      </c>
      <c r="BG281" s="81">
        <f ca="1">VLOOKUP(eurostat_totals[[#This Row],[energy carrier EUCalc]],$AE$11:$BI$24,COLUMN()-COLUMN($AD$29),FALSE)*eurostat_totals[[#This Row],[2020 1]]</f>
        <v>12618.65857768</v>
      </c>
      <c r="BH281" s="81">
        <f ca="1">VLOOKUP(eurostat_totals[[#This Row],[energy carrier EUCalc]],$AE$11:$BI$24,COLUMN()-COLUMN($AD$29),FALSE)*eurostat_totals[[#This Row],[2020 1]]</f>
        <v>12618.65857768</v>
      </c>
      <c r="BI281" s="81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81" t="str">
        <f t="shared" si="129"/>
        <v>liquid-bioCyprus</v>
      </c>
      <c r="B282" s="6" t="s">
        <v>74</v>
      </c>
      <c r="C282" t="s">
        <v>28</v>
      </c>
      <c r="D282" s="84">
        <v>0</v>
      </c>
      <c r="E282" s="84">
        <v>0</v>
      </c>
      <c r="F282" s="84">
        <v>0</v>
      </c>
      <c r="G282" s="84">
        <v>0</v>
      </c>
      <c r="H282" s="84">
        <v>49.171640000000004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4">
        <v>0</v>
      </c>
      <c r="S282" s="84">
        <v>409.44578000000007</v>
      </c>
      <c r="T282" s="84">
        <v>493.05385000000007</v>
      </c>
      <c r="U282" s="84">
        <v>611.33095000000003</v>
      </c>
      <c r="V282" s="84">
        <v>642.72032000000013</v>
      </c>
      <c r="W282" s="84">
        <v>681.11095</v>
      </c>
      <c r="X282" s="84">
        <v>675.83092999999997</v>
      </c>
      <c r="Y282" s="84">
        <v>717.44307000000003</v>
      </c>
      <c r="Z282" s="84">
        <v>745.77375000000006</v>
      </c>
      <c r="AA282" s="84">
        <v>749.11156000000017</v>
      </c>
      <c r="AB282" s="84">
        <v>749.39068000000009</v>
      </c>
      <c r="AC282" s="84">
        <v>780.78005000000007</v>
      </c>
      <c r="AD282" s="84">
        <v>804.27265000000011</v>
      </c>
      <c r="AE282" s="84">
        <v>831.40544</v>
      </c>
      <c r="AF282" s="84">
        <f t="shared" si="126"/>
        <v>848.53177800000003</v>
      </c>
      <c r="AG282" s="84">
        <f t="shared" si="127"/>
        <v>868.41582159999996</v>
      </c>
      <c r="AH282" s="84">
        <f t="shared" si="128"/>
        <v>892.22084991999998</v>
      </c>
      <c r="AI282" s="84">
        <f ca="1">VLOOKUP(eurostat_totals[[#This Row],[energy carrier EUCalc]],$AE$11:$BI$24,COLUMN()-COLUMN($AD$29),FALSE)*eurostat_totals[[#This Row],[2020 1]]</f>
        <v>892.22084991999998</v>
      </c>
      <c r="AJ282" s="84">
        <f ca="1">VLOOKUP(eurostat_totals[[#This Row],[energy carrier EUCalc]],$AE$11:$BI$24,COLUMN()-COLUMN($AD$29),FALSE)*eurostat_totals[[#This Row],[2020 1]]</f>
        <v>892.22084991999998</v>
      </c>
      <c r="AK282" s="84">
        <f ca="1">VLOOKUP(eurostat_totals[[#This Row],[energy carrier EUCalc]],$AE$11:$BI$24,COLUMN()-COLUMN($AD$29),FALSE)*eurostat_totals[[#This Row],[2020 1]]</f>
        <v>892.22084991999998</v>
      </c>
      <c r="AL282" s="84">
        <f ca="1">VLOOKUP(eurostat_totals[[#This Row],[energy carrier EUCalc]],$AE$11:$BI$24,COLUMN()-COLUMN($AD$29),FALSE)*eurostat_totals[[#This Row],[2020 1]]</f>
        <v>892.22084991999998</v>
      </c>
      <c r="AM282" s="84">
        <f ca="1">VLOOKUP(eurostat_totals[[#This Row],[energy carrier EUCalc]],$AE$11:$BI$24,COLUMN()-COLUMN($AD$29),FALSE)*eurostat_totals[[#This Row],[2020 1]]</f>
        <v>892.22084991999998</v>
      </c>
      <c r="AN282" s="84">
        <f ca="1">VLOOKUP(eurostat_totals[[#This Row],[energy carrier EUCalc]],$AE$11:$BI$24,COLUMN()-COLUMN($AD$29),FALSE)*eurostat_totals[[#This Row],[2020 1]]</f>
        <v>892.22084991999998</v>
      </c>
      <c r="AO282" s="84">
        <f>VLOOKUP(eurostat_totals[[#This Row],[energy carrier EUCalc]],$AE$11:$BI$24,COLUMN()-COLUMN($AD$29),FALSE)*eurostat_totals[[#This Row],[2020 1]]</f>
        <v>892.22084991999998</v>
      </c>
      <c r="AP282" s="84">
        <f ca="1">VLOOKUP(eurostat_totals[[#This Row],[energy carrier EUCalc]],$AE$11:$BI$24,COLUMN()-COLUMN($AD$29),FALSE)*eurostat_totals[[#This Row],[2020 1]]</f>
        <v>892.22084991999998</v>
      </c>
      <c r="AQ282" s="84">
        <f ca="1">VLOOKUP(eurostat_totals[[#This Row],[energy carrier EUCalc]],$AE$11:$BI$24,COLUMN()-COLUMN($AD$29),FALSE)*eurostat_totals[[#This Row],[2020 1]]</f>
        <v>892.22084991999998</v>
      </c>
      <c r="AR282" s="81">
        <f ca="1">VLOOKUP(eurostat_totals[[#This Row],[energy carrier EUCalc]],$AE$11:$BI$24,COLUMN()-COLUMN($AD$29),FALSE)*eurostat_totals[[#This Row],[2020 1]]</f>
        <v>892.22084991999998</v>
      </c>
      <c r="AS282" s="81">
        <f ca="1">VLOOKUP(eurostat_totals[[#This Row],[energy carrier EUCalc]],$AE$11:$BI$24,COLUMN()-COLUMN($AD$29),FALSE)*eurostat_totals[[#This Row],[2020 1]]</f>
        <v>892.22084991999998</v>
      </c>
      <c r="AT282" s="81">
        <f ca="1">VLOOKUP(eurostat_totals[[#This Row],[energy carrier EUCalc]],$AE$11:$BI$24,COLUMN()-COLUMN($AD$29),FALSE)*eurostat_totals[[#This Row],[2020 1]]</f>
        <v>892.22084991999998</v>
      </c>
      <c r="AU282" s="81">
        <f ca="1">VLOOKUP(eurostat_totals[[#This Row],[energy carrier EUCalc]],$AE$11:$BI$24,COLUMN()-COLUMN($AD$29),FALSE)*eurostat_totals[[#This Row],[2020 1]]</f>
        <v>892.22084991999998</v>
      </c>
      <c r="AV282" s="81">
        <f>VLOOKUP(eurostat_totals[[#This Row],[energy carrier EUCalc]],$AE$11:$BI$24,COLUMN()-COLUMN($AD$29),FALSE)*eurostat_totals[[#This Row],[2020 1]]</f>
        <v>892.22084991999998</v>
      </c>
      <c r="AW282" s="81">
        <f ca="1">VLOOKUP(eurostat_totals[[#This Row],[energy carrier EUCalc]],$AE$11:$BI$24,COLUMN()-COLUMN($AD$29),FALSE)*eurostat_totals[[#This Row],[2020 1]]</f>
        <v>892.22084991999998</v>
      </c>
      <c r="AX282" s="81">
        <f ca="1">VLOOKUP(eurostat_totals[[#This Row],[energy carrier EUCalc]],$AE$11:$BI$24,COLUMN()-COLUMN($AD$29),FALSE)*eurostat_totals[[#This Row],[2020 1]]</f>
        <v>892.22084991999998</v>
      </c>
      <c r="AY282" s="81">
        <f ca="1">VLOOKUP(eurostat_totals[[#This Row],[energy carrier EUCalc]],$AE$11:$BI$24,COLUMN()-COLUMN($AD$29),FALSE)*eurostat_totals[[#This Row],[2020 1]]</f>
        <v>892.22084991999998</v>
      </c>
      <c r="AZ282" s="81">
        <f ca="1">VLOOKUP(eurostat_totals[[#This Row],[energy carrier EUCalc]],$AE$11:$BI$24,COLUMN()-COLUMN($AD$29),FALSE)*eurostat_totals[[#This Row],[2020 1]]</f>
        <v>892.22084991999998</v>
      </c>
      <c r="BA282" s="81">
        <f ca="1">VLOOKUP(eurostat_totals[[#This Row],[energy carrier EUCalc]],$AE$11:$BI$24,COLUMN()-COLUMN($AD$29),FALSE)*eurostat_totals[[#This Row],[2020 1]]</f>
        <v>892.22084991999998</v>
      </c>
      <c r="BB282" s="81">
        <f ca="1">VLOOKUP(eurostat_totals[[#This Row],[energy carrier EUCalc]],$AE$11:$BI$24,COLUMN()-COLUMN($AD$29),FALSE)*eurostat_totals[[#This Row],[2020 1]]</f>
        <v>892.22084991999998</v>
      </c>
      <c r="BC282" s="81">
        <f>VLOOKUP(eurostat_totals[[#This Row],[energy carrier EUCalc]],$AE$11:$BI$24,COLUMN()-COLUMN($AD$29),FALSE)*eurostat_totals[[#This Row],[2020 1]]</f>
        <v>892.22084991999998</v>
      </c>
      <c r="BD282" s="81">
        <f ca="1">VLOOKUP(eurostat_totals[[#This Row],[energy carrier EUCalc]],$AE$11:$BI$24,COLUMN()-COLUMN($AD$29),FALSE)*eurostat_totals[[#This Row],[2020 1]]</f>
        <v>892.22084991999998</v>
      </c>
      <c r="BE282" s="81">
        <f ca="1">VLOOKUP(eurostat_totals[[#This Row],[energy carrier EUCalc]],$AE$11:$BI$24,COLUMN()-COLUMN($AD$29),FALSE)*eurostat_totals[[#This Row],[2020 1]]</f>
        <v>892.22084991999998</v>
      </c>
      <c r="BF282" s="81">
        <f ca="1">VLOOKUP(eurostat_totals[[#This Row],[energy carrier EUCalc]],$AE$11:$BI$24,COLUMN()-COLUMN($AD$29),FALSE)*eurostat_totals[[#This Row],[2020 1]]</f>
        <v>892.22084991999998</v>
      </c>
      <c r="BG282" s="81">
        <f ca="1">VLOOKUP(eurostat_totals[[#This Row],[energy carrier EUCalc]],$AE$11:$BI$24,COLUMN()-COLUMN($AD$29),FALSE)*eurostat_totals[[#This Row],[2020 1]]</f>
        <v>892.22084991999998</v>
      </c>
      <c r="BH282" s="81">
        <f ca="1">VLOOKUP(eurostat_totals[[#This Row],[energy carrier EUCalc]],$AE$11:$BI$24,COLUMN()-COLUMN($AD$29),FALSE)*eurostat_totals[[#This Row],[2020 1]]</f>
        <v>892.22084991999998</v>
      </c>
      <c r="BI282" s="81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81" t="str">
        <f t="shared" si="129"/>
        <v>liquid-bioCzech Republic</v>
      </c>
      <c r="B283" s="6" t="s">
        <v>74</v>
      </c>
      <c r="C283" t="s">
        <v>13</v>
      </c>
      <c r="D283" s="84">
        <v>11995.554160000002</v>
      </c>
      <c r="E283" s="84">
        <v>12122.774730000003</v>
      </c>
      <c r="F283" s="84">
        <v>11979.16749</v>
      </c>
      <c r="G283" s="84">
        <v>11098.89279</v>
      </c>
      <c r="H283" s="84">
        <v>9837.5029900000009</v>
      </c>
      <c r="I283" s="84">
        <v>9351.3922500000008</v>
      </c>
      <c r="J283" s="84">
        <v>9450.5612600000004</v>
      </c>
      <c r="K283" s="84">
        <v>9922.4950300000019</v>
      </c>
      <c r="L283" s="84">
        <v>10283.339040000001</v>
      </c>
      <c r="M283" s="84">
        <v>10934.444590000001</v>
      </c>
      <c r="N283" s="84">
        <v>11634.442660000001</v>
      </c>
      <c r="O283" s="84">
        <v>12331.393670000001</v>
      </c>
      <c r="P283" s="84">
        <v>12693.330900000001</v>
      </c>
      <c r="Q283" s="84">
        <v>13135.89892</v>
      </c>
      <c r="R283" s="84">
        <v>13577.094600000002</v>
      </c>
      <c r="S283" s="84">
        <v>14001.357000000002</v>
      </c>
      <c r="T283" s="84">
        <v>14656.498160000001</v>
      </c>
      <c r="U283" s="84">
        <v>15305.289340000001</v>
      </c>
      <c r="V283" s="84">
        <v>16213.057360000001</v>
      </c>
      <c r="W283" s="84">
        <v>17356.69341</v>
      </c>
      <c r="X283" s="84">
        <v>18093.59347</v>
      </c>
      <c r="Y283" s="84">
        <v>18727.847150000001</v>
      </c>
      <c r="Z283" s="84">
        <v>19571.661800000002</v>
      </c>
      <c r="AA283" s="84">
        <v>20401.915870000001</v>
      </c>
      <c r="AB283" s="84">
        <v>20968.692289999999</v>
      </c>
      <c r="AC283" s="84">
        <v>21394.989939999999</v>
      </c>
      <c r="AD283" s="84">
        <v>21822.904160000002</v>
      </c>
      <c r="AE283" s="84">
        <v>22400.752339999999</v>
      </c>
      <c r="AF283" s="84">
        <f t="shared" si="126"/>
        <v>22966.570447999999</v>
      </c>
      <c r="AG283" s="84">
        <f t="shared" si="127"/>
        <v>23479.501363599997</v>
      </c>
      <c r="AH283" s="84">
        <f t="shared" si="128"/>
        <v>23981.663178319995</v>
      </c>
      <c r="AI283" s="84">
        <f ca="1">VLOOKUP(eurostat_totals[[#This Row],[energy carrier EUCalc]],$AE$11:$BI$24,COLUMN()-COLUMN($AD$29),FALSE)*eurostat_totals[[#This Row],[2020 1]]</f>
        <v>23981.663178319995</v>
      </c>
      <c r="AJ283" s="84">
        <f ca="1">VLOOKUP(eurostat_totals[[#This Row],[energy carrier EUCalc]],$AE$11:$BI$24,COLUMN()-COLUMN($AD$29),FALSE)*eurostat_totals[[#This Row],[2020 1]]</f>
        <v>23981.663178319995</v>
      </c>
      <c r="AK283" s="84">
        <f ca="1">VLOOKUP(eurostat_totals[[#This Row],[energy carrier EUCalc]],$AE$11:$BI$24,COLUMN()-COLUMN($AD$29),FALSE)*eurostat_totals[[#This Row],[2020 1]]</f>
        <v>23981.663178319995</v>
      </c>
      <c r="AL283" s="84">
        <f ca="1">VLOOKUP(eurostat_totals[[#This Row],[energy carrier EUCalc]],$AE$11:$BI$24,COLUMN()-COLUMN($AD$29),FALSE)*eurostat_totals[[#This Row],[2020 1]]</f>
        <v>23981.663178319995</v>
      </c>
      <c r="AM283" s="84">
        <f ca="1">VLOOKUP(eurostat_totals[[#This Row],[energy carrier EUCalc]],$AE$11:$BI$24,COLUMN()-COLUMN($AD$29),FALSE)*eurostat_totals[[#This Row],[2020 1]]</f>
        <v>23981.663178319995</v>
      </c>
      <c r="AN283" s="84">
        <f ca="1">VLOOKUP(eurostat_totals[[#This Row],[energy carrier EUCalc]],$AE$11:$BI$24,COLUMN()-COLUMN($AD$29),FALSE)*eurostat_totals[[#This Row],[2020 1]]</f>
        <v>23981.663178319995</v>
      </c>
      <c r="AO283" s="84">
        <f>VLOOKUP(eurostat_totals[[#This Row],[energy carrier EUCalc]],$AE$11:$BI$24,COLUMN()-COLUMN($AD$29),FALSE)*eurostat_totals[[#This Row],[2020 1]]</f>
        <v>23981.663178319995</v>
      </c>
      <c r="AP283" s="84">
        <f ca="1">VLOOKUP(eurostat_totals[[#This Row],[energy carrier EUCalc]],$AE$11:$BI$24,COLUMN()-COLUMN($AD$29),FALSE)*eurostat_totals[[#This Row],[2020 1]]</f>
        <v>23981.663178319995</v>
      </c>
      <c r="AQ283" s="84">
        <f ca="1">VLOOKUP(eurostat_totals[[#This Row],[energy carrier EUCalc]],$AE$11:$BI$24,COLUMN()-COLUMN($AD$29),FALSE)*eurostat_totals[[#This Row],[2020 1]]</f>
        <v>23981.663178319995</v>
      </c>
      <c r="AR283" s="81">
        <f ca="1">VLOOKUP(eurostat_totals[[#This Row],[energy carrier EUCalc]],$AE$11:$BI$24,COLUMN()-COLUMN($AD$29),FALSE)*eurostat_totals[[#This Row],[2020 1]]</f>
        <v>23981.663178319995</v>
      </c>
      <c r="AS283" s="81">
        <f ca="1">VLOOKUP(eurostat_totals[[#This Row],[energy carrier EUCalc]],$AE$11:$BI$24,COLUMN()-COLUMN($AD$29),FALSE)*eurostat_totals[[#This Row],[2020 1]]</f>
        <v>23981.663178319995</v>
      </c>
      <c r="AT283" s="81">
        <f ca="1">VLOOKUP(eurostat_totals[[#This Row],[energy carrier EUCalc]],$AE$11:$BI$24,COLUMN()-COLUMN($AD$29),FALSE)*eurostat_totals[[#This Row],[2020 1]]</f>
        <v>23981.663178319995</v>
      </c>
      <c r="AU283" s="81">
        <f ca="1">VLOOKUP(eurostat_totals[[#This Row],[energy carrier EUCalc]],$AE$11:$BI$24,COLUMN()-COLUMN($AD$29),FALSE)*eurostat_totals[[#This Row],[2020 1]]</f>
        <v>23981.663178319995</v>
      </c>
      <c r="AV283" s="81">
        <f>VLOOKUP(eurostat_totals[[#This Row],[energy carrier EUCalc]],$AE$11:$BI$24,COLUMN()-COLUMN($AD$29),FALSE)*eurostat_totals[[#This Row],[2020 1]]</f>
        <v>23981.663178319995</v>
      </c>
      <c r="AW283" s="81">
        <f ca="1">VLOOKUP(eurostat_totals[[#This Row],[energy carrier EUCalc]],$AE$11:$BI$24,COLUMN()-COLUMN($AD$29),FALSE)*eurostat_totals[[#This Row],[2020 1]]</f>
        <v>23981.663178319995</v>
      </c>
      <c r="AX283" s="81">
        <f ca="1">VLOOKUP(eurostat_totals[[#This Row],[energy carrier EUCalc]],$AE$11:$BI$24,COLUMN()-COLUMN($AD$29),FALSE)*eurostat_totals[[#This Row],[2020 1]]</f>
        <v>23981.663178319995</v>
      </c>
      <c r="AY283" s="81">
        <f ca="1">VLOOKUP(eurostat_totals[[#This Row],[energy carrier EUCalc]],$AE$11:$BI$24,COLUMN()-COLUMN($AD$29),FALSE)*eurostat_totals[[#This Row],[2020 1]]</f>
        <v>23981.663178319995</v>
      </c>
      <c r="AZ283" s="81">
        <f ca="1">VLOOKUP(eurostat_totals[[#This Row],[energy carrier EUCalc]],$AE$11:$BI$24,COLUMN()-COLUMN($AD$29),FALSE)*eurostat_totals[[#This Row],[2020 1]]</f>
        <v>23981.663178319995</v>
      </c>
      <c r="BA283" s="81">
        <f ca="1">VLOOKUP(eurostat_totals[[#This Row],[energy carrier EUCalc]],$AE$11:$BI$24,COLUMN()-COLUMN($AD$29),FALSE)*eurostat_totals[[#This Row],[2020 1]]</f>
        <v>23981.663178319995</v>
      </c>
      <c r="BB283" s="81">
        <f ca="1">VLOOKUP(eurostat_totals[[#This Row],[energy carrier EUCalc]],$AE$11:$BI$24,COLUMN()-COLUMN($AD$29),FALSE)*eurostat_totals[[#This Row],[2020 1]]</f>
        <v>23981.663178319995</v>
      </c>
      <c r="BC283" s="81">
        <f>VLOOKUP(eurostat_totals[[#This Row],[energy carrier EUCalc]],$AE$11:$BI$24,COLUMN()-COLUMN($AD$29),FALSE)*eurostat_totals[[#This Row],[2020 1]]</f>
        <v>23981.663178319995</v>
      </c>
      <c r="BD283" s="81">
        <f ca="1">VLOOKUP(eurostat_totals[[#This Row],[energy carrier EUCalc]],$AE$11:$BI$24,COLUMN()-COLUMN($AD$29),FALSE)*eurostat_totals[[#This Row],[2020 1]]</f>
        <v>23981.663178319995</v>
      </c>
      <c r="BE283" s="81">
        <f ca="1">VLOOKUP(eurostat_totals[[#This Row],[energy carrier EUCalc]],$AE$11:$BI$24,COLUMN()-COLUMN($AD$29),FALSE)*eurostat_totals[[#This Row],[2020 1]]</f>
        <v>23981.663178319995</v>
      </c>
      <c r="BF283" s="81">
        <f ca="1">VLOOKUP(eurostat_totals[[#This Row],[energy carrier EUCalc]],$AE$11:$BI$24,COLUMN()-COLUMN($AD$29),FALSE)*eurostat_totals[[#This Row],[2020 1]]</f>
        <v>23981.663178319995</v>
      </c>
      <c r="BG283" s="81">
        <f ca="1">VLOOKUP(eurostat_totals[[#This Row],[energy carrier EUCalc]],$AE$11:$BI$24,COLUMN()-COLUMN($AD$29),FALSE)*eurostat_totals[[#This Row],[2020 1]]</f>
        <v>23981.663178319995</v>
      </c>
      <c r="BH283" s="81">
        <f ca="1">VLOOKUP(eurostat_totals[[#This Row],[energy carrier EUCalc]],$AE$11:$BI$24,COLUMN()-COLUMN($AD$29),FALSE)*eurostat_totals[[#This Row],[2020 1]]</f>
        <v>23981.663178319995</v>
      </c>
      <c r="BI283" s="81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81" t="str">
        <f t="shared" si="129"/>
        <v>liquid-bioDenmark</v>
      </c>
      <c r="B284" s="6" t="s">
        <v>74</v>
      </c>
      <c r="C284" t="s">
        <v>17</v>
      </c>
      <c r="D284" s="84">
        <v>4358.3308700000007</v>
      </c>
      <c r="E284" s="84">
        <v>4759.1704499999996</v>
      </c>
      <c r="F284" s="84">
        <v>4872.2256800000005</v>
      </c>
      <c r="G284" s="84">
        <v>5137.2268599999998</v>
      </c>
      <c r="H284" s="84">
        <v>4985.2809100000004</v>
      </c>
      <c r="I284" s="84">
        <v>4974.9999900000003</v>
      </c>
      <c r="J284" s="84">
        <v>5137.2268599999998</v>
      </c>
      <c r="K284" s="84">
        <v>5213.8918200000007</v>
      </c>
      <c r="L284" s="84">
        <v>4814.4478400000007</v>
      </c>
      <c r="M284" s="84">
        <v>4883.3323300000002</v>
      </c>
      <c r="N284" s="84">
        <v>5648.0513499999997</v>
      </c>
      <c r="O284" s="84">
        <v>6399.1632700000009</v>
      </c>
      <c r="P284" s="84">
        <v>6566.3910399999995</v>
      </c>
      <c r="Q284" s="84">
        <v>7347.4967299999998</v>
      </c>
      <c r="R284" s="84">
        <v>7759.4429600000003</v>
      </c>
      <c r="S284" s="84">
        <v>8957.7749000000003</v>
      </c>
      <c r="T284" s="84">
        <v>9888.6168400000006</v>
      </c>
      <c r="U284" s="84">
        <v>11580.432940000001</v>
      </c>
      <c r="V284" s="84">
        <v>11413.93786</v>
      </c>
      <c r="W284" s="84">
        <v>11461.43478</v>
      </c>
      <c r="X284" s="84">
        <v>12258.35727</v>
      </c>
      <c r="Y284" s="84">
        <v>11216.71632</v>
      </c>
      <c r="Z284" s="84">
        <v>11101.416500000001</v>
      </c>
      <c r="AA284" s="84">
        <v>11441.977790000001</v>
      </c>
      <c r="AB284" s="84">
        <v>11247.117140000002</v>
      </c>
      <c r="AC284" s="84">
        <v>12947.795300000002</v>
      </c>
      <c r="AD284" s="84">
        <v>13849.992550000001</v>
      </c>
      <c r="AE284" s="84">
        <v>14165.27022</v>
      </c>
      <c r="AF284" s="84">
        <f t="shared" si="126"/>
        <v>14778.040964</v>
      </c>
      <c r="AG284" s="84">
        <f t="shared" si="127"/>
        <v>15445.2535988</v>
      </c>
      <c r="AH284" s="84">
        <f t="shared" si="128"/>
        <v>16284.88089056</v>
      </c>
      <c r="AI284" s="84">
        <f ca="1">VLOOKUP(eurostat_totals[[#This Row],[energy carrier EUCalc]],$AE$11:$BI$24,COLUMN()-COLUMN($AD$29),FALSE)*eurostat_totals[[#This Row],[2020 1]]</f>
        <v>16284.88089056</v>
      </c>
      <c r="AJ284" s="84">
        <f ca="1">VLOOKUP(eurostat_totals[[#This Row],[energy carrier EUCalc]],$AE$11:$BI$24,COLUMN()-COLUMN($AD$29),FALSE)*eurostat_totals[[#This Row],[2020 1]]</f>
        <v>16284.88089056</v>
      </c>
      <c r="AK284" s="84">
        <f ca="1">VLOOKUP(eurostat_totals[[#This Row],[energy carrier EUCalc]],$AE$11:$BI$24,COLUMN()-COLUMN($AD$29),FALSE)*eurostat_totals[[#This Row],[2020 1]]</f>
        <v>16284.88089056</v>
      </c>
      <c r="AL284" s="84">
        <f ca="1">VLOOKUP(eurostat_totals[[#This Row],[energy carrier EUCalc]],$AE$11:$BI$24,COLUMN()-COLUMN($AD$29),FALSE)*eurostat_totals[[#This Row],[2020 1]]</f>
        <v>16284.88089056</v>
      </c>
      <c r="AM284" s="84">
        <f ca="1">VLOOKUP(eurostat_totals[[#This Row],[energy carrier EUCalc]],$AE$11:$BI$24,COLUMN()-COLUMN($AD$29),FALSE)*eurostat_totals[[#This Row],[2020 1]]</f>
        <v>16284.88089056</v>
      </c>
      <c r="AN284" s="84">
        <f ca="1">VLOOKUP(eurostat_totals[[#This Row],[energy carrier EUCalc]],$AE$11:$BI$24,COLUMN()-COLUMN($AD$29),FALSE)*eurostat_totals[[#This Row],[2020 1]]</f>
        <v>16284.88089056</v>
      </c>
      <c r="AO284" s="84">
        <f>VLOOKUP(eurostat_totals[[#This Row],[energy carrier EUCalc]],$AE$11:$BI$24,COLUMN()-COLUMN($AD$29),FALSE)*eurostat_totals[[#This Row],[2020 1]]</f>
        <v>16284.88089056</v>
      </c>
      <c r="AP284" s="84">
        <f ca="1">VLOOKUP(eurostat_totals[[#This Row],[energy carrier EUCalc]],$AE$11:$BI$24,COLUMN()-COLUMN($AD$29),FALSE)*eurostat_totals[[#This Row],[2020 1]]</f>
        <v>16284.88089056</v>
      </c>
      <c r="AQ284" s="84">
        <f ca="1">VLOOKUP(eurostat_totals[[#This Row],[energy carrier EUCalc]],$AE$11:$BI$24,COLUMN()-COLUMN($AD$29),FALSE)*eurostat_totals[[#This Row],[2020 1]]</f>
        <v>16284.88089056</v>
      </c>
      <c r="AR284" s="81">
        <f ca="1">VLOOKUP(eurostat_totals[[#This Row],[energy carrier EUCalc]],$AE$11:$BI$24,COLUMN()-COLUMN($AD$29),FALSE)*eurostat_totals[[#This Row],[2020 1]]</f>
        <v>16284.88089056</v>
      </c>
      <c r="AS284" s="81">
        <f ca="1">VLOOKUP(eurostat_totals[[#This Row],[energy carrier EUCalc]],$AE$11:$BI$24,COLUMN()-COLUMN($AD$29),FALSE)*eurostat_totals[[#This Row],[2020 1]]</f>
        <v>16284.88089056</v>
      </c>
      <c r="AT284" s="81">
        <f ca="1">VLOOKUP(eurostat_totals[[#This Row],[energy carrier EUCalc]],$AE$11:$BI$24,COLUMN()-COLUMN($AD$29),FALSE)*eurostat_totals[[#This Row],[2020 1]]</f>
        <v>16284.88089056</v>
      </c>
      <c r="AU284" s="81">
        <f ca="1">VLOOKUP(eurostat_totals[[#This Row],[energy carrier EUCalc]],$AE$11:$BI$24,COLUMN()-COLUMN($AD$29),FALSE)*eurostat_totals[[#This Row],[2020 1]]</f>
        <v>16284.88089056</v>
      </c>
      <c r="AV284" s="81">
        <f>VLOOKUP(eurostat_totals[[#This Row],[energy carrier EUCalc]],$AE$11:$BI$24,COLUMN()-COLUMN($AD$29),FALSE)*eurostat_totals[[#This Row],[2020 1]]</f>
        <v>16284.88089056</v>
      </c>
      <c r="AW284" s="81">
        <f ca="1">VLOOKUP(eurostat_totals[[#This Row],[energy carrier EUCalc]],$AE$11:$BI$24,COLUMN()-COLUMN($AD$29),FALSE)*eurostat_totals[[#This Row],[2020 1]]</f>
        <v>16284.88089056</v>
      </c>
      <c r="AX284" s="81">
        <f ca="1">VLOOKUP(eurostat_totals[[#This Row],[energy carrier EUCalc]],$AE$11:$BI$24,COLUMN()-COLUMN($AD$29),FALSE)*eurostat_totals[[#This Row],[2020 1]]</f>
        <v>16284.88089056</v>
      </c>
      <c r="AY284" s="81">
        <f ca="1">VLOOKUP(eurostat_totals[[#This Row],[energy carrier EUCalc]],$AE$11:$BI$24,COLUMN()-COLUMN($AD$29),FALSE)*eurostat_totals[[#This Row],[2020 1]]</f>
        <v>16284.88089056</v>
      </c>
      <c r="AZ284" s="81">
        <f ca="1">VLOOKUP(eurostat_totals[[#This Row],[energy carrier EUCalc]],$AE$11:$BI$24,COLUMN()-COLUMN($AD$29),FALSE)*eurostat_totals[[#This Row],[2020 1]]</f>
        <v>16284.88089056</v>
      </c>
      <c r="BA284" s="81">
        <f ca="1">VLOOKUP(eurostat_totals[[#This Row],[energy carrier EUCalc]],$AE$11:$BI$24,COLUMN()-COLUMN($AD$29),FALSE)*eurostat_totals[[#This Row],[2020 1]]</f>
        <v>16284.88089056</v>
      </c>
      <c r="BB284" s="81">
        <f ca="1">VLOOKUP(eurostat_totals[[#This Row],[energy carrier EUCalc]],$AE$11:$BI$24,COLUMN()-COLUMN($AD$29),FALSE)*eurostat_totals[[#This Row],[2020 1]]</f>
        <v>16284.88089056</v>
      </c>
      <c r="BC284" s="81">
        <f>VLOOKUP(eurostat_totals[[#This Row],[energy carrier EUCalc]],$AE$11:$BI$24,COLUMN()-COLUMN($AD$29),FALSE)*eurostat_totals[[#This Row],[2020 1]]</f>
        <v>16284.88089056</v>
      </c>
      <c r="BD284" s="81">
        <f ca="1">VLOOKUP(eurostat_totals[[#This Row],[energy carrier EUCalc]],$AE$11:$BI$24,COLUMN()-COLUMN($AD$29),FALSE)*eurostat_totals[[#This Row],[2020 1]]</f>
        <v>16284.88089056</v>
      </c>
      <c r="BE284" s="81">
        <f ca="1">VLOOKUP(eurostat_totals[[#This Row],[energy carrier EUCalc]],$AE$11:$BI$24,COLUMN()-COLUMN($AD$29),FALSE)*eurostat_totals[[#This Row],[2020 1]]</f>
        <v>16284.88089056</v>
      </c>
      <c r="BF284" s="81">
        <f ca="1">VLOOKUP(eurostat_totals[[#This Row],[energy carrier EUCalc]],$AE$11:$BI$24,COLUMN()-COLUMN($AD$29),FALSE)*eurostat_totals[[#This Row],[2020 1]]</f>
        <v>16284.88089056</v>
      </c>
      <c r="BG284" s="81">
        <f ca="1">VLOOKUP(eurostat_totals[[#This Row],[energy carrier EUCalc]],$AE$11:$BI$24,COLUMN()-COLUMN($AD$29),FALSE)*eurostat_totals[[#This Row],[2020 1]]</f>
        <v>16284.88089056</v>
      </c>
      <c r="BH284" s="81">
        <f ca="1">VLOOKUP(eurostat_totals[[#This Row],[energy carrier EUCalc]],$AE$11:$BI$24,COLUMN()-COLUMN($AD$29),FALSE)*eurostat_totals[[#This Row],[2020 1]]</f>
        <v>16284.88089056</v>
      </c>
      <c r="BI284" s="81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81" t="str">
        <f t="shared" si="129"/>
        <v>liquid-bioEstonia</v>
      </c>
      <c r="B285" s="6" t="s">
        <v>74</v>
      </c>
      <c r="C285" t="s">
        <v>25</v>
      </c>
      <c r="D285" s="84">
        <v>1414.7197200000001</v>
      </c>
      <c r="E285" s="84">
        <v>1408.3348500000002</v>
      </c>
      <c r="F285" s="84">
        <v>1514.44697</v>
      </c>
      <c r="G285" s="84">
        <v>1548.6159100000002</v>
      </c>
      <c r="H285" s="84">
        <v>1571.9456900000002</v>
      </c>
      <c r="I285" s="84">
        <v>2348.6087200000002</v>
      </c>
      <c r="J285" s="84">
        <v>4875.2727400000003</v>
      </c>
      <c r="K285" s="84">
        <v>5087.2178600000007</v>
      </c>
      <c r="L285" s="84">
        <v>3955.0024700000004</v>
      </c>
      <c r="M285" s="84">
        <v>3809.4413900000004</v>
      </c>
      <c r="N285" s="84">
        <v>3857.7756700000004</v>
      </c>
      <c r="O285" s="84">
        <v>3789.9960299999998</v>
      </c>
      <c r="P285" s="84">
        <v>3580.2722400000002</v>
      </c>
      <c r="Q285" s="84">
        <v>3999.9989399999999</v>
      </c>
      <c r="R285" s="84">
        <v>3914.44866</v>
      </c>
      <c r="S285" s="84">
        <v>3428.3379199999999</v>
      </c>
      <c r="T285" s="84">
        <v>3363.0587300000002</v>
      </c>
      <c r="U285" s="84">
        <v>4406.1069100000004</v>
      </c>
      <c r="V285" s="84">
        <v>4516.6616899999999</v>
      </c>
      <c r="W285" s="84">
        <v>4783.0584699999999</v>
      </c>
      <c r="X285" s="84">
        <v>4924.4443799999999</v>
      </c>
      <c r="Y285" s="84">
        <v>4239.7165000000005</v>
      </c>
      <c r="Z285" s="84">
        <v>4526.9426100000001</v>
      </c>
      <c r="AA285" s="84">
        <v>4345.56113</v>
      </c>
      <c r="AB285" s="84">
        <v>4320.2775099999999</v>
      </c>
      <c r="AC285" s="84">
        <v>4203.6053499999998</v>
      </c>
      <c r="AD285" s="84">
        <v>4463.3381400000007</v>
      </c>
      <c r="AE285" s="84">
        <v>4540.5613400000002</v>
      </c>
      <c r="AF285" s="84">
        <f t="shared" si="126"/>
        <v>4543.2850859999999</v>
      </c>
      <c r="AG285" s="84">
        <f t="shared" si="127"/>
        <v>4582.8298771999998</v>
      </c>
      <c r="AH285" s="84">
        <f t="shared" si="128"/>
        <v>4635.34035064</v>
      </c>
      <c r="AI285" s="84">
        <f ca="1">VLOOKUP(eurostat_totals[[#This Row],[energy carrier EUCalc]],$AE$11:$BI$24,COLUMN()-COLUMN($AD$29),FALSE)*eurostat_totals[[#This Row],[2020 1]]</f>
        <v>4635.34035064</v>
      </c>
      <c r="AJ285" s="84">
        <f ca="1">VLOOKUP(eurostat_totals[[#This Row],[energy carrier EUCalc]],$AE$11:$BI$24,COLUMN()-COLUMN($AD$29),FALSE)*eurostat_totals[[#This Row],[2020 1]]</f>
        <v>4635.34035064</v>
      </c>
      <c r="AK285" s="84">
        <f ca="1">VLOOKUP(eurostat_totals[[#This Row],[energy carrier EUCalc]],$AE$11:$BI$24,COLUMN()-COLUMN($AD$29),FALSE)*eurostat_totals[[#This Row],[2020 1]]</f>
        <v>4635.34035064</v>
      </c>
      <c r="AL285" s="84">
        <f ca="1">VLOOKUP(eurostat_totals[[#This Row],[energy carrier EUCalc]],$AE$11:$BI$24,COLUMN()-COLUMN($AD$29),FALSE)*eurostat_totals[[#This Row],[2020 1]]</f>
        <v>4635.34035064</v>
      </c>
      <c r="AM285" s="84">
        <f ca="1">VLOOKUP(eurostat_totals[[#This Row],[energy carrier EUCalc]],$AE$11:$BI$24,COLUMN()-COLUMN($AD$29),FALSE)*eurostat_totals[[#This Row],[2020 1]]</f>
        <v>4635.34035064</v>
      </c>
      <c r="AN285" s="84">
        <f ca="1">VLOOKUP(eurostat_totals[[#This Row],[energy carrier EUCalc]],$AE$11:$BI$24,COLUMN()-COLUMN($AD$29),FALSE)*eurostat_totals[[#This Row],[2020 1]]</f>
        <v>4635.34035064</v>
      </c>
      <c r="AO285" s="84">
        <f>VLOOKUP(eurostat_totals[[#This Row],[energy carrier EUCalc]],$AE$11:$BI$24,COLUMN()-COLUMN($AD$29),FALSE)*eurostat_totals[[#This Row],[2020 1]]</f>
        <v>4635.34035064</v>
      </c>
      <c r="AP285" s="84">
        <f ca="1">VLOOKUP(eurostat_totals[[#This Row],[energy carrier EUCalc]],$AE$11:$BI$24,COLUMN()-COLUMN($AD$29),FALSE)*eurostat_totals[[#This Row],[2020 1]]</f>
        <v>4635.34035064</v>
      </c>
      <c r="AQ285" s="84">
        <f ca="1">VLOOKUP(eurostat_totals[[#This Row],[energy carrier EUCalc]],$AE$11:$BI$24,COLUMN()-COLUMN($AD$29),FALSE)*eurostat_totals[[#This Row],[2020 1]]</f>
        <v>4635.34035064</v>
      </c>
      <c r="AR285" s="81">
        <f ca="1">VLOOKUP(eurostat_totals[[#This Row],[energy carrier EUCalc]],$AE$11:$BI$24,COLUMN()-COLUMN($AD$29),FALSE)*eurostat_totals[[#This Row],[2020 1]]</f>
        <v>4635.34035064</v>
      </c>
      <c r="AS285" s="81">
        <f ca="1">VLOOKUP(eurostat_totals[[#This Row],[energy carrier EUCalc]],$AE$11:$BI$24,COLUMN()-COLUMN($AD$29),FALSE)*eurostat_totals[[#This Row],[2020 1]]</f>
        <v>4635.34035064</v>
      </c>
      <c r="AT285" s="81">
        <f ca="1">VLOOKUP(eurostat_totals[[#This Row],[energy carrier EUCalc]],$AE$11:$BI$24,COLUMN()-COLUMN($AD$29),FALSE)*eurostat_totals[[#This Row],[2020 1]]</f>
        <v>4635.34035064</v>
      </c>
      <c r="AU285" s="81">
        <f ca="1">VLOOKUP(eurostat_totals[[#This Row],[energy carrier EUCalc]],$AE$11:$BI$24,COLUMN()-COLUMN($AD$29),FALSE)*eurostat_totals[[#This Row],[2020 1]]</f>
        <v>4635.34035064</v>
      </c>
      <c r="AV285" s="81">
        <f>VLOOKUP(eurostat_totals[[#This Row],[energy carrier EUCalc]],$AE$11:$BI$24,COLUMN()-COLUMN($AD$29),FALSE)*eurostat_totals[[#This Row],[2020 1]]</f>
        <v>4635.34035064</v>
      </c>
      <c r="AW285" s="81">
        <f ca="1">VLOOKUP(eurostat_totals[[#This Row],[energy carrier EUCalc]],$AE$11:$BI$24,COLUMN()-COLUMN($AD$29),FALSE)*eurostat_totals[[#This Row],[2020 1]]</f>
        <v>4635.34035064</v>
      </c>
      <c r="AX285" s="81">
        <f ca="1">VLOOKUP(eurostat_totals[[#This Row],[energy carrier EUCalc]],$AE$11:$BI$24,COLUMN()-COLUMN($AD$29),FALSE)*eurostat_totals[[#This Row],[2020 1]]</f>
        <v>4635.34035064</v>
      </c>
      <c r="AY285" s="81">
        <f ca="1">VLOOKUP(eurostat_totals[[#This Row],[energy carrier EUCalc]],$AE$11:$BI$24,COLUMN()-COLUMN($AD$29),FALSE)*eurostat_totals[[#This Row],[2020 1]]</f>
        <v>4635.34035064</v>
      </c>
      <c r="AZ285" s="81">
        <f ca="1">VLOOKUP(eurostat_totals[[#This Row],[energy carrier EUCalc]],$AE$11:$BI$24,COLUMN()-COLUMN($AD$29),FALSE)*eurostat_totals[[#This Row],[2020 1]]</f>
        <v>4635.34035064</v>
      </c>
      <c r="BA285" s="81">
        <f ca="1">VLOOKUP(eurostat_totals[[#This Row],[energy carrier EUCalc]],$AE$11:$BI$24,COLUMN()-COLUMN($AD$29),FALSE)*eurostat_totals[[#This Row],[2020 1]]</f>
        <v>4635.34035064</v>
      </c>
      <c r="BB285" s="81">
        <f ca="1">VLOOKUP(eurostat_totals[[#This Row],[energy carrier EUCalc]],$AE$11:$BI$24,COLUMN()-COLUMN($AD$29),FALSE)*eurostat_totals[[#This Row],[2020 1]]</f>
        <v>4635.34035064</v>
      </c>
      <c r="BC285" s="81">
        <f>VLOOKUP(eurostat_totals[[#This Row],[energy carrier EUCalc]],$AE$11:$BI$24,COLUMN()-COLUMN($AD$29),FALSE)*eurostat_totals[[#This Row],[2020 1]]</f>
        <v>4635.34035064</v>
      </c>
      <c r="BD285" s="81">
        <f ca="1">VLOOKUP(eurostat_totals[[#This Row],[energy carrier EUCalc]],$AE$11:$BI$24,COLUMN()-COLUMN($AD$29),FALSE)*eurostat_totals[[#This Row],[2020 1]]</f>
        <v>4635.34035064</v>
      </c>
      <c r="BE285" s="81">
        <f ca="1">VLOOKUP(eurostat_totals[[#This Row],[energy carrier EUCalc]],$AE$11:$BI$24,COLUMN()-COLUMN($AD$29),FALSE)*eurostat_totals[[#This Row],[2020 1]]</f>
        <v>4635.34035064</v>
      </c>
      <c r="BF285" s="81">
        <f ca="1">VLOOKUP(eurostat_totals[[#This Row],[energy carrier EUCalc]],$AE$11:$BI$24,COLUMN()-COLUMN($AD$29),FALSE)*eurostat_totals[[#This Row],[2020 1]]</f>
        <v>4635.34035064</v>
      </c>
      <c r="BG285" s="81">
        <f ca="1">VLOOKUP(eurostat_totals[[#This Row],[energy carrier EUCalc]],$AE$11:$BI$24,COLUMN()-COLUMN($AD$29),FALSE)*eurostat_totals[[#This Row],[2020 1]]</f>
        <v>4635.34035064</v>
      </c>
      <c r="BH285" s="81">
        <f ca="1">VLOOKUP(eurostat_totals[[#This Row],[energy carrier EUCalc]],$AE$11:$BI$24,COLUMN()-COLUMN($AD$29),FALSE)*eurostat_totals[[#This Row],[2020 1]]</f>
        <v>4635.34035064</v>
      </c>
      <c r="BI285" s="81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81" t="str">
        <f t="shared" si="129"/>
        <v>liquid-bioFinland</v>
      </c>
      <c r="B286" s="6" t="s">
        <v>74</v>
      </c>
      <c r="C286" t="s">
        <v>11</v>
      </c>
      <c r="D286" s="84">
        <v>10616.108230000002</v>
      </c>
      <c r="E286" s="84">
        <v>10756.668410000002</v>
      </c>
      <c r="F286" s="84">
        <v>10784.440850000001</v>
      </c>
      <c r="G286" s="84">
        <v>10868.886280000001</v>
      </c>
      <c r="H286" s="84">
        <v>10880.27205</v>
      </c>
      <c r="I286" s="84">
        <v>10785.836450000001</v>
      </c>
      <c r="J286" s="84">
        <v>11929.449240000002</v>
      </c>
      <c r="K286" s="84">
        <v>11976.66704</v>
      </c>
      <c r="L286" s="84">
        <v>12112.772930000001</v>
      </c>
      <c r="M286" s="84">
        <v>11820.836670000001</v>
      </c>
      <c r="N286" s="84">
        <v>10886.947670000001</v>
      </c>
      <c r="O286" s="84">
        <v>12232.503780000001</v>
      </c>
      <c r="P286" s="84">
        <v>12594.161890000001</v>
      </c>
      <c r="Q286" s="84">
        <v>12721.940700000003</v>
      </c>
      <c r="R286" s="84">
        <v>12815.283080000001</v>
      </c>
      <c r="S286" s="84">
        <v>12871.66532</v>
      </c>
      <c r="T286" s="84">
        <v>13262.223980000001</v>
      </c>
      <c r="U286" s="84">
        <v>13380.280110000002</v>
      </c>
      <c r="V286" s="84">
        <v>14697.505540000002</v>
      </c>
      <c r="W286" s="84">
        <v>15695.266500000002</v>
      </c>
      <c r="X286" s="84">
        <v>17606.819820000001</v>
      </c>
      <c r="Y286" s="84">
        <v>15041.707020000002</v>
      </c>
      <c r="Z286" s="84">
        <v>16070.113030000002</v>
      </c>
      <c r="AA286" s="84">
        <v>14629.644490000001</v>
      </c>
      <c r="AB286" s="84">
        <v>14815.5733</v>
      </c>
      <c r="AC286" s="84">
        <v>13979.28326</v>
      </c>
      <c r="AD286" s="84">
        <v>15209.004570000001</v>
      </c>
      <c r="AE286" s="84">
        <v>20710.413250000001</v>
      </c>
      <c r="AF286" s="84">
        <f t="shared" ref="AF286:AF349" si="130">AE286+(AE286-Z286)/5</f>
        <v>21638.473294000003</v>
      </c>
      <c r="AG286" s="84">
        <f t="shared" ref="AG286:AG349" si="131">AF286+(AF286-AA286)/5</f>
        <v>23040.239054800004</v>
      </c>
      <c r="AH286" s="84">
        <f t="shared" ref="AH286:AH349" si="132">AG286+(AG286-AB286)/5</f>
        <v>24685.172205760005</v>
      </c>
      <c r="AI286" s="84">
        <f ca="1">VLOOKUP(eurostat_totals[[#This Row],[energy carrier EUCalc]],$AE$11:$BI$24,COLUMN()-COLUMN($AD$29),FALSE)*eurostat_totals[[#This Row],[2020 1]]</f>
        <v>24685.172205760005</v>
      </c>
      <c r="AJ286" s="84">
        <f ca="1">VLOOKUP(eurostat_totals[[#This Row],[energy carrier EUCalc]],$AE$11:$BI$24,COLUMN()-COLUMN($AD$29),FALSE)*eurostat_totals[[#This Row],[2020 1]]</f>
        <v>24685.172205760005</v>
      </c>
      <c r="AK286" s="84">
        <f ca="1">VLOOKUP(eurostat_totals[[#This Row],[energy carrier EUCalc]],$AE$11:$BI$24,COLUMN()-COLUMN($AD$29),FALSE)*eurostat_totals[[#This Row],[2020 1]]</f>
        <v>24685.172205760005</v>
      </c>
      <c r="AL286" s="84">
        <f ca="1">VLOOKUP(eurostat_totals[[#This Row],[energy carrier EUCalc]],$AE$11:$BI$24,COLUMN()-COLUMN($AD$29),FALSE)*eurostat_totals[[#This Row],[2020 1]]</f>
        <v>24685.172205760005</v>
      </c>
      <c r="AM286" s="84">
        <f ca="1">VLOOKUP(eurostat_totals[[#This Row],[energy carrier EUCalc]],$AE$11:$BI$24,COLUMN()-COLUMN($AD$29),FALSE)*eurostat_totals[[#This Row],[2020 1]]</f>
        <v>24685.172205760005</v>
      </c>
      <c r="AN286" s="84">
        <f ca="1">VLOOKUP(eurostat_totals[[#This Row],[energy carrier EUCalc]],$AE$11:$BI$24,COLUMN()-COLUMN($AD$29),FALSE)*eurostat_totals[[#This Row],[2020 1]]</f>
        <v>24685.172205760005</v>
      </c>
      <c r="AO286" s="84">
        <f>VLOOKUP(eurostat_totals[[#This Row],[energy carrier EUCalc]],$AE$11:$BI$24,COLUMN()-COLUMN($AD$29),FALSE)*eurostat_totals[[#This Row],[2020 1]]</f>
        <v>24685.172205760005</v>
      </c>
      <c r="AP286" s="84">
        <f ca="1">VLOOKUP(eurostat_totals[[#This Row],[energy carrier EUCalc]],$AE$11:$BI$24,COLUMN()-COLUMN($AD$29),FALSE)*eurostat_totals[[#This Row],[2020 1]]</f>
        <v>24685.172205760005</v>
      </c>
      <c r="AQ286" s="84">
        <f ca="1">VLOOKUP(eurostat_totals[[#This Row],[energy carrier EUCalc]],$AE$11:$BI$24,COLUMN()-COLUMN($AD$29),FALSE)*eurostat_totals[[#This Row],[2020 1]]</f>
        <v>24685.172205760005</v>
      </c>
      <c r="AR286" s="81">
        <f ca="1">VLOOKUP(eurostat_totals[[#This Row],[energy carrier EUCalc]],$AE$11:$BI$24,COLUMN()-COLUMN($AD$29),FALSE)*eurostat_totals[[#This Row],[2020 1]]</f>
        <v>24685.172205760005</v>
      </c>
      <c r="AS286" s="81">
        <f ca="1">VLOOKUP(eurostat_totals[[#This Row],[energy carrier EUCalc]],$AE$11:$BI$24,COLUMN()-COLUMN($AD$29),FALSE)*eurostat_totals[[#This Row],[2020 1]]</f>
        <v>24685.172205760005</v>
      </c>
      <c r="AT286" s="81">
        <f ca="1">VLOOKUP(eurostat_totals[[#This Row],[energy carrier EUCalc]],$AE$11:$BI$24,COLUMN()-COLUMN($AD$29),FALSE)*eurostat_totals[[#This Row],[2020 1]]</f>
        <v>24685.172205760005</v>
      </c>
      <c r="AU286" s="81">
        <f ca="1">VLOOKUP(eurostat_totals[[#This Row],[energy carrier EUCalc]],$AE$11:$BI$24,COLUMN()-COLUMN($AD$29),FALSE)*eurostat_totals[[#This Row],[2020 1]]</f>
        <v>24685.172205760005</v>
      </c>
      <c r="AV286" s="81">
        <f>VLOOKUP(eurostat_totals[[#This Row],[energy carrier EUCalc]],$AE$11:$BI$24,COLUMN()-COLUMN($AD$29),FALSE)*eurostat_totals[[#This Row],[2020 1]]</f>
        <v>24685.172205760005</v>
      </c>
      <c r="AW286" s="81">
        <f ca="1">VLOOKUP(eurostat_totals[[#This Row],[energy carrier EUCalc]],$AE$11:$BI$24,COLUMN()-COLUMN($AD$29),FALSE)*eurostat_totals[[#This Row],[2020 1]]</f>
        <v>24685.172205760005</v>
      </c>
      <c r="AX286" s="81">
        <f ca="1">VLOOKUP(eurostat_totals[[#This Row],[energy carrier EUCalc]],$AE$11:$BI$24,COLUMN()-COLUMN($AD$29),FALSE)*eurostat_totals[[#This Row],[2020 1]]</f>
        <v>24685.172205760005</v>
      </c>
      <c r="AY286" s="81">
        <f ca="1">VLOOKUP(eurostat_totals[[#This Row],[energy carrier EUCalc]],$AE$11:$BI$24,COLUMN()-COLUMN($AD$29),FALSE)*eurostat_totals[[#This Row],[2020 1]]</f>
        <v>24685.172205760005</v>
      </c>
      <c r="AZ286" s="81">
        <f ca="1">VLOOKUP(eurostat_totals[[#This Row],[energy carrier EUCalc]],$AE$11:$BI$24,COLUMN()-COLUMN($AD$29),FALSE)*eurostat_totals[[#This Row],[2020 1]]</f>
        <v>24685.172205760005</v>
      </c>
      <c r="BA286" s="81">
        <f ca="1">VLOOKUP(eurostat_totals[[#This Row],[energy carrier EUCalc]],$AE$11:$BI$24,COLUMN()-COLUMN($AD$29),FALSE)*eurostat_totals[[#This Row],[2020 1]]</f>
        <v>24685.172205760005</v>
      </c>
      <c r="BB286" s="81">
        <f ca="1">VLOOKUP(eurostat_totals[[#This Row],[energy carrier EUCalc]],$AE$11:$BI$24,COLUMN()-COLUMN($AD$29),FALSE)*eurostat_totals[[#This Row],[2020 1]]</f>
        <v>24685.172205760005</v>
      </c>
      <c r="BC286" s="81">
        <f>VLOOKUP(eurostat_totals[[#This Row],[energy carrier EUCalc]],$AE$11:$BI$24,COLUMN()-COLUMN($AD$29),FALSE)*eurostat_totals[[#This Row],[2020 1]]</f>
        <v>24685.172205760005</v>
      </c>
      <c r="BD286" s="81">
        <f ca="1">VLOOKUP(eurostat_totals[[#This Row],[energy carrier EUCalc]],$AE$11:$BI$24,COLUMN()-COLUMN($AD$29),FALSE)*eurostat_totals[[#This Row],[2020 1]]</f>
        <v>24685.172205760005</v>
      </c>
      <c r="BE286" s="81">
        <f ca="1">VLOOKUP(eurostat_totals[[#This Row],[energy carrier EUCalc]],$AE$11:$BI$24,COLUMN()-COLUMN($AD$29),FALSE)*eurostat_totals[[#This Row],[2020 1]]</f>
        <v>24685.172205760005</v>
      </c>
      <c r="BF286" s="81">
        <f ca="1">VLOOKUP(eurostat_totals[[#This Row],[energy carrier EUCalc]],$AE$11:$BI$24,COLUMN()-COLUMN($AD$29),FALSE)*eurostat_totals[[#This Row],[2020 1]]</f>
        <v>24685.172205760005</v>
      </c>
      <c r="BG286" s="81">
        <f ca="1">VLOOKUP(eurostat_totals[[#This Row],[energy carrier EUCalc]],$AE$11:$BI$24,COLUMN()-COLUMN($AD$29),FALSE)*eurostat_totals[[#This Row],[2020 1]]</f>
        <v>24685.172205760005</v>
      </c>
      <c r="BH286" s="81">
        <f ca="1">VLOOKUP(eurostat_totals[[#This Row],[energy carrier EUCalc]],$AE$11:$BI$24,COLUMN()-COLUMN($AD$29),FALSE)*eurostat_totals[[#This Row],[2020 1]]</f>
        <v>24685.172205760005</v>
      </c>
      <c r="BI286" s="81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81" t="str">
        <f t="shared" ref="A287:A350" si="133">B287&amp;C287</f>
        <v>liquid-bioFrance</v>
      </c>
      <c r="B287" s="6" t="s">
        <v>74</v>
      </c>
      <c r="C287" t="s">
        <v>3</v>
      </c>
      <c r="D287" s="84">
        <v>95469.169729999994</v>
      </c>
      <c r="E287" s="84">
        <v>113115.27569000001</v>
      </c>
      <c r="F287" s="84">
        <v>109121.39413000002</v>
      </c>
      <c r="G287" s="84">
        <v>105251.11621000001</v>
      </c>
      <c r="H287" s="84">
        <v>91273.054100000008</v>
      </c>
      <c r="I287" s="84">
        <v>92608.608410000001</v>
      </c>
      <c r="J287" s="84">
        <v>101184.44248000001</v>
      </c>
      <c r="K287" s="84">
        <v>88713.616739999998</v>
      </c>
      <c r="L287" s="84">
        <v>88931.388490000012</v>
      </c>
      <c r="M287" s="84">
        <v>84044.71835000001</v>
      </c>
      <c r="N287" s="84">
        <v>79341.116040000008</v>
      </c>
      <c r="O287" s="84">
        <v>80989.447570000004</v>
      </c>
      <c r="P287" s="84">
        <v>74356.393370000005</v>
      </c>
      <c r="Q287" s="84">
        <v>80023.331839999999</v>
      </c>
      <c r="R287" s="84">
        <v>81071.997310000006</v>
      </c>
      <c r="S287" s="84">
        <v>78936.392040000006</v>
      </c>
      <c r="T287" s="84">
        <v>74584.236700000009</v>
      </c>
      <c r="U287" s="84">
        <v>73196.033380000008</v>
      </c>
      <c r="V287" s="84">
        <v>80758.289690000005</v>
      </c>
      <c r="W287" s="84">
        <v>85335.671610000005</v>
      </c>
      <c r="X287" s="84">
        <v>98296.89956000002</v>
      </c>
      <c r="Y287" s="84">
        <v>81629.085940000004</v>
      </c>
      <c r="Z287" s="84">
        <v>95890.385070000004</v>
      </c>
      <c r="AA287" s="84">
        <v>106692.67797</v>
      </c>
      <c r="AB287" s="84">
        <v>88793.933520000006</v>
      </c>
      <c r="AC287" s="84">
        <v>96043.69173000002</v>
      </c>
      <c r="AD287" s="84">
        <v>105449.43097000002</v>
      </c>
      <c r="AE287" s="84">
        <v>103633.12735</v>
      </c>
      <c r="AF287" s="84">
        <f t="shared" si="130"/>
        <v>105181.675806</v>
      </c>
      <c r="AG287" s="84">
        <f t="shared" si="131"/>
        <v>104879.4753732</v>
      </c>
      <c r="AH287" s="84">
        <f t="shared" si="132"/>
        <v>108096.58374383999</v>
      </c>
      <c r="AI287" s="84">
        <f ca="1">VLOOKUP(eurostat_totals[[#This Row],[energy carrier EUCalc]],$AE$11:$BI$24,COLUMN()-COLUMN($AD$29),FALSE)*eurostat_totals[[#This Row],[2020 1]]</f>
        <v>108096.58374383999</v>
      </c>
      <c r="AJ287" s="84">
        <f ca="1">VLOOKUP(eurostat_totals[[#This Row],[energy carrier EUCalc]],$AE$11:$BI$24,COLUMN()-COLUMN($AD$29),FALSE)*eurostat_totals[[#This Row],[2020 1]]</f>
        <v>108096.58374383999</v>
      </c>
      <c r="AK287" s="84">
        <f ca="1">VLOOKUP(eurostat_totals[[#This Row],[energy carrier EUCalc]],$AE$11:$BI$24,COLUMN()-COLUMN($AD$29),FALSE)*eurostat_totals[[#This Row],[2020 1]]</f>
        <v>108096.58374383999</v>
      </c>
      <c r="AL287" s="84">
        <f ca="1">VLOOKUP(eurostat_totals[[#This Row],[energy carrier EUCalc]],$AE$11:$BI$24,COLUMN()-COLUMN($AD$29),FALSE)*eurostat_totals[[#This Row],[2020 1]]</f>
        <v>108096.58374383999</v>
      </c>
      <c r="AM287" s="84">
        <f ca="1">VLOOKUP(eurostat_totals[[#This Row],[energy carrier EUCalc]],$AE$11:$BI$24,COLUMN()-COLUMN($AD$29),FALSE)*eurostat_totals[[#This Row],[2020 1]]</f>
        <v>108096.58374383999</v>
      </c>
      <c r="AN287" s="84">
        <f ca="1">VLOOKUP(eurostat_totals[[#This Row],[energy carrier EUCalc]],$AE$11:$BI$24,COLUMN()-COLUMN($AD$29),FALSE)*eurostat_totals[[#This Row],[2020 1]]</f>
        <v>108096.58374383999</v>
      </c>
      <c r="AO287" s="84">
        <f>VLOOKUP(eurostat_totals[[#This Row],[energy carrier EUCalc]],$AE$11:$BI$24,COLUMN()-COLUMN($AD$29),FALSE)*eurostat_totals[[#This Row],[2020 1]]</f>
        <v>108096.58374383999</v>
      </c>
      <c r="AP287" s="84">
        <f ca="1">VLOOKUP(eurostat_totals[[#This Row],[energy carrier EUCalc]],$AE$11:$BI$24,COLUMN()-COLUMN($AD$29),FALSE)*eurostat_totals[[#This Row],[2020 1]]</f>
        <v>108096.58374383999</v>
      </c>
      <c r="AQ287" s="84">
        <f ca="1">VLOOKUP(eurostat_totals[[#This Row],[energy carrier EUCalc]],$AE$11:$BI$24,COLUMN()-COLUMN($AD$29),FALSE)*eurostat_totals[[#This Row],[2020 1]]</f>
        <v>108096.58374383999</v>
      </c>
      <c r="AR287" s="81">
        <f ca="1">VLOOKUP(eurostat_totals[[#This Row],[energy carrier EUCalc]],$AE$11:$BI$24,COLUMN()-COLUMN($AD$29),FALSE)*eurostat_totals[[#This Row],[2020 1]]</f>
        <v>108096.58374383999</v>
      </c>
      <c r="AS287" s="81">
        <f ca="1">VLOOKUP(eurostat_totals[[#This Row],[energy carrier EUCalc]],$AE$11:$BI$24,COLUMN()-COLUMN($AD$29),FALSE)*eurostat_totals[[#This Row],[2020 1]]</f>
        <v>108096.58374383999</v>
      </c>
      <c r="AT287" s="81">
        <f ca="1">VLOOKUP(eurostat_totals[[#This Row],[energy carrier EUCalc]],$AE$11:$BI$24,COLUMN()-COLUMN($AD$29),FALSE)*eurostat_totals[[#This Row],[2020 1]]</f>
        <v>108096.58374383999</v>
      </c>
      <c r="AU287" s="81">
        <f ca="1">VLOOKUP(eurostat_totals[[#This Row],[energy carrier EUCalc]],$AE$11:$BI$24,COLUMN()-COLUMN($AD$29),FALSE)*eurostat_totals[[#This Row],[2020 1]]</f>
        <v>108096.58374383999</v>
      </c>
      <c r="AV287" s="81">
        <f>VLOOKUP(eurostat_totals[[#This Row],[energy carrier EUCalc]],$AE$11:$BI$24,COLUMN()-COLUMN($AD$29),FALSE)*eurostat_totals[[#This Row],[2020 1]]</f>
        <v>108096.58374383999</v>
      </c>
      <c r="AW287" s="81">
        <f ca="1">VLOOKUP(eurostat_totals[[#This Row],[energy carrier EUCalc]],$AE$11:$BI$24,COLUMN()-COLUMN($AD$29),FALSE)*eurostat_totals[[#This Row],[2020 1]]</f>
        <v>108096.58374383999</v>
      </c>
      <c r="AX287" s="81">
        <f ca="1">VLOOKUP(eurostat_totals[[#This Row],[energy carrier EUCalc]],$AE$11:$BI$24,COLUMN()-COLUMN($AD$29),FALSE)*eurostat_totals[[#This Row],[2020 1]]</f>
        <v>108096.58374383999</v>
      </c>
      <c r="AY287" s="81">
        <f ca="1">VLOOKUP(eurostat_totals[[#This Row],[energy carrier EUCalc]],$AE$11:$BI$24,COLUMN()-COLUMN($AD$29),FALSE)*eurostat_totals[[#This Row],[2020 1]]</f>
        <v>108096.58374383999</v>
      </c>
      <c r="AZ287" s="81">
        <f ca="1">VLOOKUP(eurostat_totals[[#This Row],[energy carrier EUCalc]],$AE$11:$BI$24,COLUMN()-COLUMN($AD$29),FALSE)*eurostat_totals[[#This Row],[2020 1]]</f>
        <v>108096.58374383999</v>
      </c>
      <c r="BA287" s="81">
        <f ca="1">VLOOKUP(eurostat_totals[[#This Row],[energy carrier EUCalc]],$AE$11:$BI$24,COLUMN()-COLUMN($AD$29),FALSE)*eurostat_totals[[#This Row],[2020 1]]</f>
        <v>108096.58374383999</v>
      </c>
      <c r="BB287" s="81">
        <f ca="1">VLOOKUP(eurostat_totals[[#This Row],[energy carrier EUCalc]],$AE$11:$BI$24,COLUMN()-COLUMN($AD$29),FALSE)*eurostat_totals[[#This Row],[2020 1]]</f>
        <v>108096.58374383999</v>
      </c>
      <c r="BC287" s="81">
        <f>VLOOKUP(eurostat_totals[[#This Row],[energy carrier EUCalc]],$AE$11:$BI$24,COLUMN()-COLUMN($AD$29),FALSE)*eurostat_totals[[#This Row],[2020 1]]</f>
        <v>108096.58374383999</v>
      </c>
      <c r="BD287" s="81">
        <f ca="1">VLOOKUP(eurostat_totals[[#This Row],[energy carrier EUCalc]],$AE$11:$BI$24,COLUMN()-COLUMN($AD$29),FALSE)*eurostat_totals[[#This Row],[2020 1]]</f>
        <v>108096.58374383999</v>
      </c>
      <c r="BE287" s="81">
        <f ca="1">VLOOKUP(eurostat_totals[[#This Row],[energy carrier EUCalc]],$AE$11:$BI$24,COLUMN()-COLUMN($AD$29),FALSE)*eurostat_totals[[#This Row],[2020 1]]</f>
        <v>108096.58374383999</v>
      </c>
      <c r="BF287" s="81">
        <f ca="1">VLOOKUP(eurostat_totals[[#This Row],[energy carrier EUCalc]],$AE$11:$BI$24,COLUMN()-COLUMN($AD$29),FALSE)*eurostat_totals[[#This Row],[2020 1]]</f>
        <v>108096.58374383999</v>
      </c>
      <c r="BG287" s="81">
        <f ca="1">VLOOKUP(eurostat_totals[[#This Row],[energy carrier EUCalc]],$AE$11:$BI$24,COLUMN()-COLUMN($AD$29),FALSE)*eurostat_totals[[#This Row],[2020 1]]</f>
        <v>108096.58374383999</v>
      </c>
      <c r="BH287" s="81">
        <f ca="1">VLOOKUP(eurostat_totals[[#This Row],[energy carrier EUCalc]],$AE$11:$BI$24,COLUMN()-COLUMN($AD$29),FALSE)*eurostat_totals[[#This Row],[2020 1]]</f>
        <v>108096.58374383999</v>
      </c>
      <c r="BI287" s="81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81" t="str">
        <f t="shared" si="133"/>
        <v>liquid-bioGermany</v>
      </c>
      <c r="B288" s="6" t="s">
        <v>74</v>
      </c>
      <c r="C288" t="s">
        <v>2</v>
      </c>
      <c r="D288" s="84">
        <v>25455.278800000004</v>
      </c>
      <c r="E288" s="84">
        <v>25579.998920000002</v>
      </c>
      <c r="F288" s="84">
        <v>25621.110969999998</v>
      </c>
      <c r="G288" s="84">
        <v>25670.282609999998</v>
      </c>
      <c r="H288" s="84">
        <v>25736.108410000004</v>
      </c>
      <c r="I288" s="84">
        <v>25804.44629</v>
      </c>
      <c r="J288" s="84">
        <v>25903.336180000002</v>
      </c>
      <c r="K288" s="84">
        <v>43323.052560000004</v>
      </c>
      <c r="L288" s="84">
        <v>45082.217990000005</v>
      </c>
      <c r="M288" s="84">
        <v>44503.892980000004</v>
      </c>
      <c r="N288" s="84">
        <v>47967.504690000002</v>
      </c>
      <c r="O288" s="84">
        <v>49153.334380000008</v>
      </c>
      <c r="P288" s="84">
        <v>49814.441729999999</v>
      </c>
      <c r="Q288" s="84">
        <v>55251.94356</v>
      </c>
      <c r="R288" s="84">
        <v>54045.831149999998</v>
      </c>
      <c r="S288" s="84">
        <v>55283.891170000003</v>
      </c>
      <c r="T288" s="84">
        <v>59151.947760000003</v>
      </c>
      <c r="U288" s="84">
        <v>57876.939230000004</v>
      </c>
      <c r="V288" s="84">
        <v>61029.995050000005</v>
      </c>
      <c r="W288" s="84">
        <v>67048.892210000005</v>
      </c>
      <c r="X288" s="84">
        <v>76097.497410000011</v>
      </c>
      <c r="Y288" s="84">
        <v>68807.499400000001</v>
      </c>
      <c r="Z288" s="84">
        <v>70688.605380000008</v>
      </c>
      <c r="AA288" s="84">
        <v>72119.444280000011</v>
      </c>
      <c r="AB288" s="84">
        <v>63995.005400000002</v>
      </c>
      <c r="AC288" s="84">
        <v>69458.88407</v>
      </c>
      <c r="AD288" s="84">
        <v>75696.948579999997</v>
      </c>
      <c r="AE288" s="84">
        <v>88998.923900000009</v>
      </c>
      <c r="AF288" s="84">
        <f t="shared" si="130"/>
        <v>92660.987604000009</v>
      </c>
      <c r="AG288" s="84">
        <f t="shared" si="131"/>
        <v>96769.296268800012</v>
      </c>
      <c r="AH288" s="84">
        <f t="shared" si="132"/>
        <v>103324.15444256002</v>
      </c>
      <c r="AI288" s="84">
        <f ca="1">VLOOKUP(eurostat_totals[[#This Row],[energy carrier EUCalc]],$AE$11:$BI$24,COLUMN()-COLUMN($AD$29),FALSE)*eurostat_totals[[#This Row],[2020 1]]</f>
        <v>103324.15444256002</v>
      </c>
      <c r="AJ288" s="84">
        <f ca="1">VLOOKUP(eurostat_totals[[#This Row],[energy carrier EUCalc]],$AE$11:$BI$24,COLUMN()-COLUMN($AD$29),FALSE)*eurostat_totals[[#This Row],[2020 1]]</f>
        <v>103324.15444256002</v>
      </c>
      <c r="AK288" s="84">
        <f ca="1">VLOOKUP(eurostat_totals[[#This Row],[energy carrier EUCalc]],$AE$11:$BI$24,COLUMN()-COLUMN($AD$29),FALSE)*eurostat_totals[[#This Row],[2020 1]]</f>
        <v>103324.15444256002</v>
      </c>
      <c r="AL288" s="84">
        <f ca="1">VLOOKUP(eurostat_totals[[#This Row],[energy carrier EUCalc]],$AE$11:$BI$24,COLUMN()-COLUMN($AD$29),FALSE)*eurostat_totals[[#This Row],[2020 1]]</f>
        <v>103324.15444256002</v>
      </c>
      <c r="AM288" s="84">
        <f ca="1">VLOOKUP(eurostat_totals[[#This Row],[energy carrier EUCalc]],$AE$11:$BI$24,COLUMN()-COLUMN($AD$29),FALSE)*eurostat_totals[[#This Row],[2020 1]]</f>
        <v>103324.15444256002</v>
      </c>
      <c r="AN288" s="84">
        <f ca="1">VLOOKUP(eurostat_totals[[#This Row],[energy carrier EUCalc]],$AE$11:$BI$24,COLUMN()-COLUMN($AD$29),FALSE)*eurostat_totals[[#This Row],[2020 1]]</f>
        <v>103324.15444256002</v>
      </c>
      <c r="AO288" s="84">
        <f>VLOOKUP(eurostat_totals[[#This Row],[energy carrier EUCalc]],$AE$11:$BI$24,COLUMN()-COLUMN($AD$29),FALSE)*eurostat_totals[[#This Row],[2020 1]]</f>
        <v>103324.15444256002</v>
      </c>
      <c r="AP288" s="84">
        <f ca="1">VLOOKUP(eurostat_totals[[#This Row],[energy carrier EUCalc]],$AE$11:$BI$24,COLUMN()-COLUMN($AD$29),FALSE)*eurostat_totals[[#This Row],[2020 1]]</f>
        <v>103324.15444256002</v>
      </c>
      <c r="AQ288" s="84">
        <f ca="1">VLOOKUP(eurostat_totals[[#This Row],[energy carrier EUCalc]],$AE$11:$BI$24,COLUMN()-COLUMN($AD$29),FALSE)*eurostat_totals[[#This Row],[2020 1]]</f>
        <v>103324.15444256002</v>
      </c>
      <c r="AR288" s="81">
        <f ca="1">VLOOKUP(eurostat_totals[[#This Row],[energy carrier EUCalc]],$AE$11:$BI$24,COLUMN()-COLUMN($AD$29),FALSE)*eurostat_totals[[#This Row],[2020 1]]</f>
        <v>103324.15444256002</v>
      </c>
      <c r="AS288" s="81">
        <f ca="1">VLOOKUP(eurostat_totals[[#This Row],[energy carrier EUCalc]],$AE$11:$BI$24,COLUMN()-COLUMN($AD$29),FALSE)*eurostat_totals[[#This Row],[2020 1]]</f>
        <v>103324.15444256002</v>
      </c>
      <c r="AT288" s="81">
        <f ca="1">VLOOKUP(eurostat_totals[[#This Row],[energy carrier EUCalc]],$AE$11:$BI$24,COLUMN()-COLUMN($AD$29),FALSE)*eurostat_totals[[#This Row],[2020 1]]</f>
        <v>103324.15444256002</v>
      </c>
      <c r="AU288" s="81">
        <f ca="1">VLOOKUP(eurostat_totals[[#This Row],[energy carrier EUCalc]],$AE$11:$BI$24,COLUMN()-COLUMN($AD$29),FALSE)*eurostat_totals[[#This Row],[2020 1]]</f>
        <v>103324.15444256002</v>
      </c>
      <c r="AV288" s="81">
        <f>VLOOKUP(eurostat_totals[[#This Row],[energy carrier EUCalc]],$AE$11:$BI$24,COLUMN()-COLUMN($AD$29),FALSE)*eurostat_totals[[#This Row],[2020 1]]</f>
        <v>103324.15444256002</v>
      </c>
      <c r="AW288" s="81">
        <f ca="1">VLOOKUP(eurostat_totals[[#This Row],[energy carrier EUCalc]],$AE$11:$BI$24,COLUMN()-COLUMN($AD$29),FALSE)*eurostat_totals[[#This Row],[2020 1]]</f>
        <v>103324.15444256002</v>
      </c>
      <c r="AX288" s="81">
        <f ca="1">VLOOKUP(eurostat_totals[[#This Row],[energy carrier EUCalc]],$AE$11:$BI$24,COLUMN()-COLUMN($AD$29),FALSE)*eurostat_totals[[#This Row],[2020 1]]</f>
        <v>103324.15444256002</v>
      </c>
      <c r="AY288" s="81">
        <f ca="1">VLOOKUP(eurostat_totals[[#This Row],[energy carrier EUCalc]],$AE$11:$BI$24,COLUMN()-COLUMN($AD$29),FALSE)*eurostat_totals[[#This Row],[2020 1]]</f>
        <v>103324.15444256002</v>
      </c>
      <c r="AZ288" s="81">
        <f ca="1">VLOOKUP(eurostat_totals[[#This Row],[energy carrier EUCalc]],$AE$11:$BI$24,COLUMN()-COLUMN($AD$29),FALSE)*eurostat_totals[[#This Row],[2020 1]]</f>
        <v>103324.15444256002</v>
      </c>
      <c r="BA288" s="81">
        <f ca="1">VLOOKUP(eurostat_totals[[#This Row],[energy carrier EUCalc]],$AE$11:$BI$24,COLUMN()-COLUMN($AD$29),FALSE)*eurostat_totals[[#This Row],[2020 1]]</f>
        <v>103324.15444256002</v>
      </c>
      <c r="BB288" s="81">
        <f ca="1">VLOOKUP(eurostat_totals[[#This Row],[energy carrier EUCalc]],$AE$11:$BI$24,COLUMN()-COLUMN($AD$29),FALSE)*eurostat_totals[[#This Row],[2020 1]]</f>
        <v>103324.15444256002</v>
      </c>
      <c r="BC288" s="81">
        <f>VLOOKUP(eurostat_totals[[#This Row],[energy carrier EUCalc]],$AE$11:$BI$24,COLUMN()-COLUMN($AD$29),FALSE)*eurostat_totals[[#This Row],[2020 1]]</f>
        <v>103324.15444256002</v>
      </c>
      <c r="BD288" s="81">
        <f ca="1">VLOOKUP(eurostat_totals[[#This Row],[energy carrier EUCalc]],$AE$11:$BI$24,COLUMN()-COLUMN($AD$29),FALSE)*eurostat_totals[[#This Row],[2020 1]]</f>
        <v>103324.15444256002</v>
      </c>
      <c r="BE288" s="81">
        <f ca="1">VLOOKUP(eurostat_totals[[#This Row],[energy carrier EUCalc]],$AE$11:$BI$24,COLUMN()-COLUMN($AD$29),FALSE)*eurostat_totals[[#This Row],[2020 1]]</f>
        <v>103324.15444256002</v>
      </c>
      <c r="BF288" s="81">
        <f ca="1">VLOOKUP(eurostat_totals[[#This Row],[energy carrier EUCalc]],$AE$11:$BI$24,COLUMN()-COLUMN($AD$29),FALSE)*eurostat_totals[[#This Row],[2020 1]]</f>
        <v>103324.15444256002</v>
      </c>
      <c r="BG288" s="81">
        <f ca="1">VLOOKUP(eurostat_totals[[#This Row],[energy carrier EUCalc]],$AE$11:$BI$24,COLUMN()-COLUMN($AD$29),FALSE)*eurostat_totals[[#This Row],[2020 1]]</f>
        <v>103324.15444256002</v>
      </c>
      <c r="BH288" s="81">
        <f ca="1">VLOOKUP(eurostat_totals[[#This Row],[energy carrier EUCalc]],$AE$11:$BI$24,COLUMN()-COLUMN($AD$29),FALSE)*eurostat_totals[[#This Row],[2020 1]]</f>
        <v>103324.15444256002</v>
      </c>
      <c r="BI288" s="81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81" t="str">
        <f t="shared" si="133"/>
        <v>liquid-bioGreece</v>
      </c>
      <c r="B289" s="6" t="s">
        <v>74</v>
      </c>
      <c r="C289" t="s">
        <v>16</v>
      </c>
      <c r="D289" s="84">
        <v>8816.9472299999998</v>
      </c>
      <c r="E289" s="84">
        <v>8893.0539499999995</v>
      </c>
      <c r="F289" s="84">
        <v>8967.7767000000003</v>
      </c>
      <c r="G289" s="84">
        <v>9026.9501400000008</v>
      </c>
      <c r="H289" s="84">
        <v>9072.5048500000012</v>
      </c>
      <c r="I289" s="84">
        <v>9113.6169000000009</v>
      </c>
      <c r="J289" s="84">
        <v>9154.1707100000003</v>
      </c>
      <c r="K289" s="84">
        <v>9195.5502500000002</v>
      </c>
      <c r="L289" s="84">
        <v>9250.5601500000012</v>
      </c>
      <c r="M289" s="84">
        <v>9280.5539200000003</v>
      </c>
      <c r="N289" s="84">
        <v>9303.6162100000001</v>
      </c>
      <c r="O289" s="84">
        <v>9318.3281600000009</v>
      </c>
      <c r="P289" s="84">
        <v>9299.7201600000008</v>
      </c>
      <c r="Q289" s="84">
        <v>9296.3939800000007</v>
      </c>
      <c r="R289" s="84">
        <v>9397.5051999999996</v>
      </c>
      <c r="S289" s="84">
        <v>9321.9450900000011</v>
      </c>
      <c r="T289" s="84">
        <v>9417.7762900000016</v>
      </c>
      <c r="U289" s="84">
        <v>11178.337320000001</v>
      </c>
      <c r="V289" s="84">
        <v>9696.1054500000009</v>
      </c>
      <c r="W289" s="84">
        <v>8946.3891299999996</v>
      </c>
      <c r="X289" s="84">
        <v>9134.4462300000014</v>
      </c>
      <c r="Y289" s="84">
        <v>11225.834240000002</v>
      </c>
      <c r="Z289" s="84">
        <v>13151.11096</v>
      </c>
      <c r="AA289" s="84">
        <v>11637.78047</v>
      </c>
      <c r="AB289" s="84">
        <v>11349.99612</v>
      </c>
      <c r="AC289" s="84">
        <v>11841.666000000001</v>
      </c>
      <c r="AD289" s="84">
        <v>10692.773190000002</v>
      </c>
      <c r="AE289" s="84">
        <v>12367.09777</v>
      </c>
      <c r="AF289" s="84">
        <f t="shared" si="130"/>
        <v>12210.295132000001</v>
      </c>
      <c r="AG289" s="84">
        <f t="shared" si="131"/>
        <v>12324.798064400002</v>
      </c>
      <c r="AH289" s="84">
        <f t="shared" si="132"/>
        <v>12519.758453280003</v>
      </c>
      <c r="AI289" s="84">
        <f ca="1">VLOOKUP(eurostat_totals[[#This Row],[energy carrier EUCalc]],$AE$11:$BI$24,COLUMN()-COLUMN($AD$29),FALSE)*eurostat_totals[[#This Row],[2020 1]]</f>
        <v>12519.758453280003</v>
      </c>
      <c r="AJ289" s="84">
        <f ca="1">VLOOKUP(eurostat_totals[[#This Row],[energy carrier EUCalc]],$AE$11:$BI$24,COLUMN()-COLUMN($AD$29),FALSE)*eurostat_totals[[#This Row],[2020 1]]</f>
        <v>12519.758453280003</v>
      </c>
      <c r="AK289" s="84">
        <f ca="1">VLOOKUP(eurostat_totals[[#This Row],[energy carrier EUCalc]],$AE$11:$BI$24,COLUMN()-COLUMN($AD$29),FALSE)*eurostat_totals[[#This Row],[2020 1]]</f>
        <v>12519.758453280003</v>
      </c>
      <c r="AL289" s="84">
        <f ca="1">VLOOKUP(eurostat_totals[[#This Row],[energy carrier EUCalc]],$AE$11:$BI$24,COLUMN()-COLUMN($AD$29),FALSE)*eurostat_totals[[#This Row],[2020 1]]</f>
        <v>12519.758453280003</v>
      </c>
      <c r="AM289" s="84">
        <f ca="1">VLOOKUP(eurostat_totals[[#This Row],[energy carrier EUCalc]],$AE$11:$BI$24,COLUMN()-COLUMN($AD$29),FALSE)*eurostat_totals[[#This Row],[2020 1]]</f>
        <v>12519.758453280003</v>
      </c>
      <c r="AN289" s="84">
        <f ca="1">VLOOKUP(eurostat_totals[[#This Row],[energy carrier EUCalc]],$AE$11:$BI$24,COLUMN()-COLUMN($AD$29),FALSE)*eurostat_totals[[#This Row],[2020 1]]</f>
        <v>12519.758453280003</v>
      </c>
      <c r="AO289" s="84">
        <f>VLOOKUP(eurostat_totals[[#This Row],[energy carrier EUCalc]],$AE$11:$BI$24,COLUMN()-COLUMN($AD$29),FALSE)*eurostat_totals[[#This Row],[2020 1]]</f>
        <v>12519.758453280003</v>
      </c>
      <c r="AP289" s="84">
        <f ca="1">VLOOKUP(eurostat_totals[[#This Row],[energy carrier EUCalc]],$AE$11:$BI$24,COLUMN()-COLUMN($AD$29),FALSE)*eurostat_totals[[#This Row],[2020 1]]</f>
        <v>12519.758453280003</v>
      </c>
      <c r="AQ289" s="84">
        <f ca="1">VLOOKUP(eurostat_totals[[#This Row],[energy carrier EUCalc]],$AE$11:$BI$24,COLUMN()-COLUMN($AD$29),FALSE)*eurostat_totals[[#This Row],[2020 1]]</f>
        <v>12519.758453280003</v>
      </c>
      <c r="AR289" s="81">
        <f ca="1">VLOOKUP(eurostat_totals[[#This Row],[energy carrier EUCalc]],$AE$11:$BI$24,COLUMN()-COLUMN($AD$29),FALSE)*eurostat_totals[[#This Row],[2020 1]]</f>
        <v>12519.758453280003</v>
      </c>
      <c r="AS289" s="81">
        <f ca="1">VLOOKUP(eurostat_totals[[#This Row],[energy carrier EUCalc]],$AE$11:$BI$24,COLUMN()-COLUMN($AD$29),FALSE)*eurostat_totals[[#This Row],[2020 1]]</f>
        <v>12519.758453280003</v>
      </c>
      <c r="AT289" s="81">
        <f ca="1">VLOOKUP(eurostat_totals[[#This Row],[energy carrier EUCalc]],$AE$11:$BI$24,COLUMN()-COLUMN($AD$29),FALSE)*eurostat_totals[[#This Row],[2020 1]]</f>
        <v>12519.758453280003</v>
      </c>
      <c r="AU289" s="81">
        <f ca="1">VLOOKUP(eurostat_totals[[#This Row],[energy carrier EUCalc]],$AE$11:$BI$24,COLUMN()-COLUMN($AD$29),FALSE)*eurostat_totals[[#This Row],[2020 1]]</f>
        <v>12519.758453280003</v>
      </c>
      <c r="AV289" s="81">
        <f>VLOOKUP(eurostat_totals[[#This Row],[energy carrier EUCalc]],$AE$11:$BI$24,COLUMN()-COLUMN($AD$29),FALSE)*eurostat_totals[[#This Row],[2020 1]]</f>
        <v>12519.758453280003</v>
      </c>
      <c r="AW289" s="81">
        <f ca="1">VLOOKUP(eurostat_totals[[#This Row],[energy carrier EUCalc]],$AE$11:$BI$24,COLUMN()-COLUMN($AD$29),FALSE)*eurostat_totals[[#This Row],[2020 1]]</f>
        <v>12519.758453280003</v>
      </c>
      <c r="AX289" s="81">
        <f ca="1">VLOOKUP(eurostat_totals[[#This Row],[energy carrier EUCalc]],$AE$11:$BI$24,COLUMN()-COLUMN($AD$29),FALSE)*eurostat_totals[[#This Row],[2020 1]]</f>
        <v>12519.758453280003</v>
      </c>
      <c r="AY289" s="81">
        <f ca="1">VLOOKUP(eurostat_totals[[#This Row],[energy carrier EUCalc]],$AE$11:$BI$24,COLUMN()-COLUMN($AD$29),FALSE)*eurostat_totals[[#This Row],[2020 1]]</f>
        <v>12519.758453280003</v>
      </c>
      <c r="AZ289" s="81">
        <f ca="1">VLOOKUP(eurostat_totals[[#This Row],[energy carrier EUCalc]],$AE$11:$BI$24,COLUMN()-COLUMN($AD$29),FALSE)*eurostat_totals[[#This Row],[2020 1]]</f>
        <v>12519.758453280003</v>
      </c>
      <c r="BA289" s="81">
        <f ca="1">VLOOKUP(eurostat_totals[[#This Row],[energy carrier EUCalc]],$AE$11:$BI$24,COLUMN()-COLUMN($AD$29),FALSE)*eurostat_totals[[#This Row],[2020 1]]</f>
        <v>12519.758453280003</v>
      </c>
      <c r="BB289" s="81">
        <f ca="1">VLOOKUP(eurostat_totals[[#This Row],[energy carrier EUCalc]],$AE$11:$BI$24,COLUMN()-COLUMN($AD$29),FALSE)*eurostat_totals[[#This Row],[2020 1]]</f>
        <v>12519.758453280003</v>
      </c>
      <c r="BC289" s="81">
        <f>VLOOKUP(eurostat_totals[[#This Row],[energy carrier EUCalc]],$AE$11:$BI$24,COLUMN()-COLUMN($AD$29),FALSE)*eurostat_totals[[#This Row],[2020 1]]</f>
        <v>12519.758453280003</v>
      </c>
      <c r="BD289" s="81">
        <f ca="1">VLOOKUP(eurostat_totals[[#This Row],[energy carrier EUCalc]],$AE$11:$BI$24,COLUMN()-COLUMN($AD$29),FALSE)*eurostat_totals[[#This Row],[2020 1]]</f>
        <v>12519.758453280003</v>
      </c>
      <c r="BE289" s="81">
        <f ca="1">VLOOKUP(eurostat_totals[[#This Row],[energy carrier EUCalc]],$AE$11:$BI$24,COLUMN()-COLUMN($AD$29),FALSE)*eurostat_totals[[#This Row],[2020 1]]</f>
        <v>12519.758453280003</v>
      </c>
      <c r="BF289" s="81">
        <f ca="1">VLOOKUP(eurostat_totals[[#This Row],[energy carrier EUCalc]],$AE$11:$BI$24,COLUMN()-COLUMN($AD$29),FALSE)*eurostat_totals[[#This Row],[2020 1]]</f>
        <v>12519.758453280003</v>
      </c>
      <c r="BG289" s="81">
        <f ca="1">VLOOKUP(eurostat_totals[[#This Row],[energy carrier EUCalc]],$AE$11:$BI$24,COLUMN()-COLUMN($AD$29),FALSE)*eurostat_totals[[#This Row],[2020 1]]</f>
        <v>12519.758453280003</v>
      </c>
      <c r="BH289" s="81">
        <f ca="1">VLOOKUP(eurostat_totals[[#This Row],[energy carrier EUCalc]],$AE$11:$BI$24,COLUMN()-COLUMN($AD$29),FALSE)*eurostat_totals[[#This Row],[2020 1]]</f>
        <v>12519.758453280003</v>
      </c>
      <c r="BI289" s="81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81" t="str">
        <f t="shared" si="133"/>
        <v>liquid-bioHungary</v>
      </c>
      <c r="B290" s="6" t="s">
        <v>74</v>
      </c>
      <c r="C290" t="s">
        <v>15</v>
      </c>
      <c r="D290" s="84">
        <v>6903.3354000000008</v>
      </c>
      <c r="E290" s="84">
        <v>6352.50371</v>
      </c>
      <c r="F290" s="84">
        <v>6382.4974800000009</v>
      </c>
      <c r="G290" s="84">
        <v>6776.94056</v>
      </c>
      <c r="H290" s="84">
        <v>6852.5006699999994</v>
      </c>
      <c r="I290" s="84">
        <v>6951.9488000000001</v>
      </c>
      <c r="J290" s="84">
        <v>6718.3369900000007</v>
      </c>
      <c r="K290" s="84">
        <v>6430.5526400000008</v>
      </c>
      <c r="L290" s="84">
        <v>6601.3857099999996</v>
      </c>
      <c r="M290" s="84">
        <v>6775.5565900000001</v>
      </c>
      <c r="N290" s="84">
        <v>6433.8904500000008</v>
      </c>
      <c r="O290" s="84">
        <v>7004.7257400000008</v>
      </c>
      <c r="P290" s="84">
        <v>6781.9414600000009</v>
      </c>
      <c r="Q290" s="84">
        <v>6795.28107</v>
      </c>
      <c r="R290" s="84">
        <v>5661.3909599999997</v>
      </c>
      <c r="S290" s="84">
        <v>11063.886490000001</v>
      </c>
      <c r="T290" s="84">
        <v>11912.50433</v>
      </c>
      <c r="U290" s="84">
        <v>12817.225290000002</v>
      </c>
      <c r="V290" s="84">
        <v>10649.17232</v>
      </c>
      <c r="W290" s="84">
        <v>16006.93887</v>
      </c>
      <c r="X290" s="84">
        <v>18289.44267</v>
      </c>
      <c r="Y290" s="84">
        <v>21229.169400000002</v>
      </c>
      <c r="Z290" s="84">
        <v>23151.387430000002</v>
      </c>
      <c r="AA290" s="84">
        <v>23784.164100000002</v>
      </c>
      <c r="AB290" s="84">
        <v>19315.278450000002</v>
      </c>
      <c r="AC290" s="84">
        <v>20645.831860000002</v>
      </c>
      <c r="AD290" s="84">
        <v>20120.830399999999</v>
      </c>
      <c r="AE290" s="84">
        <v>19123.616050000001</v>
      </c>
      <c r="AF290" s="84">
        <f t="shared" si="130"/>
        <v>18318.061774000002</v>
      </c>
      <c r="AG290" s="84">
        <f t="shared" si="131"/>
        <v>17224.841308800002</v>
      </c>
      <c r="AH290" s="84">
        <f t="shared" si="132"/>
        <v>16806.753880560002</v>
      </c>
      <c r="AI290" s="84">
        <f ca="1">VLOOKUP(eurostat_totals[[#This Row],[energy carrier EUCalc]],$AE$11:$BI$24,COLUMN()-COLUMN($AD$29),FALSE)*eurostat_totals[[#This Row],[2020 1]]</f>
        <v>16806.753880560002</v>
      </c>
      <c r="AJ290" s="84">
        <f ca="1">VLOOKUP(eurostat_totals[[#This Row],[energy carrier EUCalc]],$AE$11:$BI$24,COLUMN()-COLUMN($AD$29),FALSE)*eurostat_totals[[#This Row],[2020 1]]</f>
        <v>16806.753880560002</v>
      </c>
      <c r="AK290" s="84">
        <f ca="1">VLOOKUP(eurostat_totals[[#This Row],[energy carrier EUCalc]],$AE$11:$BI$24,COLUMN()-COLUMN($AD$29),FALSE)*eurostat_totals[[#This Row],[2020 1]]</f>
        <v>16806.753880560002</v>
      </c>
      <c r="AL290" s="84">
        <f ca="1">VLOOKUP(eurostat_totals[[#This Row],[energy carrier EUCalc]],$AE$11:$BI$24,COLUMN()-COLUMN($AD$29),FALSE)*eurostat_totals[[#This Row],[2020 1]]</f>
        <v>16806.753880560002</v>
      </c>
      <c r="AM290" s="84">
        <f ca="1">VLOOKUP(eurostat_totals[[#This Row],[energy carrier EUCalc]],$AE$11:$BI$24,COLUMN()-COLUMN($AD$29),FALSE)*eurostat_totals[[#This Row],[2020 1]]</f>
        <v>16806.753880560002</v>
      </c>
      <c r="AN290" s="84">
        <f ca="1">VLOOKUP(eurostat_totals[[#This Row],[energy carrier EUCalc]],$AE$11:$BI$24,COLUMN()-COLUMN($AD$29),FALSE)*eurostat_totals[[#This Row],[2020 1]]</f>
        <v>16806.753880560002</v>
      </c>
      <c r="AO290" s="84">
        <f>VLOOKUP(eurostat_totals[[#This Row],[energy carrier EUCalc]],$AE$11:$BI$24,COLUMN()-COLUMN($AD$29),FALSE)*eurostat_totals[[#This Row],[2020 1]]</f>
        <v>16806.753880560002</v>
      </c>
      <c r="AP290" s="84">
        <f ca="1">VLOOKUP(eurostat_totals[[#This Row],[energy carrier EUCalc]],$AE$11:$BI$24,COLUMN()-COLUMN($AD$29),FALSE)*eurostat_totals[[#This Row],[2020 1]]</f>
        <v>16806.753880560002</v>
      </c>
      <c r="AQ290" s="84">
        <f ca="1">VLOOKUP(eurostat_totals[[#This Row],[energy carrier EUCalc]],$AE$11:$BI$24,COLUMN()-COLUMN($AD$29),FALSE)*eurostat_totals[[#This Row],[2020 1]]</f>
        <v>16806.753880560002</v>
      </c>
      <c r="AR290" s="81">
        <f ca="1">VLOOKUP(eurostat_totals[[#This Row],[energy carrier EUCalc]],$AE$11:$BI$24,COLUMN()-COLUMN($AD$29),FALSE)*eurostat_totals[[#This Row],[2020 1]]</f>
        <v>16806.753880560002</v>
      </c>
      <c r="AS290" s="81">
        <f ca="1">VLOOKUP(eurostat_totals[[#This Row],[energy carrier EUCalc]],$AE$11:$BI$24,COLUMN()-COLUMN($AD$29),FALSE)*eurostat_totals[[#This Row],[2020 1]]</f>
        <v>16806.753880560002</v>
      </c>
      <c r="AT290" s="81">
        <f ca="1">VLOOKUP(eurostat_totals[[#This Row],[energy carrier EUCalc]],$AE$11:$BI$24,COLUMN()-COLUMN($AD$29),FALSE)*eurostat_totals[[#This Row],[2020 1]]</f>
        <v>16806.753880560002</v>
      </c>
      <c r="AU290" s="81">
        <f ca="1">VLOOKUP(eurostat_totals[[#This Row],[energy carrier EUCalc]],$AE$11:$BI$24,COLUMN()-COLUMN($AD$29),FALSE)*eurostat_totals[[#This Row],[2020 1]]</f>
        <v>16806.753880560002</v>
      </c>
      <c r="AV290" s="81">
        <f>VLOOKUP(eurostat_totals[[#This Row],[energy carrier EUCalc]],$AE$11:$BI$24,COLUMN()-COLUMN($AD$29),FALSE)*eurostat_totals[[#This Row],[2020 1]]</f>
        <v>16806.753880560002</v>
      </c>
      <c r="AW290" s="81">
        <f ca="1">VLOOKUP(eurostat_totals[[#This Row],[energy carrier EUCalc]],$AE$11:$BI$24,COLUMN()-COLUMN($AD$29),FALSE)*eurostat_totals[[#This Row],[2020 1]]</f>
        <v>16806.753880560002</v>
      </c>
      <c r="AX290" s="81">
        <f ca="1">VLOOKUP(eurostat_totals[[#This Row],[energy carrier EUCalc]],$AE$11:$BI$24,COLUMN()-COLUMN($AD$29),FALSE)*eurostat_totals[[#This Row],[2020 1]]</f>
        <v>16806.753880560002</v>
      </c>
      <c r="AY290" s="81">
        <f ca="1">VLOOKUP(eurostat_totals[[#This Row],[energy carrier EUCalc]],$AE$11:$BI$24,COLUMN()-COLUMN($AD$29),FALSE)*eurostat_totals[[#This Row],[2020 1]]</f>
        <v>16806.753880560002</v>
      </c>
      <c r="AZ290" s="81">
        <f ca="1">VLOOKUP(eurostat_totals[[#This Row],[energy carrier EUCalc]],$AE$11:$BI$24,COLUMN()-COLUMN($AD$29),FALSE)*eurostat_totals[[#This Row],[2020 1]]</f>
        <v>16806.753880560002</v>
      </c>
      <c r="BA290" s="81">
        <f ca="1">VLOOKUP(eurostat_totals[[#This Row],[energy carrier EUCalc]],$AE$11:$BI$24,COLUMN()-COLUMN($AD$29),FALSE)*eurostat_totals[[#This Row],[2020 1]]</f>
        <v>16806.753880560002</v>
      </c>
      <c r="BB290" s="81">
        <f ca="1">VLOOKUP(eurostat_totals[[#This Row],[energy carrier EUCalc]],$AE$11:$BI$24,COLUMN()-COLUMN($AD$29),FALSE)*eurostat_totals[[#This Row],[2020 1]]</f>
        <v>16806.753880560002</v>
      </c>
      <c r="BC290" s="81">
        <f>VLOOKUP(eurostat_totals[[#This Row],[energy carrier EUCalc]],$AE$11:$BI$24,COLUMN()-COLUMN($AD$29),FALSE)*eurostat_totals[[#This Row],[2020 1]]</f>
        <v>16806.753880560002</v>
      </c>
      <c r="BD290" s="81">
        <f ca="1">VLOOKUP(eurostat_totals[[#This Row],[energy carrier EUCalc]],$AE$11:$BI$24,COLUMN()-COLUMN($AD$29),FALSE)*eurostat_totals[[#This Row],[2020 1]]</f>
        <v>16806.753880560002</v>
      </c>
      <c r="BE290" s="81">
        <f ca="1">VLOOKUP(eurostat_totals[[#This Row],[energy carrier EUCalc]],$AE$11:$BI$24,COLUMN()-COLUMN($AD$29),FALSE)*eurostat_totals[[#This Row],[2020 1]]</f>
        <v>16806.753880560002</v>
      </c>
      <c r="BF290" s="81">
        <f ca="1">VLOOKUP(eurostat_totals[[#This Row],[energy carrier EUCalc]],$AE$11:$BI$24,COLUMN()-COLUMN($AD$29),FALSE)*eurostat_totals[[#This Row],[2020 1]]</f>
        <v>16806.753880560002</v>
      </c>
      <c r="BG290" s="81">
        <f ca="1">VLOOKUP(eurostat_totals[[#This Row],[energy carrier EUCalc]],$AE$11:$BI$24,COLUMN()-COLUMN($AD$29),FALSE)*eurostat_totals[[#This Row],[2020 1]]</f>
        <v>16806.753880560002</v>
      </c>
      <c r="BH290" s="81">
        <f ca="1">VLOOKUP(eurostat_totals[[#This Row],[energy carrier EUCalc]],$AE$11:$BI$24,COLUMN()-COLUMN($AD$29),FALSE)*eurostat_totals[[#This Row],[2020 1]]</f>
        <v>16806.753880560002</v>
      </c>
      <c r="BI290" s="81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81" t="str">
        <f t="shared" si="133"/>
        <v>liquid-bioIceland</v>
      </c>
      <c r="B291" s="6" t="s">
        <v>74</v>
      </c>
      <c r="C291" t="s">
        <v>70</v>
      </c>
      <c r="D291" s="84">
        <v>248.89363</v>
      </c>
      <c r="E291" s="84">
        <v>242.77625</v>
      </c>
      <c r="F291" s="84">
        <v>254.99938</v>
      </c>
      <c r="G291" s="84">
        <v>250.83584000000005</v>
      </c>
      <c r="H291" s="84">
        <v>253.05717000000001</v>
      </c>
      <c r="I291" s="84">
        <v>255.55762000000001</v>
      </c>
      <c r="J291" s="84">
        <v>242.77625</v>
      </c>
      <c r="K291" s="84">
        <v>244.43934000000002</v>
      </c>
      <c r="L291" s="84">
        <v>243.33448999999999</v>
      </c>
      <c r="M291" s="84">
        <v>253.05717000000001</v>
      </c>
      <c r="N291" s="84">
        <v>270.00208000000003</v>
      </c>
      <c r="O291" s="84">
        <v>271.38605000000001</v>
      </c>
      <c r="P291" s="84">
        <v>276.66607000000005</v>
      </c>
      <c r="Q291" s="84">
        <v>276.10783000000004</v>
      </c>
      <c r="R291" s="84">
        <v>281.38785000000001</v>
      </c>
      <c r="S291" s="84">
        <v>286.66787000000005</v>
      </c>
      <c r="T291" s="84">
        <v>288.05184000000003</v>
      </c>
      <c r="U291" s="84">
        <v>303.33366000000001</v>
      </c>
      <c r="V291" s="84">
        <v>318.61548000000005</v>
      </c>
      <c r="W291" s="84">
        <v>318.05724000000004</v>
      </c>
      <c r="X291" s="84">
        <v>318.05724000000004</v>
      </c>
      <c r="Y291" s="84">
        <v>318.05724000000004</v>
      </c>
      <c r="Z291" s="84">
        <v>318.05724000000004</v>
      </c>
      <c r="AA291" s="84">
        <v>153.60904000000002</v>
      </c>
      <c r="AB291" s="84">
        <v>146.38681</v>
      </c>
      <c r="AC291" s="84">
        <v>146.38681</v>
      </c>
      <c r="AD291" s="84">
        <v>146.38681</v>
      </c>
      <c r="AE291" s="84">
        <v>140.28106</v>
      </c>
      <c r="AF291" s="84">
        <f t="shared" si="130"/>
        <v>104.72582399999999</v>
      </c>
      <c r="AG291" s="84">
        <f t="shared" si="131"/>
        <v>94.949180799999979</v>
      </c>
      <c r="AH291" s="84">
        <f t="shared" si="132"/>
        <v>84.661654959999979</v>
      </c>
      <c r="AI291" s="84">
        <f ca="1">VLOOKUP(eurostat_totals[[#This Row],[energy carrier EUCalc]],$AE$11:$BI$24,COLUMN()-COLUMN($AD$29),FALSE)*eurostat_totals[[#This Row],[2020 1]]</f>
        <v>84.661654959999979</v>
      </c>
      <c r="AJ291" s="84">
        <f ca="1">VLOOKUP(eurostat_totals[[#This Row],[energy carrier EUCalc]],$AE$11:$BI$24,COLUMN()-COLUMN($AD$29),FALSE)*eurostat_totals[[#This Row],[2020 1]]</f>
        <v>84.661654959999979</v>
      </c>
      <c r="AK291" s="84">
        <f ca="1">VLOOKUP(eurostat_totals[[#This Row],[energy carrier EUCalc]],$AE$11:$BI$24,COLUMN()-COLUMN($AD$29),FALSE)*eurostat_totals[[#This Row],[2020 1]]</f>
        <v>84.661654959999979</v>
      </c>
      <c r="AL291" s="84">
        <f ca="1">VLOOKUP(eurostat_totals[[#This Row],[energy carrier EUCalc]],$AE$11:$BI$24,COLUMN()-COLUMN($AD$29),FALSE)*eurostat_totals[[#This Row],[2020 1]]</f>
        <v>84.661654959999979</v>
      </c>
      <c r="AM291" s="84">
        <f ca="1">VLOOKUP(eurostat_totals[[#This Row],[energy carrier EUCalc]],$AE$11:$BI$24,COLUMN()-COLUMN($AD$29),FALSE)*eurostat_totals[[#This Row],[2020 1]]</f>
        <v>84.661654959999979</v>
      </c>
      <c r="AN291" s="84">
        <f ca="1">VLOOKUP(eurostat_totals[[#This Row],[energy carrier EUCalc]],$AE$11:$BI$24,COLUMN()-COLUMN($AD$29),FALSE)*eurostat_totals[[#This Row],[2020 1]]</f>
        <v>84.661654959999979</v>
      </c>
      <c r="AO291" s="84">
        <f>VLOOKUP(eurostat_totals[[#This Row],[energy carrier EUCalc]],$AE$11:$BI$24,COLUMN()-COLUMN($AD$29),FALSE)*eurostat_totals[[#This Row],[2020 1]]</f>
        <v>84.661654959999979</v>
      </c>
      <c r="AP291" s="84">
        <f ca="1">VLOOKUP(eurostat_totals[[#This Row],[energy carrier EUCalc]],$AE$11:$BI$24,COLUMN()-COLUMN($AD$29),FALSE)*eurostat_totals[[#This Row],[2020 1]]</f>
        <v>84.661654959999979</v>
      </c>
      <c r="AQ291" s="84">
        <f ca="1">VLOOKUP(eurostat_totals[[#This Row],[energy carrier EUCalc]],$AE$11:$BI$24,COLUMN()-COLUMN($AD$29),FALSE)*eurostat_totals[[#This Row],[2020 1]]</f>
        <v>84.661654959999979</v>
      </c>
      <c r="AR291" s="81">
        <f ca="1">VLOOKUP(eurostat_totals[[#This Row],[energy carrier EUCalc]],$AE$11:$BI$24,COLUMN()-COLUMN($AD$29),FALSE)*eurostat_totals[[#This Row],[2020 1]]</f>
        <v>84.661654959999979</v>
      </c>
      <c r="AS291" s="81">
        <f ca="1">VLOOKUP(eurostat_totals[[#This Row],[energy carrier EUCalc]],$AE$11:$BI$24,COLUMN()-COLUMN($AD$29),FALSE)*eurostat_totals[[#This Row],[2020 1]]</f>
        <v>84.661654959999979</v>
      </c>
      <c r="AT291" s="81">
        <f ca="1">VLOOKUP(eurostat_totals[[#This Row],[energy carrier EUCalc]],$AE$11:$BI$24,COLUMN()-COLUMN($AD$29),FALSE)*eurostat_totals[[#This Row],[2020 1]]</f>
        <v>84.661654959999979</v>
      </c>
      <c r="AU291" s="81">
        <f ca="1">VLOOKUP(eurostat_totals[[#This Row],[energy carrier EUCalc]],$AE$11:$BI$24,COLUMN()-COLUMN($AD$29),FALSE)*eurostat_totals[[#This Row],[2020 1]]</f>
        <v>84.661654959999979</v>
      </c>
      <c r="AV291" s="81">
        <f>VLOOKUP(eurostat_totals[[#This Row],[energy carrier EUCalc]],$AE$11:$BI$24,COLUMN()-COLUMN($AD$29),FALSE)*eurostat_totals[[#This Row],[2020 1]]</f>
        <v>84.661654959999979</v>
      </c>
      <c r="AW291" s="81">
        <f ca="1">VLOOKUP(eurostat_totals[[#This Row],[energy carrier EUCalc]],$AE$11:$BI$24,COLUMN()-COLUMN($AD$29),FALSE)*eurostat_totals[[#This Row],[2020 1]]</f>
        <v>84.661654959999979</v>
      </c>
      <c r="AX291" s="81">
        <f ca="1">VLOOKUP(eurostat_totals[[#This Row],[energy carrier EUCalc]],$AE$11:$BI$24,COLUMN()-COLUMN($AD$29),FALSE)*eurostat_totals[[#This Row],[2020 1]]</f>
        <v>84.661654959999979</v>
      </c>
      <c r="AY291" s="81">
        <f ca="1">VLOOKUP(eurostat_totals[[#This Row],[energy carrier EUCalc]],$AE$11:$BI$24,COLUMN()-COLUMN($AD$29),FALSE)*eurostat_totals[[#This Row],[2020 1]]</f>
        <v>84.661654959999979</v>
      </c>
      <c r="AZ291" s="81">
        <f ca="1">VLOOKUP(eurostat_totals[[#This Row],[energy carrier EUCalc]],$AE$11:$BI$24,COLUMN()-COLUMN($AD$29),FALSE)*eurostat_totals[[#This Row],[2020 1]]</f>
        <v>84.661654959999979</v>
      </c>
      <c r="BA291" s="81">
        <f ca="1">VLOOKUP(eurostat_totals[[#This Row],[energy carrier EUCalc]],$AE$11:$BI$24,COLUMN()-COLUMN($AD$29),FALSE)*eurostat_totals[[#This Row],[2020 1]]</f>
        <v>84.661654959999979</v>
      </c>
      <c r="BB291" s="81">
        <f ca="1">VLOOKUP(eurostat_totals[[#This Row],[energy carrier EUCalc]],$AE$11:$BI$24,COLUMN()-COLUMN($AD$29),FALSE)*eurostat_totals[[#This Row],[2020 1]]</f>
        <v>84.661654959999979</v>
      </c>
      <c r="BC291" s="81">
        <f>VLOOKUP(eurostat_totals[[#This Row],[energy carrier EUCalc]],$AE$11:$BI$24,COLUMN()-COLUMN($AD$29),FALSE)*eurostat_totals[[#This Row],[2020 1]]</f>
        <v>84.661654959999979</v>
      </c>
      <c r="BD291" s="81">
        <f ca="1">VLOOKUP(eurostat_totals[[#This Row],[energy carrier EUCalc]],$AE$11:$BI$24,COLUMN()-COLUMN($AD$29),FALSE)*eurostat_totals[[#This Row],[2020 1]]</f>
        <v>84.661654959999979</v>
      </c>
      <c r="BE291" s="81">
        <f ca="1">VLOOKUP(eurostat_totals[[#This Row],[energy carrier EUCalc]],$AE$11:$BI$24,COLUMN()-COLUMN($AD$29),FALSE)*eurostat_totals[[#This Row],[2020 1]]</f>
        <v>84.661654959999979</v>
      </c>
      <c r="BF291" s="81">
        <f ca="1">VLOOKUP(eurostat_totals[[#This Row],[energy carrier EUCalc]],$AE$11:$BI$24,COLUMN()-COLUMN($AD$29),FALSE)*eurostat_totals[[#This Row],[2020 1]]</f>
        <v>84.661654959999979</v>
      </c>
      <c r="BG291" s="81">
        <f ca="1">VLOOKUP(eurostat_totals[[#This Row],[energy carrier EUCalc]],$AE$11:$BI$24,COLUMN()-COLUMN($AD$29),FALSE)*eurostat_totals[[#This Row],[2020 1]]</f>
        <v>84.661654959999979</v>
      </c>
      <c r="BH291" s="81">
        <f ca="1">VLOOKUP(eurostat_totals[[#This Row],[energy carrier EUCalc]],$AE$11:$BI$24,COLUMN()-COLUMN($AD$29),FALSE)*eurostat_totals[[#This Row],[2020 1]]</f>
        <v>84.661654959999979</v>
      </c>
      <c r="BI291" s="81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81" t="str">
        <f t="shared" si="133"/>
        <v>liquid-bioIreland</v>
      </c>
      <c r="B292" s="6" t="s">
        <v>74</v>
      </c>
      <c r="C292" t="s">
        <v>18</v>
      </c>
      <c r="D292" s="84">
        <v>520.27967999999998</v>
      </c>
      <c r="E292" s="84">
        <v>465.08370000000008</v>
      </c>
      <c r="F292" s="84">
        <v>376.93993000000006</v>
      </c>
      <c r="G292" s="84">
        <v>387.22085000000004</v>
      </c>
      <c r="H292" s="84">
        <v>367.68245000000002</v>
      </c>
      <c r="I292" s="84">
        <v>346.52748000000003</v>
      </c>
      <c r="J292" s="84">
        <v>313.42849999999999</v>
      </c>
      <c r="K292" s="84">
        <v>283.06256999999999</v>
      </c>
      <c r="L292" s="84">
        <v>292.84340000000003</v>
      </c>
      <c r="M292" s="84">
        <v>209.13066000000001</v>
      </c>
      <c r="N292" s="84">
        <v>201.30367000000004</v>
      </c>
      <c r="O292" s="84">
        <v>192.42998</v>
      </c>
      <c r="P292" s="84">
        <v>191.3135</v>
      </c>
      <c r="Q292" s="84">
        <v>180.89302000000001</v>
      </c>
      <c r="R292" s="84">
        <v>178.04366999999999</v>
      </c>
      <c r="S292" s="84">
        <v>190.88319000000001</v>
      </c>
      <c r="T292" s="84">
        <v>202.33874</v>
      </c>
      <c r="U292" s="84">
        <v>286.01659000000001</v>
      </c>
      <c r="V292" s="84">
        <v>274.24703</v>
      </c>
      <c r="W292" s="84">
        <v>372.12511000000001</v>
      </c>
      <c r="X292" s="84">
        <v>396.39692000000008</v>
      </c>
      <c r="Y292" s="84">
        <v>360.49511000000001</v>
      </c>
      <c r="Z292" s="84">
        <v>428.05378000000002</v>
      </c>
      <c r="AA292" s="84">
        <v>445.89420000000007</v>
      </c>
      <c r="AB292" s="84">
        <v>421.32000999999997</v>
      </c>
      <c r="AC292" s="84">
        <v>507.57972000000001</v>
      </c>
      <c r="AD292" s="84">
        <v>509.70801</v>
      </c>
      <c r="AE292" s="84">
        <v>457.47768000000002</v>
      </c>
      <c r="AF292" s="84">
        <f t="shared" si="130"/>
        <v>463.36246</v>
      </c>
      <c r="AG292" s="84">
        <f t="shared" si="131"/>
        <v>466.856112</v>
      </c>
      <c r="AH292" s="84">
        <f t="shared" si="132"/>
        <v>475.96333240000001</v>
      </c>
      <c r="AI292" s="84">
        <f ca="1">VLOOKUP(eurostat_totals[[#This Row],[energy carrier EUCalc]],$AE$11:$BI$24,COLUMN()-COLUMN($AD$29),FALSE)*eurostat_totals[[#This Row],[2020 1]]</f>
        <v>475.96333240000001</v>
      </c>
      <c r="AJ292" s="84">
        <f ca="1">VLOOKUP(eurostat_totals[[#This Row],[energy carrier EUCalc]],$AE$11:$BI$24,COLUMN()-COLUMN($AD$29),FALSE)*eurostat_totals[[#This Row],[2020 1]]</f>
        <v>475.96333240000001</v>
      </c>
      <c r="AK292" s="84">
        <f ca="1">VLOOKUP(eurostat_totals[[#This Row],[energy carrier EUCalc]],$AE$11:$BI$24,COLUMN()-COLUMN($AD$29),FALSE)*eurostat_totals[[#This Row],[2020 1]]</f>
        <v>475.96333240000001</v>
      </c>
      <c r="AL292" s="84">
        <f ca="1">VLOOKUP(eurostat_totals[[#This Row],[energy carrier EUCalc]],$AE$11:$BI$24,COLUMN()-COLUMN($AD$29),FALSE)*eurostat_totals[[#This Row],[2020 1]]</f>
        <v>475.96333240000001</v>
      </c>
      <c r="AM292" s="84">
        <f ca="1">VLOOKUP(eurostat_totals[[#This Row],[energy carrier EUCalc]],$AE$11:$BI$24,COLUMN()-COLUMN($AD$29),FALSE)*eurostat_totals[[#This Row],[2020 1]]</f>
        <v>475.96333240000001</v>
      </c>
      <c r="AN292" s="84">
        <f ca="1">VLOOKUP(eurostat_totals[[#This Row],[energy carrier EUCalc]],$AE$11:$BI$24,COLUMN()-COLUMN($AD$29),FALSE)*eurostat_totals[[#This Row],[2020 1]]</f>
        <v>475.96333240000001</v>
      </c>
      <c r="AO292" s="84">
        <f>VLOOKUP(eurostat_totals[[#This Row],[energy carrier EUCalc]],$AE$11:$BI$24,COLUMN()-COLUMN($AD$29),FALSE)*eurostat_totals[[#This Row],[2020 1]]</f>
        <v>475.96333240000001</v>
      </c>
      <c r="AP292" s="84">
        <f ca="1">VLOOKUP(eurostat_totals[[#This Row],[energy carrier EUCalc]],$AE$11:$BI$24,COLUMN()-COLUMN($AD$29),FALSE)*eurostat_totals[[#This Row],[2020 1]]</f>
        <v>475.96333240000001</v>
      </c>
      <c r="AQ292" s="84">
        <f ca="1">VLOOKUP(eurostat_totals[[#This Row],[energy carrier EUCalc]],$AE$11:$BI$24,COLUMN()-COLUMN($AD$29),FALSE)*eurostat_totals[[#This Row],[2020 1]]</f>
        <v>475.96333240000001</v>
      </c>
      <c r="AR292" s="81">
        <f ca="1">VLOOKUP(eurostat_totals[[#This Row],[energy carrier EUCalc]],$AE$11:$BI$24,COLUMN()-COLUMN($AD$29),FALSE)*eurostat_totals[[#This Row],[2020 1]]</f>
        <v>475.96333240000001</v>
      </c>
      <c r="AS292" s="81">
        <f ca="1">VLOOKUP(eurostat_totals[[#This Row],[energy carrier EUCalc]],$AE$11:$BI$24,COLUMN()-COLUMN($AD$29),FALSE)*eurostat_totals[[#This Row],[2020 1]]</f>
        <v>475.96333240000001</v>
      </c>
      <c r="AT292" s="81">
        <f ca="1">VLOOKUP(eurostat_totals[[#This Row],[energy carrier EUCalc]],$AE$11:$BI$24,COLUMN()-COLUMN($AD$29),FALSE)*eurostat_totals[[#This Row],[2020 1]]</f>
        <v>475.96333240000001</v>
      </c>
      <c r="AU292" s="81">
        <f ca="1">VLOOKUP(eurostat_totals[[#This Row],[energy carrier EUCalc]],$AE$11:$BI$24,COLUMN()-COLUMN($AD$29),FALSE)*eurostat_totals[[#This Row],[2020 1]]</f>
        <v>475.96333240000001</v>
      </c>
      <c r="AV292" s="81">
        <f>VLOOKUP(eurostat_totals[[#This Row],[energy carrier EUCalc]],$AE$11:$BI$24,COLUMN()-COLUMN($AD$29),FALSE)*eurostat_totals[[#This Row],[2020 1]]</f>
        <v>475.96333240000001</v>
      </c>
      <c r="AW292" s="81">
        <f ca="1">VLOOKUP(eurostat_totals[[#This Row],[energy carrier EUCalc]],$AE$11:$BI$24,COLUMN()-COLUMN($AD$29),FALSE)*eurostat_totals[[#This Row],[2020 1]]</f>
        <v>475.96333240000001</v>
      </c>
      <c r="AX292" s="81">
        <f ca="1">VLOOKUP(eurostat_totals[[#This Row],[energy carrier EUCalc]],$AE$11:$BI$24,COLUMN()-COLUMN($AD$29),FALSE)*eurostat_totals[[#This Row],[2020 1]]</f>
        <v>475.96333240000001</v>
      </c>
      <c r="AY292" s="81">
        <f ca="1">VLOOKUP(eurostat_totals[[#This Row],[energy carrier EUCalc]],$AE$11:$BI$24,COLUMN()-COLUMN($AD$29),FALSE)*eurostat_totals[[#This Row],[2020 1]]</f>
        <v>475.96333240000001</v>
      </c>
      <c r="AZ292" s="81">
        <f ca="1">VLOOKUP(eurostat_totals[[#This Row],[energy carrier EUCalc]],$AE$11:$BI$24,COLUMN()-COLUMN($AD$29),FALSE)*eurostat_totals[[#This Row],[2020 1]]</f>
        <v>475.96333240000001</v>
      </c>
      <c r="BA292" s="81">
        <f ca="1">VLOOKUP(eurostat_totals[[#This Row],[energy carrier EUCalc]],$AE$11:$BI$24,COLUMN()-COLUMN($AD$29),FALSE)*eurostat_totals[[#This Row],[2020 1]]</f>
        <v>475.96333240000001</v>
      </c>
      <c r="BB292" s="81">
        <f ca="1">VLOOKUP(eurostat_totals[[#This Row],[energy carrier EUCalc]],$AE$11:$BI$24,COLUMN()-COLUMN($AD$29),FALSE)*eurostat_totals[[#This Row],[2020 1]]</f>
        <v>475.96333240000001</v>
      </c>
      <c r="BC292" s="81">
        <f>VLOOKUP(eurostat_totals[[#This Row],[energy carrier EUCalc]],$AE$11:$BI$24,COLUMN()-COLUMN($AD$29),FALSE)*eurostat_totals[[#This Row],[2020 1]]</f>
        <v>475.96333240000001</v>
      </c>
      <c r="BD292" s="81">
        <f ca="1">VLOOKUP(eurostat_totals[[#This Row],[energy carrier EUCalc]],$AE$11:$BI$24,COLUMN()-COLUMN($AD$29),FALSE)*eurostat_totals[[#This Row],[2020 1]]</f>
        <v>475.96333240000001</v>
      </c>
      <c r="BE292" s="81">
        <f ca="1">VLOOKUP(eurostat_totals[[#This Row],[energy carrier EUCalc]],$AE$11:$BI$24,COLUMN()-COLUMN($AD$29),FALSE)*eurostat_totals[[#This Row],[2020 1]]</f>
        <v>475.96333240000001</v>
      </c>
      <c r="BF292" s="81">
        <f ca="1">VLOOKUP(eurostat_totals[[#This Row],[energy carrier EUCalc]],$AE$11:$BI$24,COLUMN()-COLUMN($AD$29),FALSE)*eurostat_totals[[#This Row],[2020 1]]</f>
        <v>475.96333240000001</v>
      </c>
      <c r="BG292" s="81">
        <f ca="1">VLOOKUP(eurostat_totals[[#This Row],[energy carrier EUCalc]],$AE$11:$BI$24,COLUMN()-COLUMN($AD$29),FALSE)*eurostat_totals[[#This Row],[2020 1]]</f>
        <v>475.96333240000001</v>
      </c>
      <c r="BH292" s="81">
        <f ca="1">VLOOKUP(eurostat_totals[[#This Row],[energy carrier EUCalc]],$AE$11:$BI$24,COLUMN()-COLUMN($AD$29),FALSE)*eurostat_totals[[#This Row],[2020 1]]</f>
        <v>475.96333240000001</v>
      </c>
      <c r="BI292" s="81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81" t="str">
        <f t="shared" si="133"/>
        <v>liquid-bioItaly</v>
      </c>
      <c r="B293" s="6" t="s">
        <v>74</v>
      </c>
      <c r="C293" t="s">
        <v>5</v>
      </c>
      <c r="D293" s="84">
        <v>7187.5028200000006</v>
      </c>
      <c r="E293" s="84">
        <v>8243.6114900000011</v>
      </c>
      <c r="F293" s="84">
        <v>9772.2237999999998</v>
      </c>
      <c r="G293" s="84">
        <v>9125.0026700000017</v>
      </c>
      <c r="H293" s="84">
        <v>10970.555740000002</v>
      </c>
      <c r="I293" s="84">
        <v>10916.3832</v>
      </c>
      <c r="J293" s="84">
        <v>10680.55006</v>
      </c>
      <c r="K293" s="84">
        <v>11855.00561</v>
      </c>
      <c r="L293" s="84">
        <v>12228.886849999999</v>
      </c>
      <c r="M293" s="84">
        <v>13031.67086</v>
      </c>
      <c r="N293" s="84">
        <v>15014.504450000002</v>
      </c>
      <c r="O293" s="84">
        <v>15609.227760000002</v>
      </c>
      <c r="P293" s="84">
        <v>25276.50244</v>
      </c>
      <c r="Q293" s="84">
        <v>40775.059119999998</v>
      </c>
      <c r="R293" s="84">
        <v>26291.836329999998</v>
      </c>
      <c r="S293" s="84">
        <v>45691.22294</v>
      </c>
      <c r="T293" s="84">
        <v>55409.437020000012</v>
      </c>
      <c r="U293" s="84">
        <v>76698.442770000009</v>
      </c>
      <c r="V293" s="84">
        <v>89886.723210000011</v>
      </c>
      <c r="W293" s="84">
        <v>86631.39317000001</v>
      </c>
      <c r="X293" s="84">
        <v>84474.272400000002</v>
      </c>
      <c r="Y293" s="84">
        <v>54741.502860000001</v>
      </c>
      <c r="Z293" s="84">
        <v>78546.996380000011</v>
      </c>
      <c r="AA293" s="84">
        <v>78601.889980000007</v>
      </c>
      <c r="AB293" s="84">
        <v>67556.948759999999</v>
      </c>
      <c r="AC293" s="84">
        <v>76000.445060000013</v>
      </c>
      <c r="AD293" s="84">
        <v>73528.058250000002</v>
      </c>
      <c r="AE293" s="84">
        <v>81577.83253</v>
      </c>
      <c r="AF293" s="84">
        <f t="shared" si="130"/>
        <v>82183.999759999992</v>
      </c>
      <c r="AG293" s="84">
        <f t="shared" si="131"/>
        <v>82900.421715999983</v>
      </c>
      <c r="AH293" s="84">
        <f t="shared" si="132"/>
        <v>85969.116307199976</v>
      </c>
      <c r="AI293" s="84">
        <f ca="1">VLOOKUP(eurostat_totals[[#This Row],[energy carrier EUCalc]],$AE$11:$BI$24,COLUMN()-COLUMN($AD$29),FALSE)*eurostat_totals[[#This Row],[2020 1]]</f>
        <v>85969.116307199976</v>
      </c>
      <c r="AJ293" s="84">
        <f ca="1">VLOOKUP(eurostat_totals[[#This Row],[energy carrier EUCalc]],$AE$11:$BI$24,COLUMN()-COLUMN($AD$29),FALSE)*eurostat_totals[[#This Row],[2020 1]]</f>
        <v>85969.116307199976</v>
      </c>
      <c r="AK293" s="84">
        <f ca="1">VLOOKUP(eurostat_totals[[#This Row],[energy carrier EUCalc]],$AE$11:$BI$24,COLUMN()-COLUMN($AD$29),FALSE)*eurostat_totals[[#This Row],[2020 1]]</f>
        <v>85969.116307199976</v>
      </c>
      <c r="AL293" s="84">
        <f ca="1">VLOOKUP(eurostat_totals[[#This Row],[energy carrier EUCalc]],$AE$11:$BI$24,COLUMN()-COLUMN($AD$29),FALSE)*eurostat_totals[[#This Row],[2020 1]]</f>
        <v>85969.116307199976</v>
      </c>
      <c r="AM293" s="84">
        <f ca="1">VLOOKUP(eurostat_totals[[#This Row],[energy carrier EUCalc]],$AE$11:$BI$24,COLUMN()-COLUMN($AD$29),FALSE)*eurostat_totals[[#This Row],[2020 1]]</f>
        <v>85969.116307199976</v>
      </c>
      <c r="AN293" s="84">
        <f ca="1">VLOOKUP(eurostat_totals[[#This Row],[energy carrier EUCalc]],$AE$11:$BI$24,COLUMN()-COLUMN($AD$29),FALSE)*eurostat_totals[[#This Row],[2020 1]]</f>
        <v>85969.116307199976</v>
      </c>
      <c r="AO293" s="84">
        <f>VLOOKUP(eurostat_totals[[#This Row],[energy carrier EUCalc]],$AE$11:$BI$24,COLUMN()-COLUMN($AD$29),FALSE)*eurostat_totals[[#This Row],[2020 1]]</f>
        <v>85969.116307199976</v>
      </c>
      <c r="AP293" s="84">
        <f ca="1">VLOOKUP(eurostat_totals[[#This Row],[energy carrier EUCalc]],$AE$11:$BI$24,COLUMN()-COLUMN($AD$29),FALSE)*eurostat_totals[[#This Row],[2020 1]]</f>
        <v>85969.116307199976</v>
      </c>
      <c r="AQ293" s="84">
        <f ca="1">VLOOKUP(eurostat_totals[[#This Row],[energy carrier EUCalc]],$AE$11:$BI$24,COLUMN()-COLUMN($AD$29),FALSE)*eurostat_totals[[#This Row],[2020 1]]</f>
        <v>85969.116307199976</v>
      </c>
      <c r="AR293" s="81">
        <f ca="1">VLOOKUP(eurostat_totals[[#This Row],[energy carrier EUCalc]],$AE$11:$BI$24,COLUMN()-COLUMN($AD$29),FALSE)*eurostat_totals[[#This Row],[2020 1]]</f>
        <v>85969.116307199976</v>
      </c>
      <c r="AS293" s="81">
        <f ca="1">VLOOKUP(eurostat_totals[[#This Row],[energy carrier EUCalc]],$AE$11:$BI$24,COLUMN()-COLUMN($AD$29),FALSE)*eurostat_totals[[#This Row],[2020 1]]</f>
        <v>85969.116307199976</v>
      </c>
      <c r="AT293" s="81">
        <f ca="1">VLOOKUP(eurostat_totals[[#This Row],[energy carrier EUCalc]],$AE$11:$BI$24,COLUMN()-COLUMN($AD$29),FALSE)*eurostat_totals[[#This Row],[2020 1]]</f>
        <v>85969.116307199976</v>
      </c>
      <c r="AU293" s="81">
        <f ca="1">VLOOKUP(eurostat_totals[[#This Row],[energy carrier EUCalc]],$AE$11:$BI$24,COLUMN()-COLUMN($AD$29),FALSE)*eurostat_totals[[#This Row],[2020 1]]</f>
        <v>85969.116307199976</v>
      </c>
      <c r="AV293" s="81">
        <f>VLOOKUP(eurostat_totals[[#This Row],[energy carrier EUCalc]],$AE$11:$BI$24,COLUMN()-COLUMN($AD$29),FALSE)*eurostat_totals[[#This Row],[2020 1]]</f>
        <v>85969.116307199976</v>
      </c>
      <c r="AW293" s="81">
        <f ca="1">VLOOKUP(eurostat_totals[[#This Row],[energy carrier EUCalc]],$AE$11:$BI$24,COLUMN()-COLUMN($AD$29),FALSE)*eurostat_totals[[#This Row],[2020 1]]</f>
        <v>85969.116307199976</v>
      </c>
      <c r="AX293" s="81">
        <f ca="1">VLOOKUP(eurostat_totals[[#This Row],[energy carrier EUCalc]],$AE$11:$BI$24,COLUMN()-COLUMN($AD$29),FALSE)*eurostat_totals[[#This Row],[2020 1]]</f>
        <v>85969.116307199976</v>
      </c>
      <c r="AY293" s="81">
        <f ca="1">VLOOKUP(eurostat_totals[[#This Row],[energy carrier EUCalc]],$AE$11:$BI$24,COLUMN()-COLUMN($AD$29),FALSE)*eurostat_totals[[#This Row],[2020 1]]</f>
        <v>85969.116307199976</v>
      </c>
      <c r="AZ293" s="81">
        <f ca="1">VLOOKUP(eurostat_totals[[#This Row],[energy carrier EUCalc]],$AE$11:$BI$24,COLUMN()-COLUMN($AD$29),FALSE)*eurostat_totals[[#This Row],[2020 1]]</f>
        <v>85969.116307199976</v>
      </c>
      <c r="BA293" s="81">
        <f ca="1">VLOOKUP(eurostat_totals[[#This Row],[energy carrier EUCalc]],$AE$11:$BI$24,COLUMN()-COLUMN($AD$29),FALSE)*eurostat_totals[[#This Row],[2020 1]]</f>
        <v>85969.116307199976</v>
      </c>
      <c r="BB293" s="81">
        <f ca="1">VLOOKUP(eurostat_totals[[#This Row],[energy carrier EUCalc]],$AE$11:$BI$24,COLUMN()-COLUMN($AD$29),FALSE)*eurostat_totals[[#This Row],[2020 1]]</f>
        <v>85969.116307199976</v>
      </c>
      <c r="BC293" s="81">
        <f>VLOOKUP(eurostat_totals[[#This Row],[energy carrier EUCalc]],$AE$11:$BI$24,COLUMN()-COLUMN($AD$29),FALSE)*eurostat_totals[[#This Row],[2020 1]]</f>
        <v>85969.116307199976</v>
      </c>
      <c r="BD293" s="81">
        <f ca="1">VLOOKUP(eurostat_totals[[#This Row],[energy carrier EUCalc]],$AE$11:$BI$24,COLUMN()-COLUMN($AD$29),FALSE)*eurostat_totals[[#This Row],[2020 1]]</f>
        <v>85969.116307199976</v>
      </c>
      <c r="BE293" s="81">
        <f ca="1">VLOOKUP(eurostat_totals[[#This Row],[energy carrier EUCalc]],$AE$11:$BI$24,COLUMN()-COLUMN($AD$29),FALSE)*eurostat_totals[[#This Row],[2020 1]]</f>
        <v>85969.116307199976</v>
      </c>
      <c r="BF293" s="81">
        <f ca="1">VLOOKUP(eurostat_totals[[#This Row],[energy carrier EUCalc]],$AE$11:$BI$24,COLUMN()-COLUMN($AD$29),FALSE)*eurostat_totals[[#This Row],[2020 1]]</f>
        <v>85969.116307199976</v>
      </c>
      <c r="BG293" s="81">
        <f ca="1">VLOOKUP(eurostat_totals[[#This Row],[energy carrier EUCalc]],$AE$11:$BI$24,COLUMN()-COLUMN($AD$29),FALSE)*eurostat_totals[[#This Row],[2020 1]]</f>
        <v>85969.116307199976</v>
      </c>
      <c r="BH293" s="81">
        <f ca="1">VLOOKUP(eurostat_totals[[#This Row],[energy carrier EUCalc]],$AE$11:$BI$24,COLUMN()-COLUMN($AD$29),FALSE)*eurostat_totals[[#This Row],[2020 1]]</f>
        <v>85969.116307199976</v>
      </c>
      <c r="BI293" s="81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81" t="str">
        <f t="shared" si="133"/>
        <v>liquid-bioLatvia</v>
      </c>
      <c r="B294" s="6" t="s">
        <v>74</v>
      </c>
      <c r="C294" t="s">
        <v>23</v>
      </c>
      <c r="D294" s="84">
        <v>5558.3375299999998</v>
      </c>
      <c r="E294" s="84">
        <v>6852.5006699999994</v>
      </c>
      <c r="F294" s="84">
        <v>6755.552990000001</v>
      </c>
      <c r="G294" s="84">
        <v>7332.2265400000006</v>
      </c>
      <c r="H294" s="84">
        <v>7444.4444100000001</v>
      </c>
      <c r="I294" s="84">
        <v>8334.1626700000015</v>
      </c>
      <c r="J294" s="84">
        <v>8708.0555400000012</v>
      </c>
      <c r="K294" s="84">
        <v>8258.335070000001</v>
      </c>
      <c r="L294" s="84">
        <v>8331.6622200000002</v>
      </c>
      <c r="M294" s="84">
        <v>8071.6619400000009</v>
      </c>
      <c r="N294" s="84">
        <v>7841.1088200000013</v>
      </c>
      <c r="O294" s="84">
        <v>8477.5024200000007</v>
      </c>
      <c r="P294" s="84">
        <v>8355.0036299999992</v>
      </c>
      <c r="Q294" s="84">
        <v>8847.2201200000018</v>
      </c>
      <c r="R294" s="84">
        <v>8909.1615000000002</v>
      </c>
      <c r="S294" s="84">
        <v>8953.89048</v>
      </c>
      <c r="T294" s="84">
        <v>8665.2804000000015</v>
      </c>
      <c r="U294" s="84">
        <v>8449.43923</v>
      </c>
      <c r="V294" s="84">
        <v>8379.9964999999993</v>
      </c>
      <c r="W294" s="84">
        <v>9351.9388600000002</v>
      </c>
      <c r="X294" s="84">
        <v>6954.4492500000006</v>
      </c>
      <c r="Y294" s="84">
        <v>7262.2255700000005</v>
      </c>
      <c r="Z294" s="84">
        <v>7728.8909500000009</v>
      </c>
      <c r="AA294" s="84">
        <v>6720.8374400000012</v>
      </c>
      <c r="AB294" s="84">
        <v>6605.56088</v>
      </c>
      <c r="AC294" s="84">
        <v>5330.5523500000008</v>
      </c>
      <c r="AD294" s="84">
        <v>5238.6055700000006</v>
      </c>
      <c r="AE294" s="84">
        <v>5877.3600600000009</v>
      </c>
      <c r="AF294" s="84">
        <f t="shared" si="130"/>
        <v>5507.0538820000011</v>
      </c>
      <c r="AG294" s="84">
        <f t="shared" si="131"/>
        <v>5264.2971704000011</v>
      </c>
      <c r="AH294" s="84">
        <f t="shared" si="132"/>
        <v>4996.0444284800014</v>
      </c>
      <c r="AI294" s="84">
        <f ca="1">VLOOKUP(eurostat_totals[[#This Row],[energy carrier EUCalc]],$AE$11:$BI$24,COLUMN()-COLUMN($AD$29),FALSE)*eurostat_totals[[#This Row],[2020 1]]</f>
        <v>4996.0444284800014</v>
      </c>
      <c r="AJ294" s="84">
        <f ca="1">VLOOKUP(eurostat_totals[[#This Row],[energy carrier EUCalc]],$AE$11:$BI$24,COLUMN()-COLUMN($AD$29),FALSE)*eurostat_totals[[#This Row],[2020 1]]</f>
        <v>4996.0444284800014</v>
      </c>
      <c r="AK294" s="84">
        <f ca="1">VLOOKUP(eurostat_totals[[#This Row],[energy carrier EUCalc]],$AE$11:$BI$24,COLUMN()-COLUMN($AD$29),FALSE)*eurostat_totals[[#This Row],[2020 1]]</f>
        <v>4996.0444284800014</v>
      </c>
      <c r="AL294" s="84">
        <f ca="1">VLOOKUP(eurostat_totals[[#This Row],[energy carrier EUCalc]],$AE$11:$BI$24,COLUMN()-COLUMN($AD$29),FALSE)*eurostat_totals[[#This Row],[2020 1]]</f>
        <v>4996.0444284800014</v>
      </c>
      <c r="AM294" s="84">
        <f ca="1">VLOOKUP(eurostat_totals[[#This Row],[energy carrier EUCalc]],$AE$11:$BI$24,COLUMN()-COLUMN($AD$29),FALSE)*eurostat_totals[[#This Row],[2020 1]]</f>
        <v>4996.0444284800014</v>
      </c>
      <c r="AN294" s="84">
        <f ca="1">VLOOKUP(eurostat_totals[[#This Row],[energy carrier EUCalc]],$AE$11:$BI$24,COLUMN()-COLUMN($AD$29),FALSE)*eurostat_totals[[#This Row],[2020 1]]</f>
        <v>4996.0444284800014</v>
      </c>
      <c r="AO294" s="84">
        <f>VLOOKUP(eurostat_totals[[#This Row],[energy carrier EUCalc]],$AE$11:$BI$24,COLUMN()-COLUMN($AD$29),FALSE)*eurostat_totals[[#This Row],[2020 1]]</f>
        <v>4996.0444284800014</v>
      </c>
      <c r="AP294" s="84">
        <f ca="1">VLOOKUP(eurostat_totals[[#This Row],[energy carrier EUCalc]],$AE$11:$BI$24,COLUMN()-COLUMN($AD$29),FALSE)*eurostat_totals[[#This Row],[2020 1]]</f>
        <v>4996.0444284800014</v>
      </c>
      <c r="AQ294" s="84">
        <f ca="1">VLOOKUP(eurostat_totals[[#This Row],[energy carrier EUCalc]],$AE$11:$BI$24,COLUMN()-COLUMN($AD$29),FALSE)*eurostat_totals[[#This Row],[2020 1]]</f>
        <v>4996.0444284800014</v>
      </c>
      <c r="AR294" s="81">
        <f ca="1">VLOOKUP(eurostat_totals[[#This Row],[energy carrier EUCalc]],$AE$11:$BI$24,COLUMN()-COLUMN($AD$29),FALSE)*eurostat_totals[[#This Row],[2020 1]]</f>
        <v>4996.0444284800014</v>
      </c>
      <c r="AS294" s="81">
        <f ca="1">VLOOKUP(eurostat_totals[[#This Row],[energy carrier EUCalc]],$AE$11:$BI$24,COLUMN()-COLUMN($AD$29),FALSE)*eurostat_totals[[#This Row],[2020 1]]</f>
        <v>4996.0444284800014</v>
      </c>
      <c r="AT294" s="81">
        <f ca="1">VLOOKUP(eurostat_totals[[#This Row],[energy carrier EUCalc]],$AE$11:$BI$24,COLUMN()-COLUMN($AD$29),FALSE)*eurostat_totals[[#This Row],[2020 1]]</f>
        <v>4996.0444284800014</v>
      </c>
      <c r="AU294" s="81">
        <f ca="1">VLOOKUP(eurostat_totals[[#This Row],[energy carrier EUCalc]],$AE$11:$BI$24,COLUMN()-COLUMN($AD$29),FALSE)*eurostat_totals[[#This Row],[2020 1]]</f>
        <v>4996.0444284800014</v>
      </c>
      <c r="AV294" s="81">
        <f>VLOOKUP(eurostat_totals[[#This Row],[energy carrier EUCalc]],$AE$11:$BI$24,COLUMN()-COLUMN($AD$29),FALSE)*eurostat_totals[[#This Row],[2020 1]]</f>
        <v>4996.0444284800014</v>
      </c>
      <c r="AW294" s="81">
        <f ca="1">VLOOKUP(eurostat_totals[[#This Row],[energy carrier EUCalc]],$AE$11:$BI$24,COLUMN()-COLUMN($AD$29),FALSE)*eurostat_totals[[#This Row],[2020 1]]</f>
        <v>4996.0444284800014</v>
      </c>
      <c r="AX294" s="81">
        <f ca="1">VLOOKUP(eurostat_totals[[#This Row],[energy carrier EUCalc]],$AE$11:$BI$24,COLUMN()-COLUMN($AD$29),FALSE)*eurostat_totals[[#This Row],[2020 1]]</f>
        <v>4996.0444284800014</v>
      </c>
      <c r="AY294" s="81">
        <f ca="1">VLOOKUP(eurostat_totals[[#This Row],[energy carrier EUCalc]],$AE$11:$BI$24,COLUMN()-COLUMN($AD$29),FALSE)*eurostat_totals[[#This Row],[2020 1]]</f>
        <v>4996.0444284800014</v>
      </c>
      <c r="AZ294" s="81">
        <f ca="1">VLOOKUP(eurostat_totals[[#This Row],[energy carrier EUCalc]],$AE$11:$BI$24,COLUMN()-COLUMN($AD$29),FALSE)*eurostat_totals[[#This Row],[2020 1]]</f>
        <v>4996.0444284800014</v>
      </c>
      <c r="BA294" s="81">
        <f ca="1">VLOOKUP(eurostat_totals[[#This Row],[energy carrier EUCalc]],$AE$11:$BI$24,COLUMN()-COLUMN($AD$29),FALSE)*eurostat_totals[[#This Row],[2020 1]]</f>
        <v>4996.0444284800014</v>
      </c>
      <c r="BB294" s="81">
        <f ca="1">VLOOKUP(eurostat_totals[[#This Row],[energy carrier EUCalc]],$AE$11:$BI$24,COLUMN()-COLUMN($AD$29),FALSE)*eurostat_totals[[#This Row],[2020 1]]</f>
        <v>4996.0444284800014</v>
      </c>
      <c r="BC294" s="81">
        <f>VLOOKUP(eurostat_totals[[#This Row],[energy carrier EUCalc]],$AE$11:$BI$24,COLUMN()-COLUMN($AD$29),FALSE)*eurostat_totals[[#This Row],[2020 1]]</f>
        <v>4996.0444284800014</v>
      </c>
      <c r="BD294" s="81">
        <f ca="1">VLOOKUP(eurostat_totals[[#This Row],[energy carrier EUCalc]],$AE$11:$BI$24,COLUMN()-COLUMN($AD$29),FALSE)*eurostat_totals[[#This Row],[2020 1]]</f>
        <v>4996.0444284800014</v>
      </c>
      <c r="BE294" s="81">
        <f ca="1">VLOOKUP(eurostat_totals[[#This Row],[energy carrier EUCalc]],$AE$11:$BI$24,COLUMN()-COLUMN($AD$29),FALSE)*eurostat_totals[[#This Row],[2020 1]]</f>
        <v>4996.0444284800014</v>
      </c>
      <c r="BF294" s="81">
        <f ca="1">VLOOKUP(eurostat_totals[[#This Row],[energy carrier EUCalc]],$AE$11:$BI$24,COLUMN()-COLUMN($AD$29),FALSE)*eurostat_totals[[#This Row],[2020 1]]</f>
        <v>4996.0444284800014</v>
      </c>
      <c r="BG294" s="81">
        <f ca="1">VLOOKUP(eurostat_totals[[#This Row],[energy carrier EUCalc]],$AE$11:$BI$24,COLUMN()-COLUMN($AD$29),FALSE)*eurostat_totals[[#This Row],[2020 1]]</f>
        <v>4996.0444284800014</v>
      </c>
      <c r="BH294" s="81">
        <f ca="1">VLOOKUP(eurostat_totals[[#This Row],[energy carrier EUCalc]],$AE$11:$BI$24,COLUMN()-COLUMN($AD$29),FALSE)*eurostat_totals[[#This Row],[2020 1]]</f>
        <v>4996.0444284800014</v>
      </c>
      <c r="BI294" s="81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81" t="str">
        <f t="shared" si="133"/>
        <v>liquid-bioLithuania</v>
      </c>
      <c r="B295" s="6" t="s">
        <v>74</v>
      </c>
      <c r="C295" t="s">
        <v>24</v>
      </c>
      <c r="D295" s="84">
        <v>2499.7173100000005</v>
      </c>
      <c r="E295" s="84">
        <v>2499.7173100000005</v>
      </c>
      <c r="F295" s="84">
        <v>2569.71828</v>
      </c>
      <c r="G295" s="84">
        <v>4197.4996000000001</v>
      </c>
      <c r="H295" s="84">
        <v>4220.8293800000001</v>
      </c>
      <c r="I295" s="84">
        <v>4604.7240500000007</v>
      </c>
      <c r="J295" s="84">
        <v>4964.9981900000002</v>
      </c>
      <c r="K295" s="84">
        <v>5069.44722</v>
      </c>
      <c r="L295" s="84">
        <v>5476.6716700000006</v>
      </c>
      <c r="M295" s="84">
        <v>5744.1616700000004</v>
      </c>
      <c r="N295" s="84">
        <v>6124.7185300000001</v>
      </c>
      <c r="O295" s="84">
        <v>6260.8360500000008</v>
      </c>
      <c r="P295" s="84">
        <v>6141.6634400000003</v>
      </c>
      <c r="Q295" s="84">
        <v>6197.4990700000008</v>
      </c>
      <c r="R295" s="84">
        <v>6301.1107400000001</v>
      </c>
      <c r="S295" s="84">
        <v>6461.3837699999995</v>
      </c>
      <c r="T295" s="84">
        <v>6677.5040600000011</v>
      </c>
      <c r="U295" s="84">
        <v>6423.3304100000005</v>
      </c>
      <c r="V295" s="84">
        <v>6664.7226900000005</v>
      </c>
      <c r="W295" s="84">
        <v>6793.60635</v>
      </c>
      <c r="X295" s="84">
        <v>6673.3288900000007</v>
      </c>
      <c r="Y295" s="84">
        <v>6491.3891700000004</v>
      </c>
      <c r="Z295" s="84">
        <v>6518.6150000000007</v>
      </c>
      <c r="AA295" s="84">
        <v>6276.3853600000011</v>
      </c>
      <c r="AB295" s="84">
        <v>5911.3894400000008</v>
      </c>
      <c r="AC295" s="84">
        <v>5706.3874300000007</v>
      </c>
      <c r="AD295" s="84">
        <v>5627.7802600000005</v>
      </c>
      <c r="AE295" s="84">
        <v>5468.3329600000006</v>
      </c>
      <c r="AF295" s="84">
        <f t="shared" si="130"/>
        <v>5258.2765520000003</v>
      </c>
      <c r="AG295" s="84">
        <f t="shared" si="131"/>
        <v>5054.6547903999999</v>
      </c>
      <c r="AH295" s="84">
        <f t="shared" si="132"/>
        <v>4883.3078604799994</v>
      </c>
      <c r="AI295" s="84">
        <f ca="1">VLOOKUP(eurostat_totals[[#This Row],[energy carrier EUCalc]],$AE$11:$BI$24,COLUMN()-COLUMN($AD$29),FALSE)*eurostat_totals[[#This Row],[2020 1]]</f>
        <v>4883.3078604799994</v>
      </c>
      <c r="AJ295" s="84">
        <f ca="1">VLOOKUP(eurostat_totals[[#This Row],[energy carrier EUCalc]],$AE$11:$BI$24,COLUMN()-COLUMN($AD$29),FALSE)*eurostat_totals[[#This Row],[2020 1]]</f>
        <v>4883.3078604799994</v>
      </c>
      <c r="AK295" s="84">
        <f ca="1">VLOOKUP(eurostat_totals[[#This Row],[energy carrier EUCalc]],$AE$11:$BI$24,COLUMN()-COLUMN($AD$29),FALSE)*eurostat_totals[[#This Row],[2020 1]]</f>
        <v>4883.3078604799994</v>
      </c>
      <c r="AL295" s="84">
        <f ca="1">VLOOKUP(eurostat_totals[[#This Row],[energy carrier EUCalc]],$AE$11:$BI$24,COLUMN()-COLUMN($AD$29),FALSE)*eurostat_totals[[#This Row],[2020 1]]</f>
        <v>4883.3078604799994</v>
      </c>
      <c r="AM295" s="84">
        <f ca="1">VLOOKUP(eurostat_totals[[#This Row],[energy carrier EUCalc]],$AE$11:$BI$24,COLUMN()-COLUMN($AD$29),FALSE)*eurostat_totals[[#This Row],[2020 1]]</f>
        <v>4883.3078604799994</v>
      </c>
      <c r="AN295" s="84">
        <f ca="1">VLOOKUP(eurostat_totals[[#This Row],[energy carrier EUCalc]],$AE$11:$BI$24,COLUMN()-COLUMN($AD$29),FALSE)*eurostat_totals[[#This Row],[2020 1]]</f>
        <v>4883.3078604799994</v>
      </c>
      <c r="AO295" s="84">
        <f>VLOOKUP(eurostat_totals[[#This Row],[energy carrier EUCalc]],$AE$11:$BI$24,COLUMN()-COLUMN($AD$29),FALSE)*eurostat_totals[[#This Row],[2020 1]]</f>
        <v>4883.3078604799994</v>
      </c>
      <c r="AP295" s="84">
        <f ca="1">VLOOKUP(eurostat_totals[[#This Row],[energy carrier EUCalc]],$AE$11:$BI$24,COLUMN()-COLUMN($AD$29),FALSE)*eurostat_totals[[#This Row],[2020 1]]</f>
        <v>4883.3078604799994</v>
      </c>
      <c r="AQ295" s="84">
        <f ca="1">VLOOKUP(eurostat_totals[[#This Row],[energy carrier EUCalc]],$AE$11:$BI$24,COLUMN()-COLUMN($AD$29),FALSE)*eurostat_totals[[#This Row],[2020 1]]</f>
        <v>4883.3078604799994</v>
      </c>
      <c r="AR295" s="81">
        <f ca="1">VLOOKUP(eurostat_totals[[#This Row],[energy carrier EUCalc]],$AE$11:$BI$24,COLUMN()-COLUMN($AD$29),FALSE)*eurostat_totals[[#This Row],[2020 1]]</f>
        <v>4883.3078604799994</v>
      </c>
      <c r="AS295" s="81">
        <f ca="1">VLOOKUP(eurostat_totals[[#This Row],[energy carrier EUCalc]],$AE$11:$BI$24,COLUMN()-COLUMN($AD$29),FALSE)*eurostat_totals[[#This Row],[2020 1]]</f>
        <v>4883.3078604799994</v>
      </c>
      <c r="AT295" s="81">
        <f ca="1">VLOOKUP(eurostat_totals[[#This Row],[energy carrier EUCalc]],$AE$11:$BI$24,COLUMN()-COLUMN($AD$29),FALSE)*eurostat_totals[[#This Row],[2020 1]]</f>
        <v>4883.3078604799994</v>
      </c>
      <c r="AU295" s="81">
        <f ca="1">VLOOKUP(eurostat_totals[[#This Row],[energy carrier EUCalc]],$AE$11:$BI$24,COLUMN()-COLUMN($AD$29),FALSE)*eurostat_totals[[#This Row],[2020 1]]</f>
        <v>4883.3078604799994</v>
      </c>
      <c r="AV295" s="81">
        <f>VLOOKUP(eurostat_totals[[#This Row],[energy carrier EUCalc]],$AE$11:$BI$24,COLUMN()-COLUMN($AD$29),FALSE)*eurostat_totals[[#This Row],[2020 1]]</f>
        <v>4883.3078604799994</v>
      </c>
      <c r="AW295" s="81">
        <f ca="1">VLOOKUP(eurostat_totals[[#This Row],[energy carrier EUCalc]],$AE$11:$BI$24,COLUMN()-COLUMN($AD$29),FALSE)*eurostat_totals[[#This Row],[2020 1]]</f>
        <v>4883.3078604799994</v>
      </c>
      <c r="AX295" s="81">
        <f ca="1">VLOOKUP(eurostat_totals[[#This Row],[energy carrier EUCalc]],$AE$11:$BI$24,COLUMN()-COLUMN($AD$29),FALSE)*eurostat_totals[[#This Row],[2020 1]]</f>
        <v>4883.3078604799994</v>
      </c>
      <c r="AY295" s="81">
        <f ca="1">VLOOKUP(eurostat_totals[[#This Row],[energy carrier EUCalc]],$AE$11:$BI$24,COLUMN()-COLUMN($AD$29),FALSE)*eurostat_totals[[#This Row],[2020 1]]</f>
        <v>4883.3078604799994</v>
      </c>
      <c r="AZ295" s="81">
        <f ca="1">VLOOKUP(eurostat_totals[[#This Row],[energy carrier EUCalc]],$AE$11:$BI$24,COLUMN()-COLUMN($AD$29),FALSE)*eurostat_totals[[#This Row],[2020 1]]</f>
        <v>4883.3078604799994</v>
      </c>
      <c r="BA295" s="81">
        <f ca="1">VLOOKUP(eurostat_totals[[#This Row],[energy carrier EUCalc]],$AE$11:$BI$24,COLUMN()-COLUMN($AD$29),FALSE)*eurostat_totals[[#This Row],[2020 1]]</f>
        <v>4883.3078604799994</v>
      </c>
      <c r="BB295" s="81">
        <f ca="1">VLOOKUP(eurostat_totals[[#This Row],[energy carrier EUCalc]],$AE$11:$BI$24,COLUMN()-COLUMN($AD$29),FALSE)*eurostat_totals[[#This Row],[2020 1]]</f>
        <v>4883.3078604799994</v>
      </c>
      <c r="BC295" s="81">
        <f>VLOOKUP(eurostat_totals[[#This Row],[energy carrier EUCalc]],$AE$11:$BI$24,COLUMN()-COLUMN($AD$29),FALSE)*eurostat_totals[[#This Row],[2020 1]]</f>
        <v>4883.3078604799994</v>
      </c>
      <c r="BD295" s="81">
        <f ca="1">VLOOKUP(eurostat_totals[[#This Row],[energy carrier EUCalc]],$AE$11:$BI$24,COLUMN()-COLUMN($AD$29),FALSE)*eurostat_totals[[#This Row],[2020 1]]</f>
        <v>4883.3078604799994</v>
      </c>
      <c r="BE295" s="81">
        <f ca="1">VLOOKUP(eurostat_totals[[#This Row],[energy carrier EUCalc]],$AE$11:$BI$24,COLUMN()-COLUMN($AD$29),FALSE)*eurostat_totals[[#This Row],[2020 1]]</f>
        <v>4883.3078604799994</v>
      </c>
      <c r="BF295" s="81">
        <f ca="1">VLOOKUP(eurostat_totals[[#This Row],[energy carrier EUCalc]],$AE$11:$BI$24,COLUMN()-COLUMN($AD$29),FALSE)*eurostat_totals[[#This Row],[2020 1]]</f>
        <v>4883.3078604799994</v>
      </c>
      <c r="BG295" s="81">
        <f ca="1">VLOOKUP(eurostat_totals[[#This Row],[energy carrier EUCalc]],$AE$11:$BI$24,COLUMN()-COLUMN($AD$29),FALSE)*eurostat_totals[[#This Row],[2020 1]]</f>
        <v>4883.3078604799994</v>
      </c>
      <c r="BH295" s="81">
        <f ca="1">VLOOKUP(eurostat_totals[[#This Row],[energy carrier EUCalc]],$AE$11:$BI$24,COLUMN()-COLUMN($AD$29),FALSE)*eurostat_totals[[#This Row],[2020 1]]</f>
        <v>4883.3078604799994</v>
      </c>
      <c r="BI295" s="81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81" t="str">
        <f t="shared" si="133"/>
        <v>liquid-bioLuxembourg</v>
      </c>
      <c r="B296" s="6" t="s">
        <v>74</v>
      </c>
      <c r="C296" t="s">
        <v>27</v>
      </c>
      <c r="D296" s="84">
        <v>0</v>
      </c>
      <c r="E296" s="84">
        <v>0</v>
      </c>
      <c r="F296" s="84">
        <v>179.17178000000001</v>
      </c>
      <c r="G296" s="84">
        <v>179.17178000000001</v>
      </c>
      <c r="H296" s="84">
        <v>179.17178000000001</v>
      </c>
      <c r="I296" s="84">
        <v>179.17178000000001</v>
      </c>
      <c r="J296" s="84">
        <v>179.17178000000001</v>
      </c>
      <c r="K296" s="84">
        <v>179.17178000000001</v>
      </c>
      <c r="L296" s="84">
        <v>179.17178000000001</v>
      </c>
      <c r="M296" s="84">
        <v>179.17178000000001</v>
      </c>
      <c r="N296" s="84">
        <v>175.63626000000002</v>
      </c>
      <c r="O296" s="84">
        <v>190.39473000000001</v>
      </c>
      <c r="P296" s="84">
        <v>176.81089</v>
      </c>
      <c r="Q296" s="84">
        <v>181.52104000000003</v>
      </c>
      <c r="R296" s="84">
        <v>194.08143999999999</v>
      </c>
      <c r="S296" s="84">
        <v>186.74290999999999</v>
      </c>
      <c r="T296" s="84">
        <v>188.39437000000004</v>
      </c>
      <c r="U296" s="84">
        <v>170.78655000000001</v>
      </c>
      <c r="V296" s="84">
        <v>190.19702000000001</v>
      </c>
      <c r="W296" s="84">
        <v>214.39904999999999</v>
      </c>
      <c r="X296" s="84">
        <v>226.76174000000003</v>
      </c>
      <c r="Y296" s="84">
        <v>186.95224999999999</v>
      </c>
      <c r="Z296" s="84">
        <v>235.37957000000003</v>
      </c>
      <c r="AA296" s="84">
        <v>262.84962999999999</v>
      </c>
      <c r="AB296" s="84">
        <v>294.05292000000003</v>
      </c>
      <c r="AC296" s="84">
        <v>323.25585000000007</v>
      </c>
      <c r="AD296" s="84">
        <v>365.53090000000003</v>
      </c>
      <c r="AE296" s="84">
        <v>384.19704999999999</v>
      </c>
      <c r="AF296" s="84">
        <f t="shared" si="130"/>
        <v>413.96054599999997</v>
      </c>
      <c r="AG296" s="84">
        <f t="shared" si="131"/>
        <v>444.18272919999998</v>
      </c>
      <c r="AH296" s="84">
        <f t="shared" si="132"/>
        <v>474.20869103999996</v>
      </c>
      <c r="AI296" s="84">
        <f ca="1">VLOOKUP(eurostat_totals[[#This Row],[energy carrier EUCalc]],$AE$11:$BI$24,COLUMN()-COLUMN($AD$29),FALSE)*eurostat_totals[[#This Row],[2020 1]]</f>
        <v>474.20869103999996</v>
      </c>
      <c r="AJ296" s="84">
        <f ca="1">VLOOKUP(eurostat_totals[[#This Row],[energy carrier EUCalc]],$AE$11:$BI$24,COLUMN()-COLUMN($AD$29),FALSE)*eurostat_totals[[#This Row],[2020 1]]</f>
        <v>474.20869103999996</v>
      </c>
      <c r="AK296" s="84">
        <f ca="1">VLOOKUP(eurostat_totals[[#This Row],[energy carrier EUCalc]],$AE$11:$BI$24,COLUMN()-COLUMN($AD$29),FALSE)*eurostat_totals[[#This Row],[2020 1]]</f>
        <v>474.20869103999996</v>
      </c>
      <c r="AL296" s="84">
        <f ca="1">VLOOKUP(eurostat_totals[[#This Row],[energy carrier EUCalc]],$AE$11:$BI$24,COLUMN()-COLUMN($AD$29),FALSE)*eurostat_totals[[#This Row],[2020 1]]</f>
        <v>474.20869103999996</v>
      </c>
      <c r="AM296" s="84">
        <f ca="1">VLOOKUP(eurostat_totals[[#This Row],[energy carrier EUCalc]],$AE$11:$BI$24,COLUMN()-COLUMN($AD$29),FALSE)*eurostat_totals[[#This Row],[2020 1]]</f>
        <v>474.20869103999996</v>
      </c>
      <c r="AN296" s="84">
        <f ca="1">VLOOKUP(eurostat_totals[[#This Row],[energy carrier EUCalc]],$AE$11:$BI$24,COLUMN()-COLUMN($AD$29),FALSE)*eurostat_totals[[#This Row],[2020 1]]</f>
        <v>474.20869103999996</v>
      </c>
      <c r="AO296" s="84">
        <f>VLOOKUP(eurostat_totals[[#This Row],[energy carrier EUCalc]],$AE$11:$BI$24,COLUMN()-COLUMN($AD$29),FALSE)*eurostat_totals[[#This Row],[2020 1]]</f>
        <v>474.20869103999996</v>
      </c>
      <c r="AP296" s="84">
        <f ca="1">VLOOKUP(eurostat_totals[[#This Row],[energy carrier EUCalc]],$AE$11:$BI$24,COLUMN()-COLUMN($AD$29),FALSE)*eurostat_totals[[#This Row],[2020 1]]</f>
        <v>474.20869103999996</v>
      </c>
      <c r="AQ296" s="84">
        <f ca="1">VLOOKUP(eurostat_totals[[#This Row],[energy carrier EUCalc]],$AE$11:$BI$24,COLUMN()-COLUMN($AD$29),FALSE)*eurostat_totals[[#This Row],[2020 1]]</f>
        <v>474.20869103999996</v>
      </c>
      <c r="AR296" s="81">
        <f ca="1">VLOOKUP(eurostat_totals[[#This Row],[energy carrier EUCalc]],$AE$11:$BI$24,COLUMN()-COLUMN($AD$29),FALSE)*eurostat_totals[[#This Row],[2020 1]]</f>
        <v>474.20869103999996</v>
      </c>
      <c r="AS296" s="81">
        <f ca="1">VLOOKUP(eurostat_totals[[#This Row],[energy carrier EUCalc]],$AE$11:$BI$24,COLUMN()-COLUMN($AD$29),FALSE)*eurostat_totals[[#This Row],[2020 1]]</f>
        <v>474.20869103999996</v>
      </c>
      <c r="AT296" s="81">
        <f ca="1">VLOOKUP(eurostat_totals[[#This Row],[energy carrier EUCalc]],$AE$11:$BI$24,COLUMN()-COLUMN($AD$29),FALSE)*eurostat_totals[[#This Row],[2020 1]]</f>
        <v>474.20869103999996</v>
      </c>
      <c r="AU296" s="81">
        <f ca="1">VLOOKUP(eurostat_totals[[#This Row],[energy carrier EUCalc]],$AE$11:$BI$24,COLUMN()-COLUMN($AD$29),FALSE)*eurostat_totals[[#This Row],[2020 1]]</f>
        <v>474.20869103999996</v>
      </c>
      <c r="AV296" s="81">
        <f>VLOOKUP(eurostat_totals[[#This Row],[energy carrier EUCalc]],$AE$11:$BI$24,COLUMN()-COLUMN($AD$29),FALSE)*eurostat_totals[[#This Row],[2020 1]]</f>
        <v>474.20869103999996</v>
      </c>
      <c r="AW296" s="81">
        <f ca="1">VLOOKUP(eurostat_totals[[#This Row],[energy carrier EUCalc]],$AE$11:$BI$24,COLUMN()-COLUMN($AD$29),FALSE)*eurostat_totals[[#This Row],[2020 1]]</f>
        <v>474.20869103999996</v>
      </c>
      <c r="AX296" s="81">
        <f ca="1">VLOOKUP(eurostat_totals[[#This Row],[energy carrier EUCalc]],$AE$11:$BI$24,COLUMN()-COLUMN($AD$29),FALSE)*eurostat_totals[[#This Row],[2020 1]]</f>
        <v>474.20869103999996</v>
      </c>
      <c r="AY296" s="81">
        <f ca="1">VLOOKUP(eurostat_totals[[#This Row],[energy carrier EUCalc]],$AE$11:$BI$24,COLUMN()-COLUMN($AD$29),FALSE)*eurostat_totals[[#This Row],[2020 1]]</f>
        <v>474.20869103999996</v>
      </c>
      <c r="AZ296" s="81">
        <f ca="1">VLOOKUP(eurostat_totals[[#This Row],[energy carrier EUCalc]],$AE$11:$BI$24,COLUMN()-COLUMN($AD$29),FALSE)*eurostat_totals[[#This Row],[2020 1]]</f>
        <v>474.20869103999996</v>
      </c>
      <c r="BA296" s="81">
        <f ca="1">VLOOKUP(eurostat_totals[[#This Row],[energy carrier EUCalc]],$AE$11:$BI$24,COLUMN()-COLUMN($AD$29),FALSE)*eurostat_totals[[#This Row],[2020 1]]</f>
        <v>474.20869103999996</v>
      </c>
      <c r="BB296" s="81">
        <f ca="1">VLOOKUP(eurostat_totals[[#This Row],[energy carrier EUCalc]],$AE$11:$BI$24,COLUMN()-COLUMN($AD$29),FALSE)*eurostat_totals[[#This Row],[2020 1]]</f>
        <v>474.20869103999996</v>
      </c>
      <c r="BC296" s="81">
        <f>VLOOKUP(eurostat_totals[[#This Row],[energy carrier EUCalc]],$AE$11:$BI$24,COLUMN()-COLUMN($AD$29),FALSE)*eurostat_totals[[#This Row],[2020 1]]</f>
        <v>474.20869103999996</v>
      </c>
      <c r="BD296" s="81">
        <f ca="1">VLOOKUP(eurostat_totals[[#This Row],[energy carrier EUCalc]],$AE$11:$BI$24,COLUMN()-COLUMN($AD$29),FALSE)*eurostat_totals[[#This Row],[2020 1]]</f>
        <v>474.20869103999996</v>
      </c>
      <c r="BE296" s="81">
        <f ca="1">VLOOKUP(eurostat_totals[[#This Row],[energy carrier EUCalc]],$AE$11:$BI$24,COLUMN()-COLUMN($AD$29),FALSE)*eurostat_totals[[#This Row],[2020 1]]</f>
        <v>474.20869103999996</v>
      </c>
      <c r="BF296" s="81">
        <f ca="1">VLOOKUP(eurostat_totals[[#This Row],[energy carrier EUCalc]],$AE$11:$BI$24,COLUMN()-COLUMN($AD$29),FALSE)*eurostat_totals[[#This Row],[2020 1]]</f>
        <v>474.20869103999996</v>
      </c>
      <c r="BG296" s="81">
        <f ca="1">VLOOKUP(eurostat_totals[[#This Row],[energy carrier EUCalc]],$AE$11:$BI$24,COLUMN()-COLUMN($AD$29),FALSE)*eurostat_totals[[#This Row],[2020 1]]</f>
        <v>474.20869103999996</v>
      </c>
      <c r="BH296" s="81">
        <f ca="1">VLOOKUP(eurostat_totals[[#This Row],[energy carrier EUCalc]],$AE$11:$BI$24,COLUMN()-COLUMN($AD$29),FALSE)*eurostat_totals[[#This Row],[2020 1]]</f>
        <v>474.20869103999996</v>
      </c>
      <c r="BI296" s="81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81" t="str">
        <f t="shared" si="133"/>
        <v>liquid-bioMalta</v>
      </c>
      <c r="B297" s="6" t="s">
        <v>74</v>
      </c>
      <c r="C297" t="s">
        <v>29</v>
      </c>
      <c r="D297" s="84">
        <v>0</v>
      </c>
      <c r="E297" s="84">
        <v>0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>
        <v>0</v>
      </c>
      <c r="O297" s="84">
        <v>0</v>
      </c>
      <c r="P297" s="84">
        <v>0</v>
      </c>
      <c r="Q297" s="84">
        <v>0</v>
      </c>
      <c r="R297" s="84">
        <v>0</v>
      </c>
      <c r="S297" s="84">
        <v>0</v>
      </c>
      <c r="T297" s="84">
        <v>0</v>
      </c>
      <c r="U297" s="84">
        <v>0</v>
      </c>
      <c r="V297" s="84">
        <v>0</v>
      </c>
      <c r="W297" s="84">
        <v>0</v>
      </c>
      <c r="X297" s="84">
        <v>50.218339999999998</v>
      </c>
      <c r="Y297" s="84">
        <v>52.346630000000005</v>
      </c>
      <c r="Z297" s="84">
        <v>59.324630000000006</v>
      </c>
      <c r="AA297" s="84">
        <v>60.778380000000006</v>
      </c>
      <c r="AB297" s="84">
        <v>66.453820000000007</v>
      </c>
      <c r="AC297" s="84">
        <v>69.221760000000003</v>
      </c>
      <c r="AD297" s="84">
        <v>70.280090000000001</v>
      </c>
      <c r="AE297" s="84">
        <v>138.18765999999999</v>
      </c>
      <c r="AF297" s="84">
        <f t="shared" si="130"/>
        <v>153.96026599999999</v>
      </c>
      <c r="AG297" s="84">
        <f t="shared" si="131"/>
        <v>172.59664319999999</v>
      </c>
      <c r="AH297" s="84">
        <f t="shared" si="132"/>
        <v>193.82520783999999</v>
      </c>
      <c r="AI297" s="84">
        <f ca="1">VLOOKUP(eurostat_totals[[#This Row],[energy carrier EUCalc]],$AE$11:$BI$24,COLUMN()-COLUMN($AD$29),FALSE)*eurostat_totals[[#This Row],[2020 1]]</f>
        <v>193.82520783999999</v>
      </c>
      <c r="AJ297" s="84">
        <f ca="1">VLOOKUP(eurostat_totals[[#This Row],[energy carrier EUCalc]],$AE$11:$BI$24,COLUMN()-COLUMN($AD$29),FALSE)*eurostat_totals[[#This Row],[2020 1]]</f>
        <v>193.82520783999999</v>
      </c>
      <c r="AK297" s="84">
        <f ca="1">VLOOKUP(eurostat_totals[[#This Row],[energy carrier EUCalc]],$AE$11:$BI$24,COLUMN()-COLUMN($AD$29),FALSE)*eurostat_totals[[#This Row],[2020 1]]</f>
        <v>193.82520783999999</v>
      </c>
      <c r="AL297" s="84">
        <f ca="1">VLOOKUP(eurostat_totals[[#This Row],[energy carrier EUCalc]],$AE$11:$BI$24,COLUMN()-COLUMN($AD$29),FALSE)*eurostat_totals[[#This Row],[2020 1]]</f>
        <v>193.82520783999999</v>
      </c>
      <c r="AM297" s="84">
        <f ca="1">VLOOKUP(eurostat_totals[[#This Row],[energy carrier EUCalc]],$AE$11:$BI$24,COLUMN()-COLUMN($AD$29),FALSE)*eurostat_totals[[#This Row],[2020 1]]</f>
        <v>193.82520783999999</v>
      </c>
      <c r="AN297" s="84">
        <f ca="1">VLOOKUP(eurostat_totals[[#This Row],[energy carrier EUCalc]],$AE$11:$BI$24,COLUMN()-COLUMN($AD$29),FALSE)*eurostat_totals[[#This Row],[2020 1]]</f>
        <v>193.82520783999999</v>
      </c>
      <c r="AO297" s="84">
        <f>VLOOKUP(eurostat_totals[[#This Row],[energy carrier EUCalc]],$AE$11:$BI$24,COLUMN()-COLUMN($AD$29),FALSE)*eurostat_totals[[#This Row],[2020 1]]</f>
        <v>193.82520783999999</v>
      </c>
      <c r="AP297" s="84">
        <f ca="1">VLOOKUP(eurostat_totals[[#This Row],[energy carrier EUCalc]],$AE$11:$BI$24,COLUMN()-COLUMN($AD$29),FALSE)*eurostat_totals[[#This Row],[2020 1]]</f>
        <v>193.82520783999999</v>
      </c>
      <c r="AQ297" s="84">
        <f ca="1">VLOOKUP(eurostat_totals[[#This Row],[energy carrier EUCalc]],$AE$11:$BI$24,COLUMN()-COLUMN($AD$29),FALSE)*eurostat_totals[[#This Row],[2020 1]]</f>
        <v>193.82520783999999</v>
      </c>
      <c r="AR297" s="81">
        <f ca="1">VLOOKUP(eurostat_totals[[#This Row],[energy carrier EUCalc]],$AE$11:$BI$24,COLUMN()-COLUMN($AD$29),FALSE)*eurostat_totals[[#This Row],[2020 1]]</f>
        <v>193.82520783999999</v>
      </c>
      <c r="AS297" s="81">
        <f ca="1">VLOOKUP(eurostat_totals[[#This Row],[energy carrier EUCalc]],$AE$11:$BI$24,COLUMN()-COLUMN($AD$29),FALSE)*eurostat_totals[[#This Row],[2020 1]]</f>
        <v>193.82520783999999</v>
      </c>
      <c r="AT297" s="81">
        <f ca="1">VLOOKUP(eurostat_totals[[#This Row],[energy carrier EUCalc]],$AE$11:$BI$24,COLUMN()-COLUMN($AD$29),FALSE)*eurostat_totals[[#This Row],[2020 1]]</f>
        <v>193.82520783999999</v>
      </c>
      <c r="AU297" s="81">
        <f ca="1">VLOOKUP(eurostat_totals[[#This Row],[energy carrier EUCalc]],$AE$11:$BI$24,COLUMN()-COLUMN($AD$29),FALSE)*eurostat_totals[[#This Row],[2020 1]]</f>
        <v>193.82520783999999</v>
      </c>
      <c r="AV297" s="81">
        <f>VLOOKUP(eurostat_totals[[#This Row],[energy carrier EUCalc]],$AE$11:$BI$24,COLUMN()-COLUMN($AD$29),FALSE)*eurostat_totals[[#This Row],[2020 1]]</f>
        <v>193.82520783999999</v>
      </c>
      <c r="AW297" s="81">
        <f ca="1">VLOOKUP(eurostat_totals[[#This Row],[energy carrier EUCalc]],$AE$11:$BI$24,COLUMN()-COLUMN($AD$29),FALSE)*eurostat_totals[[#This Row],[2020 1]]</f>
        <v>193.82520783999999</v>
      </c>
      <c r="AX297" s="81">
        <f ca="1">VLOOKUP(eurostat_totals[[#This Row],[energy carrier EUCalc]],$AE$11:$BI$24,COLUMN()-COLUMN($AD$29),FALSE)*eurostat_totals[[#This Row],[2020 1]]</f>
        <v>193.82520783999999</v>
      </c>
      <c r="AY297" s="81">
        <f ca="1">VLOOKUP(eurostat_totals[[#This Row],[energy carrier EUCalc]],$AE$11:$BI$24,COLUMN()-COLUMN($AD$29),FALSE)*eurostat_totals[[#This Row],[2020 1]]</f>
        <v>193.82520783999999</v>
      </c>
      <c r="AZ297" s="81">
        <f ca="1">VLOOKUP(eurostat_totals[[#This Row],[energy carrier EUCalc]],$AE$11:$BI$24,COLUMN()-COLUMN($AD$29),FALSE)*eurostat_totals[[#This Row],[2020 1]]</f>
        <v>193.82520783999999</v>
      </c>
      <c r="BA297" s="81">
        <f ca="1">VLOOKUP(eurostat_totals[[#This Row],[energy carrier EUCalc]],$AE$11:$BI$24,COLUMN()-COLUMN($AD$29),FALSE)*eurostat_totals[[#This Row],[2020 1]]</f>
        <v>193.82520783999999</v>
      </c>
      <c r="BB297" s="81">
        <f ca="1">VLOOKUP(eurostat_totals[[#This Row],[energy carrier EUCalc]],$AE$11:$BI$24,COLUMN()-COLUMN($AD$29),FALSE)*eurostat_totals[[#This Row],[2020 1]]</f>
        <v>193.82520783999999</v>
      </c>
      <c r="BC297" s="81">
        <f>VLOOKUP(eurostat_totals[[#This Row],[energy carrier EUCalc]],$AE$11:$BI$24,COLUMN()-COLUMN($AD$29),FALSE)*eurostat_totals[[#This Row],[2020 1]]</f>
        <v>193.82520783999999</v>
      </c>
      <c r="BD297" s="81">
        <f ca="1">VLOOKUP(eurostat_totals[[#This Row],[energy carrier EUCalc]],$AE$11:$BI$24,COLUMN()-COLUMN($AD$29),FALSE)*eurostat_totals[[#This Row],[2020 1]]</f>
        <v>193.82520783999999</v>
      </c>
      <c r="BE297" s="81">
        <f ca="1">VLOOKUP(eurostat_totals[[#This Row],[energy carrier EUCalc]],$AE$11:$BI$24,COLUMN()-COLUMN($AD$29),FALSE)*eurostat_totals[[#This Row],[2020 1]]</f>
        <v>193.82520783999999</v>
      </c>
      <c r="BF297" s="81">
        <f ca="1">VLOOKUP(eurostat_totals[[#This Row],[energy carrier EUCalc]],$AE$11:$BI$24,COLUMN()-COLUMN($AD$29),FALSE)*eurostat_totals[[#This Row],[2020 1]]</f>
        <v>193.82520783999999</v>
      </c>
      <c r="BG297" s="81">
        <f ca="1">VLOOKUP(eurostat_totals[[#This Row],[energy carrier EUCalc]],$AE$11:$BI$24,COLUMN()-COLUMN($AD$29),FALSE)*eurostat_totals[[#This Row],[2020 1]]</f>
        <v>193.82520783999999</v>
      </c>
      <c r="BH297" s="81">
        <f ca="1">VLOOKUP(eurostat_totals[[#This Row],[energy carrier EUCalc]],$AE$11:$BI$24,COLUMN()-COLUMN($AD$29),FALSE)*eurostat_totals[[#This Row],[2020 1]]</f>
        <v>193.82520783999999</v>
      </c>
      <c r="BI297" s="81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81" t="str">
        <f t="shared" si="133"/>
        <v>liquid-bioNetherlands</v>
      </c>
      <c r="B298" s="6" t="s">
        <v>74</v>
      </c>
      <c r="C298" t="s">
        <v>8</v>
      </c>
      <c r="D298" s="84">
        <v>3694.1648300000006</v>
      </c>
      <c r="E298" s="84">
        <v>3683.05818</v>
      </c>
      <c r="F298" s="84">
        <v>3706.1088400000003</v>
      </c>
      <c r="G298" s="84">
        <v>3750.8378200000002</v>
      </c>
      <c r="H298" s="84">
        <v>3815.5587700000005</v>
      </c>
      <c r="I298" s="84">
        <v>3886.7460000000001</v>
      </c>
      <c r="J298" s="84">
        <v>4008.0469000000003</v>
      </c>
      <c r="K298" s="84">
        <v>4052.7061000000008</v>
      </c>
      <c r="L298" s="84">
        <v>4092.4807000000001</v>
      </c>
      <c r="M298" s="84">
        <v>4120.3810700000004</v>
      </c>
      <c r="N298" s="84">
        <v>4137.2329399999999</v>
      </c>
      <c r="O298" s="84">
        <v>4120.0670600000003</v>
      </c>
      <c r="P298" s="84">
        <v>4110.7281700000003</v>
      </c>
      <c r="Q298" s="84">
        <v>4228.8308200000001</v>
      </c>
      <c r="R298" s="84">
        <v>4457.7673700000005</v>
      </c>
      <c r="S298" s="84">
        <v>4701.1832700000004</v>
      </c>
      <c r="T298" s="84">
        <v>4943.9827800000003</v>
      </c>
      <c r="U298" s="84">
        <v>4968.8477200000007</v>
      </c>
      <c r="V298" s="84">
        <v>5036.2319400000006</v>
      </c>
      <c r="W298" s="84">
        <v>5132.2841100000005</v>
      </c>
      <c r="X298" s="84">
        <v>5226.7313400000003</v>
      </c>
      <c r="Y298" s="84">
        <v>5331.0757000000003</v>
      </c>
      <c r="Z298" s="84">
        <v>5432.1171400000003</v>
      </c>
      <c r="AA298" s="84">
        <v>5600.8335500000003</v>
      </c>
      <c r="AB298" s="84">
        <v>5778.7492899999997</v>
      </c>
      <c r="AC298" s="84">
        <v>5899.6082500000002</v>
      </c>
      <c r="AD298" s="84">
        <v>6107.3782000000001</v>
      </c>
      <c r="AE298" s="84">
        <v>6364.1569700000009</v>
      </c>
      <c r="AF298" s="84">
        <f t="shared" si="130"/>
        <v>6550.5649360000007</v>
      </c>
      <c r="AG298" s="84">
        <f t="shared" si="131"/>
        <v>6740.5112132000004</v>
      </c>
      <c r="AH298" s="84">
        <f t="shared" si="132"/>
        <v>6932.8635978400007</v>
      </c>
      <c r="AI298" s="84">
        <f ca="1">VLOOKUP(eurostat_totals[[#This Row],[energy carrier EUCalc]],$AE$11:$BI$24,COLUMN()-COLUMN($AD$29),FALSE)*eurostat_totals[[#This Row],[2020 1]]</f>
        <v>6932.8635978400007</v>
      </c>
      <c r="AJ298" s="84">
        <f ca="1">VLOOKUP(eurostat_totals[[#This Row],[energy carrier EUCalc]],$AE$11:$BI$24,COLUMN()-COLUMN($AD$29),FALSE)*eurostat_totals[[#This Row],[2020 1]]</f>
        <v>6932.8635978400007</v>
      </c>
      <c r="AK298" s="84">
        <f ca="1">VLOOKUP(eurostat_totals[[#This Row],[energy carrier EUCalc]],$AE$11:$BI$24,COLUMN()-COLUMN($AD$29),FALSE)*eurostat_totals[[#This Row],[2020 1]]</f>
        <v>6932.8635978400007</v>
      </c>
      <c r="AL298" s="84">
        <f ca="1">VLOOKUP(eurostat_totals[[#This Row],[energy carrier EUCalc]],$AE$11:$BI$24,COLUMN()-COLUMN($AD$29),FALSE)*eurostat_totals[[#This Row],[2020 1]]</f>
        <v>6932.8635978400007</v>
      </c>
      <c r="AM298" s="84">
        <f ca="1">VLOOKUP(eurostat_totals[[#This Row],[energy carrier EUCalc]],$AE$11:$BI$24,COLUMN()-COLUMN($AD$29),FALSE)*eurostat_totals[[#This Row],[2020 1]]</f>
        <v>6932.8635978400007</v>
      </c>
      <c r="AN298" s="84">
        <f ca="1">VLOOKUP(eurostat_totals[[#This Row],[energy carrier EUCalc]],$AE$11:$BI$24,COLUMN()-COLUMN($AD$29),FALSE)*eurostat_totals[[#This Row],[2020 1]]</f>
        <v>6932.8635978400007</v>
      </c>
      <c r="AO298" s="84">
        <f>VLOOKUP(eurostat_totals[[#This Row],[energy carrier EUCalc]],$AE$11:$BI$24,COLUMN()-COLUMN($AD$29),FALSE)*eurostat_totals[[#This Row],[2020 1]]</f>
        <v>6932.8635978400007</v>
      </c>
      <c r="AP298" s="84">
        <f ca="1">VLOOKUP(eurostat_totals[[#This Row],[energy carrier EUCalc]],$AE$11:$BI$24,COLUMN()-COLUMN($AD$29),FALSE)*eurostat_totals[[#This Row],[2020 1]]</f>
        <v>6932.8635978400007</v>
      </c>
      <c r="AQ298" s="84">
        <f ca="1">VLOOKUP(eurostat_totals[[#This Row],[energy carrier EUCalc]],$AE$11:$BI$24,COLUMN()-COLUMN($AD$29),FALSE)*eurostat_totals[[#This Row],[2020 1]]</f>
        <v>6932.8635978400007</v>
      </c>
      <c r="AR298" s="81">
        <f ca="1">VLOOKUP(eurostat_totals[[#This Row],[energy carrier EUCalc]],$AE$11:$BI$24,COLUMN()-COLUMN($AD$29),FALSE)*eurostat_totals[[#This Row],[2020 1]]</f>
        <v>6932.8635978400007</v>
      </c>
      <c r="AS298" s="81">
        <f ca="1">VLOOKUP(eurostat_totals[[#This Row],[energy carrier EUCalc]],$AE$11:$BI$24,COLUMN()-COLUMN($AD$29),FALSE)*eurostat_totals[[#This Row],[2020 1]]</f>
        <v>6932.8635978400007</v>
      </c>
      <c r="AT298" s="81">
        <f ca="1">VLOOKUP(eurostat_totals[[#This Row],[energy carrier EUCalc]],$AE$11:$BI$24,COLUMN()-COLUMN($AD$29),FALSE)*eurostat_totals[[#This Row],[2020 1]]</f>
        <v>6932.8635978400007</v>
      </c>
      <c r="AU298" s="81">
        <f ca="1">VLOOKUP(eurostat_totals[[#This Row],[energy carrier EUCalc]],$AE$11:$BI$24,COLUMN()-COLUMN($AD$29),FALSE)*eurostat_totals[[#This Row],[2020 1]]</f>
        <v>6932.8635978400007</v>
      </c>
      <c r="AV298" s="81">
        <f>VLOOKUP(eurostat_totals[[#This Row],[energy carrier EUCalc]],$AE$11:$BI$24,COLUMN()-COLUMN($AD$29),FALSE)*eurostat_totals[[#This Row],[2020 1]]</f>
        <v>6932.8635978400007</v>
      </c>
      <c r="AW298" s="81">
        <f ca="1">VLOOKUP(eurostat_totals[[#This Row],[energy carrier EUCalc]],$AE$11:$BI$24,COLUMN()-COLUMN($AD$29),FALSE)*eurostat_totals[[#This Row],[2020 1]]</f>
        <v>6932.8635978400007</v>
      </c>
      <c r="AX298" s="81">
        <f ca="1">VLOOKUP(eurostat_totals[[#This Row],[energy carrier EUCalc]],$AE$11:$BI$24,COLUMN()-COLUMN($AD$29),FALSE)*eurostat_totals[[#This Row],[2020 1]]</f>
        <v>6932.8635978400007</v>
      </c>
      <c r="AY298" s="81">
        <f ca="1">VLOOKUP(eurostat_totals[[#This Row],[energy carrier EUCalc]],$AE$11:$BI$24,COLUMN()-COLUMN($AD$29),FALSE)*eurostat_totals[[#This Row],[2020 1]]</f>
        <v>6932.8635978400007</v>
      </c>
      <c r="AZ298" s="81">
        <f ca="1">VLOOKUP(eurostat_totals[[#This Row],[energy carrier EUCalc]],$AE$11:$BI$24,COLUMN()-COLUMN($AD$29),FALSE)*eurostat_totals[[#This Row],[2020 1]]</f>
        <v>6932.8635978400007</v>
      </c>
      <c r="BA298" s="81">
        <f ca="1">VLOOKUP(eurostat_totals[[#This Row],[energy carrier EUCalc]],$AE$11:$BI$24,COLUMN()-COLUMN($AD$29),FALSE)*eurostat_totals[[#This Row],[2020 1]]</f>
        <v>6932.8635978400007</v>
      </c>
      <c r="BB298" s="81">
        <f ca="1">VLOOKUP(eurostat_totals[[#This Row],[energy carrier EUCalc]],$AE$11:$BI$24,COLUMN()-COLUMN($AD$29),FALSE)*eurostat_totals[[#This Row],[2020 1]]</f>
        <v>6932.8635978400007</v>
      </c>
      <c r="BC298" s="81">
        <f>VLOOKUP(eurostat_totals[[#This Row],[energy carrier EUCalc]],$AE$11:$BI$24,COLUMN()-COLUMN($AD$29),FALSE)*eurostat_totals[[#This Row],[2020 1]]</f>
        <v>6932.8635978400007</v>
      </c>
      <c r="BD298" s="81">
        <f ca="1">VLOOKUP(eurostat_totals[[#This Row],[energy carrier EUCalc]],$AE$11:$BI$24,COLUMN()-COLUMN($AD$29),FALSE)*eurostat_totals[[#This Row],[2020 1]]</f>
        <v>6932.8635978400007</v>
      </c>
      <c r="BE298" s="81">
        <f ca="1">VLOOKUP(eurostat_totals[[#This Row],[energy carrier EUCalc]],$AE$11:$BI$24,COLUMN()-COLUMN($AD$29),FALSE)*eurostat_totals[[#This Row],[2020 1]]</f>
        <v>6932.8635978400007</v>
      </c>
      <c r="BF298" s="81">
        <f ca="1">VLOOKUP(eurostat_totals[[#This Row],[energy carrier EUCalc]],$AE$11:$BI$24,COLUMN()-COLUMN($AD$29),FALSE)*eurostat_totals[[#This Row],[2020 1]]</f>
        <v>6932.8635978400007</v>
      </c>
      <c r="BG298" s="81">
        <f ca="1">VLOOKUP(eurostat_totals[[#This Row],[energy carrier EUCalc]],$AE$11:$BI$24,COLUMN()-COLUMN($AD$29),FALSE)*eurostat_totals[[#This Row],[2020 1]]</f>
        <v>6932.8635978400007</v>
      </c>
      <c r="BH298" s="81">
        <f ca="1">VLOOKUP(eurostat_totals[[#This Row],[energy carrier EUCalc]],$AE$11:$BI$24,COLUMN()-COLUMN($AD$29),FALSE)*eurostat_totals[[#This Row],[2020 1]]</f>
        <v>6932.8635978400007</v>
      </c>
      <c r="BI298" s="81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81" t="str">
        <f t="shared" si="133"/>
        <v>liquid-bioNorway</v>
      </c>
      <c r="B299" s="6" t="s">
        <v>74</v>
      </c>
      <c r="C299" t="s">
        <v>71</v>
      </c>
      <c r="D299" s="84">
        <v>6005.5575500000004</v>
      </c>
      <c r="E299" s="84">
        <v>5356.9408199999998</v>
      </c>
      <c r="F299" s="84">
        <v>5393.3310900000006</v>
      </c>
      <c r="G299" s="84">
        <v>6070.2785000000013</v>
      </c>
      <c r="H299" s="84">
        <v>6701.1129600000004</v>
      </c>
      <c r="I299" s="84">
        <v>6444.7179800000004</v>
      </c>
      <c r="J299" s="84">
        <v>6344.7232400000003</v>
      </c>
      <c r="K299" s="84">
        <v>6606.9448500000008</v>
      </c>
      <c r="L299" s="84">
        <v>7019.7168099999999</v>
      </c>
      <c r="M299" s="84">
        <v>6600.0017400000006</v>
      </c>
      <c r="N299" s="84">
        <v>6689.7271899999996</v>
      </c>
      <c r="O299" s="84">
        <v>6905.5567300000002</v>
      </c>
      <c r="P299" s="84">
        <v>7878.0573300000005</v>
      </c>
      <c r="Q299" s="84">
        <v>7826.9434799999999</v>
      </c>
      <c r="R299" s="84">
        <v>7358.6150100000004</v>
      </c>
      <c r="S299" s="84">
        <v>7874.1612800000012</v>
      </c>
      <c r="T299" s="84">
        <v>7375.8390399999998</v>
      </c>
      <c r="U299" s="84">
        <v>6763.3334600000007</v>
      </c>
      <c r="V299" s="84">
        <v>7039.999530000001</v>
      </c>
      <c r="W299" s="84">
        <v>7413.8924000000006</v>
      </c>
      <c r="X299" s="84">
        <v>8360.5511400000014</v>
      </c>
      <c r="Y299" s="84">
        <v>7368.3376900000003</v>
      </c>
      <c r="Z299" s="84">
        <v>7656.3895300000004</v>
      </c>
      <c r="AA299" s="84">
        <v>6144.1638900000007</v>
      </c>
      <c r="AB299" s="84">
        <v>5301.9425500000007</v>
      </c>
      <c r="AC299" s="84">
        <v>5652.5056400000003</v>
      </c>
      <c r="AD299" s="84">
        <v>5692.7803300000005</v>
      </c>
      <c r="AE299" s="84">
        <v>5830.5609400000003</v>
      </c>
      <c r="AF299" s="84">
        <f t="shared" si="130"/>
        <v>5465.3952220000001</v>
      </c>
      <c r="AG299" s="84">
        <f t="shared" si="131"/>
        <v>5329.6414883999996</v>
      </c>
      <c r="AH299" s="84">
        <f t="shared" si="132"/>
        <v>5335.1812760799994</v>
      </c>
      <c r="AI299" s="84">
        <f ca="1">VLOOKUP(eurostat_totals[[#This Row],[energy carrier EUCalc]],$AE$11:$BI$24,COLUMN()-COLUMN($AD$29),FALSE)*eurostat_totals[[#This Row],[2020 1]]</f>
        <v>5335.1812760799994</v>
      </c>
      <c r="AJ299" s="84">
        <f ca="1">VLOOKUP(eurostat_totals[[#This Row],[energy carrier EUCalc]],$AE$11:$BI$24,COLUMN()-COLUMN($AD$29),FALSE)*eurostat_totals[[#This Row],[2020 1]]</f>
        <v>5335.1812760799994</v>
      </c>
      <c r="AK299" s="84">
        <f ca="1">VLOOKUP(eurostat_totals[[#This Row],[energy carrier EUCalc]],$AE$11:$BI$24,COLUMN()-COLUMN($AD$29),FALSE)*eurostat_totals[[#This Row],[2020 1]]</f>
        <v>5335.1812760799994</v>
      </c>
      <c r="AL299" s="84">
        <f ca="1">VLOOKUP(eurostat_totals[[#This Row],[energy carrier EUCalc]],$AE$11:$BI$24,COLUMN()-COLUMN($AD$29),FALSE)*eurostat_totals[[#This Row],[2020 1]]</f>
        <v>5335.1812760799994</v>
      </c>
      <c r="AM299" s="84">
        <f ca="1">VLOOKUP(eurostat_totals[[#This Row],[energy carrier EUCalc]],$AE$11:$BI$24,COLUMN()-COLUMN($AD$29),FALSE)*eurostat_totals[[#This Row],[2020 1]]</f>
        <v>5335.1812760799994</v>
      </c>
      <c r="AN299" s="84">
        <f ca="1">VLOOKUP(eurostat_totals[[#This Row],[energy carrier EUCalc]],$AE$11:$BI$24,COLUMN()-COLUMN($AD$29),FALSE)*eurostat_totals[[#This Row],[2020 1]]</f>
        <v>5335.1812760799994</v>
      </c>
      <c r="AO299" s="84">
        <f>VLOOKUP(eurostat_totals[[#This Row],[energy carrier EUCalc]],$AE$11:$BI$24,COLUMN()-COLUMN($AD$29),FALSE)*eurostat_totals[[#This Row],[2020 1]]</f>
        <v>5335.1812760799994</v>
      </c>
      <c r="AP299" s="84">
        <f ca="1">VLOOKUP(eurostat_totals[[#This Row],[energy carrier EUCalc]],$AE$11:$BI$24,COLUMN()-COLUMN($AD$29),FALSE)*eurostat_totals[[#This Row],[2020 1]]</f>
        <v>5335.1812760799994</v>
      </c>
      <c r="AQ299" s="84">
        <f ca="1">VLOOKUP(eurostat_totals[[#This Row],[energy carrier EUCalc]],$AE$11:$BI$24,COLUMN()-COLUMN($AD$29),FALSE)*eurostat_totals[[#This Row],[2020 1]]</f>
        <v>5335.1812760799994</v>
      </c>
      <c r="AR299" s="81">
        <f ca="1">VLOOKUP(eurostat_totals[[#This Row],[energy carrier EUCalc]],$AE$11:$BI$24,COLUMN()-COLUMN($AD$29),FALSE)*eurostat_totals[[#This Row],[2020 1]]</f>
        <v>5335.1812760799994</v>
      </c>
      <c r="AS299" s="81">
        <f ca="1">VLOOKUP(eurostat_totals[[#This Row],[energy carrier EUCalc]],$AE$11:$BI$24,COLUMN()-COLUMN($AD$29),FALSE)*eurostat_totals[[#This Row],[2020 1]]</f>
        <v>5335.1812760799994</v>
      </c>
      <c r="AT299" s="81">
        <f ca="1">VLOOKUP(eurostat_totals[[#This Row],[energy carrier EUCalc]],$AE$11:$BI$24,COLUMN()-COLUMN($AD$29),FALSE)*eurostat_totals[[#This Row],[2020 1]]</f>
        <v>5335.1812760799994</v>
      </c>
      <c r="AU299" s="81">
        <f ca="1">VLOOKUP(eurostat_totals[[#This Row],[energy carrier EUCalc]],$AE$11:$BI$24,COLUMN()-COLUMN($AD$29),FALSE)*eurostat_totals[[#This Row],[2020 1]]</f>
        <v>5335.1812760799994</v>
      </c>
      <c r="AV299" s="81">
        <f>VLOOKUP(eurostat_totals[[#This Row],[energy carrier EUCalc]],$AE$11:$BI$24,COLUMN()-COLUMN($AD$29),FALSE)*eurostat_totals[[#This Row],[2020 1]]</f>
        <v>5335.1812760799994</v>
      </c>
      <c r="AW299" s="81">
        <f ca="1">VLOOKUP(eurostat_totals[[#This Row],[energy carrier EUCalc]],$AE$11:$BI$24,COLUMN()-COLUMN($AD$29),FALSE)*eurostat_totals[[#This Row],[2020 1]]</f>
        <v>5335.1812760799994</v>
      </c>
      <c r="AX299" s="81">
        <f ca="1">VLOOKUP(eurostat_totals[[#This Row],[energy carrier EUCalc]],$AE$11:$BI$24,COLUMN()-COLUMN($AD$29),FALSE)*eurostat_totals[[#This Row],[2020 1]]</f>
        <v>5335.1812760799994</v>
      </c>
      <c r="AY299" s="81">
        <f ca="1">VLOOKUP(eurostat_totals[[#This Row],[energy carrier EUCalc]],$AE$11:$BI$24,COLUMN()-COLUMN($AD$29),FALSE)*eurostat_totals[[#This Row],[2020 1]]</f>
        <v>5335.1812760799994</v>
      </c>
      <c r="AZ299" s="81">
        <f ca="1">VLOOKUP(eurostat_totals[[#This Row],[energy carrier EUCalc]],$AE$11:$BI$24,COLUMN()-COLUMN($AD$29),FALSE)*eurostat_totals[[#This Row],[2020 1]]</f>
        <v>5335.1812760799994</v>
      </c>
      <c r="BA299" s="81">
        <f ca="1">VLOOKUP(eurostat_totals[[#This Row],[energy carrier EUCalc]],$AE$11:$BI$24,COLUMN()-COLUMN($AD$29),FALSE)*eurostat_totals[[#This Row],[2020 1]]</f>
        <v>5335.1812760799994</v>
      </c>
      <c r="BB299" s="81">
        <f ca="1">VLOOKUP(eurostat_totals[[#This Row],[energy carrier EUCalc]],$AE$11:$BI$24,COLUMN()-COLUMN($AD$29),FALSE)*eurostat_totals[[#This Row],[2020 1]]</f>
        <v>5335.1812760799994</v>
      </c>
      <c r="BC299" s="81">
        <f>VLOOKUP(eurostat_totals[[#This Row],[energy carrier EUCalc]],$AE$11:$BI$24,COLUMN()-COLUMN($AD$29),FALSE)*eurostat_totals[[#This Row],[2020 1]]</f>
        <v>5335.1812760799994</v>
      </c>
      <c r="BD299" s="81">
        <f ca="1">VLOOKUP(eurostat_totals[[#This Row],[energy carrier EUCalc]],$AE$11:$BI$24,COLUMN()-COLUMN($AD$29),FALSE)*eurostat_totals[[#This Row],[2020 1]]</f>
        <v>5335.1812760799994</v>
      </c>
      <c r="BE299" s="81">
        <f ca="1">VLOOKUP(eurostat_totals[[#This Row],[energy carrier EUCalc]],$AE$11:$BI$24,COLUMN()-COLUMN($AD$29),FALSE)*eurostat_totals[[#This Row],[2020 1]]</f>
        <v>5335.1812760799994</v>
      </c>
      <c r="BF299" s="81">
        <f ca="1">VLOOKUP(eurostat_totals[[#This Row],[energy carrier EUCalc]],$AE$11:$BI$24,COLUMN()-COLUMN($AD$29),FALSE)*eurostat_totals[[#This Row],[2020 1]]</f>
        <v>5335.1812760799994</v>
      </c>
      <c r="BG299" s="81">
        <f ca="1">VLOOKUP(eurostat_totals[[#This Row],[energy carrier EUCalc]],$AE$11:$BI$24,COLUMN()-COLUMN($AD$29),FALSE)*eurostat_totals[[#This Row],[2020 1]]</f>
        <v>5335.1812760799994</v>
      </c>
      <c r="BH299" s="81">
        <f ca="1">VLOOKUP(eurostat_totals[[#This Row],[energy carrier EUCalc]],$AE$11:$BI$24,COLUMN()-COLUMN($AD$29),FALSE)*eurostat_totals[[#This Row],[2020 1]]</f>
        <v>5335.1812760799994</v>
      </c>
      <c r="BI299" s="81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81" t="str">
        <f t="shared" si="133"/>
        <v>liquid-bioPoland</v>
      </c>
      <c r="B300" s="6" t="s">
        <v>74</v>
      </c>
      <c r="C300" t="s">
        <v>6</v>
      </c>
      <c r="D300" s="84">
        <v>0</v>
      </c>
      <c r="E300" s="84">
        <v>0</v>
      </c>
      <c r="F300" s="84">
        <v>0</v>
      </c>
      <c r="G300" s="84">
        <v>29444.450209999999</v>
      </c>
      <c r="H300" s="84">
        <v>29087.502250000001</v>
      </c>
      <c r="I300" s="84">
        <v>29166.667660000003</v>
      </c>
      <c r="J300" s="84">
        <v>28055.560720000001</v>
      </c>
      <c r="K300" s="84">
        <v>27777.778170000001</v>
      </c>
      <c r="L300" s="84">
        <v>27972.220140000001</v>
      </c>
      <c r="M300" s="84">
        <v>26388.888680000004</v>
      </c>
      <c r="N300" s="84">
        <v>26416.661120000001</v>
      </c>
      <c r="O300" s="84">
        <v>29055.554640000002</v>
      </c>
      <c r="P300" s="84">
        <v>29086.664890000004</v>
      </c>
      <c r="Q300" s="84">
        <v>28698.8858</v>
      </c>
      <c r="R300" s="84">
        <v>28780.005050000003</v>
      </c>
      <c r="S300" s="84">
        <v>28079.448740000003</v>
      </c>
      <c r="T300" s="84">
        <v>29148.606270000004</v>
      </c>
      <c r="U300" s="84">
        <v>28432.500650000002</v>
      </c>
      <c r="V300" s="84">
        <v>28583.888360000001</v>
      </c>
      <c r="W300" s="84">
        <v>28842.725640000001</v>
      </c>
      <c r="X300" s="84">
        <v>31750.086080000005</v>
      </c>
      <c r="Y300" s="84">
        <v>32440.22191</v>
      </c>
      <c r="Z300" s="84">
        <v>33043.132740000001</v>
      </c>
      <c r="AA300" s="84">
        <v>33198.835180000002</v>
      </c>
      <c r="AB300" s="84">
        <v>30186.490730000001</v>
      </c>
      <c r="AC300" s="84">
        <v>31164.42254</v>
      </c>
      <c r="AD300" s="84">
        <v>32130.829020000001</v>
      </c>
      <c r="AE300" s="84">
        <v>31712.346730000005</v>
      </c>
      <c r="AF300" s="84">
        <f t="shared" si="130"/>
        <v>31446.189528000006</v>
      </c>
      <c r="AG300" s="84">
        <f t="shared" si="131"/>
        <v>31095.660397600008</v>
      </c>
      <c r="AH300" s="84">
        <f t="shared" si="132"/>
        <v>31277.494331120008</v>
      </c>
      <c r="AI300" s="84">
        <f ca="1">VLOOKUP(eurostat_totals[[#This Row],[energy carrier EUCalc]],$AE$11:$BI$24,COLUMN()-COLUMN($AD$29),FALSE)*eurostat_totals[[#This Row],[2020 1]]</f>
        <v>31277.494331120008</v>
      </c>
      <c r="AJ300" s="84">
        <f ca="1">VLOOKUP(eurostat_totals[[#This Row],[energy carrier EUCalc]],$AE$11:$BI$24,COLUMN()-COLUMN($AD$29),FALSE)*eurostat_totals[[#This Row],[2020 1]]</f>
        <v>31277.494331120008</v>
      </c>
      <c r="AK300" s="84">
        <f ca="1">VLOOKUP(eurostat_totals[[#This Row],[energy carrier EUCalc]],$AE$11:$BI$24,COLUMN()-COLUMN($AD$29),FALSE)*eurostat_totals[[#This Row],[2020 1]]</f>
        <v>31277.494331120008</v>
      </c>
      <c r="AL300" s="84">
        <f ca="1">VLOOKUP(eurostat_totals[[#This Row],[energy carrier EUCalc]],$AE$11:$BI$24,COLUMN()-COLUMN($AD$29),FALSE)*eurostat_totals[[#This Row],[2020 1]]</f>
        <v>31277.494331120008</v>
      </c>
      <c r="AM300" s="84">
        <f ca="1">VLOOKUP(eurostat_totals[[#This Row],[energy carrier EUCalc]],$AE$11:$BI$24,COLUMN()-COLUMN($AD$29),FALSE)*eurostat_totals[[#This Row],[2020 1]]</f>
        <v>31277.494331120008</v>
      </c>
      <c r="AN300" s="84">
        <f ca="1">VLOOKUP(eurostat_totals[[#This Row],[energy carrier EUCalc]],$AE$11:$BI$24,COLUMN()-COLUMN($AD$29),FALSE)*eurostat_totals[[#This Row],[2020 1]]</f>
        <v>31277.494331120008</v>
      </c>
      <c r="AO300" s="84">
        <f>VLOOKUP(eurostat_totals[[#This Row],[energy carrier EUCalc]],$AE$11:$BI$24,COLUMN()-COLUMN($AD$29),FALSE)*eurostat_totals[[#This Row],[2020 1]]</f>
        <v>31277.494331120008</v>
      </c>
      <c r="AP300" s="84">
        <f ca="1">VLOOKUP(eurostat_totals[[#This Row],[energy carrier EUCalc]],$AE$11:$BI$24,COLUMN()-COLUMN($AD$29),FALSE)*eurostat_totals[[#This Row],[2020 1]]</f>
        <v>31277.494331120008</v>
      </c>
      <c r="AQ300" s="84">
        <f ca="1">VLOOKUP(eurostat_totals[[#This Row],[energy carrier EUCalc]],$AE$11:$BI$24,COLUMN()-COLUMN($AD$29),FALSE)*eurostat_totals[[#This Row],[2020 1]]</f>
        <v>31277.494331120008</v>
      </c>
      <c r="AR300" s="81">
        <f ca="1">VLOOKUP(eurostat_totals[[#This Row],[energy carrier EUCalc]],$AE$11:$BI$24,COLUMN()-COLUMN($AD$29),FALSE)*eurostat_totals[[#This Row],[2020 1]]</f>
        <v>31277.494331120008</v>
      </c>
      <c r="AS300" s="81">
        <f ca="1">VLOOKUP(eurostat_totals[[#This Row],[energy carrier EUCalc]],$AE$11:$BI$24,COLUMN()-COLUMN($AD$29),FALSE)*eurostat_totals[[#This Row],[2020 1]]</f>
        <v>31277.494331120008</v>
      </c>
      <c r="AT300" s="81">
        <f ca="1">VLOOKUP(eurostat_totals[[#This Row],[energy carrier EUCalc]],$AE$11:$BI$24,COLUMN()-COLUMN($AD$29),FALSE)*eurostat_totals[[#This Row],[2020 1]]</f>
        <v>31277.494331120008</v>
      </c>
      <c r="AU300" s="81">
        <f ca="1">VLOOKUP(eurostat_totals[[#This Row],[energy carrier EUCalc]],$AE$11:$BI$24,COLUMN()-COLUMN($AD$29),FALSE)*eurostat_totals[[#This Row],[2020 1]]</f>
        <v>31277.494331120008</v>
      </c>
      <c r="AV300" s="81">
        <f>VLOOKUP(eurostat_totals[[#This Row],[energy carrier EUCalc]],$AE$11:$BI$24,COLUMN()-COLUMN($AD$29),FALSE)*eurostat_totals[[#This Row],[2020 1]]</f>
        <v>31277.494331120008</v>
      </c>
      <c r="AW300" s="81">
        <f ca="1">VLOOKUP(eurostat_totals[[#This Row],[energy carrier EUCalc]],$AE$11:$BI$24,COLUMN()-COLUMN($AD$29),FALSE)*eurostat_totals[[#This Row],[2020 1]]</f>
        <v>31277.494331120008</v>
      </c>
      <c r="AX300" s="81">
        <f ca="1">VLOOKUP(eurostat_totals[[#This Row],[energy carrier EUCalc]],$AE$11:$BI$24,COLUMN()-COLUMN($AD$29),FALSE)*eurostat_totals[[#This Row],[2020 1]]</f>
        <v>31277.494331120008</v>
      </c>
      <c r="AY300" s="81">
        <f ca="1">VLOOKUP(eurostat_totals[[#This Row],[energy carrier EUCalc]],$AE$11:$BI$24,COLUMN()-COLUMN($AD$29),FALSE)*eurostat_totals[[#This Row],[2020 1]]</f>
        <v>31277.494331120008</v>
      </c>
      <c r="AZ300" s="81">
        <f ca="1">VLOOKUP(eurostat_totals[[#This Row],[energy carrier EUCalc]],$AE$11:$BI$24,COLUMN()-COLUMN($AD$29),FALSE)*eurostat_totals[[#This Row],[2020 1]]</f>
        <v>31277.494331120008</v>
      </c>
      <c r="BA300" s="81">
        <f ca="1">VLOOKUP(eurostat_totals[[#This Row],[energy carrier EUCalc]],$AE$11:$BI$24,COLUMN()-COLUMN($AD$29),FALSE)*eurostat_totals[[#This Row],[2020 1]]</f>
        <v>31277.494331120008</v>
      </c>
      <c r="BB300" s="81">
        <f ca="1">VLOOKUP(eurostat_totals[[#This Row],[energy carrier EUCalc]],$AE$11:$BI$24,COLUMN()-COLUMN($AD$29),FALSE)*eurostat_totals[[#This Row],[2020 1]]</f>
        <v>31277.494331120008</v>
      </c>
      <c r="BC300" s="81">
        <f>VLOOKUP(eurostat_totals[[#This Row],[energy carrier EUCalc]],$AE$11:$BI$24,COLUMN()-COLUMN($AD$29),FALSE)*eurostat_totals[[#This Row],[2020 1]]</f>
        <v>31277.494331120008</v>
      </c>
      <c r="BD300" s="81">
        <f ca="1">VLOOKUP(eurostat_totals[[#This Row],[energy carrier EUCalc]],$AE$11:$BI$24,COLUMN()-COLUMN($AD$29),FALSE)*eurostat_totals[[#This Row],[2020 1]]</f>
        <v>31277.494331120008</v>
      </c>
      <c r="BE300" s="81">
        <f ca="1">VLOOKUP(eurostat_totals[[#This Row],[energy carrier EUCalc]],$AE$11:$BI$24,COLUMN()-COLUMN($AD$29),FALSE)*eurostat_totals[[#This Row],[2020 1]]</f>
        <v>31277.494331120008</v>
      </c>
      <c r="BF300" s="81">
        <f ca="1">VLOOKUP(eurostat_totals[[#This Row],[energy carrier EUCalc]],$AE$11:$BI$24,COLUMN()-COLUMN($AD$29),FALSE)*eurostat_totals[[#This Row],[2020 1]]</f>
        <v>31277.494331120008</v>
      </c>
      <c r="BG300" s="81">
        <f ca="1">VLOOKUP(eurostat_totals[[#This Row],[energy carrier EUCalc]],$AE$11:$BI$24,COLUMN()-COLUMN($AD$29),FALSE)*eurostat_totals[[#This Row],[2020 1]]</f>
        <v>31277.494331120008</v>
      </c>
      <c r="BH300" s="81">
        <f ca="1">VLOOKUP(eurostat_totals[[#This Row],[energy carrier EUCalc]],$AE$11:$BI$24,COLUMN()-COLUMN($AD$29),FALSE)*eurostat_totals[[#This Row],[2020 1]]</f>
        <v>31277.494331120008</v>
      </c>
      <c r="BI300" s="81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81" t="str">
        <f t="shared" si="133"/>
        <v>liquid-bioPortugal</v>
      </c>
      <c r="B301" s="6" t="s">
        <v>74</v>
      </c>
      <c r="C301" t="s">
        <v>21</v>
      </c>
      <c r="D301" s="84">
        <v>13416.670380000001</v>
      </c>
      <c r="E301" s="84">
        <v>13423.61349</v>
      </c>
      <c r="F301" s="84">
        <v>13425.83482</v>
      </c>
      <c r="G301" s="84">
        <v>13428.05615</v>
      </c>
      <c r="H301" s="84">
        <v>13430.277480000001</v>
      </c>
      <c r="I301" s="84">
        <v>13432.21969</v>
      </c>
      <c r="J301" s="84">
        <v>13440.837520000001</v>
      </c>
      <c r="K301" s="84">
        <v>13445.001060000001</v>
      </c>
      <c r="L301" s="84">
        <v>13432.77793</v>
      </c>
      <c r="M301" s="84">
        <v>13499.720210000001</v>
      </c>
      <c r="N301" s="84">
        <v>13503.337140000001</v>
      </c>
      <c r="O301" s="84">
        <v>13507.779800000002</v>
      </c>
      <c r="P301" s="84">
        <v>13512.222460000003</v>
      </c>
      <c r="Q301" s="84">
        <v>13516.944240000001</v>
      </c>
      <c r="R301" s="84">
        <v>13618.892819999999</v>
      </c>
      <c r="S301" s="84">
        <v>13698.883960000001</v>
      </c>
      <c r="T301" s="84">
        <v>13665.552380000001</v>
      </c>
      <c r="U301" s="84">
        <v>13679.45023</v>
      </c>
      <c r="V301" s="84">
        <v>13711.107090000001</v>
      </c>
      <c r="W301" s="84">
        <v>13743.33382</v>
      </c>
      <c r="X301" s="84">
        <v>8615.0039099999995</v>
      </c>
      <c r="Y301" s="84">
        <v>8694.7275599999994</v>
      </c>
      <c r="Z301" s="84">
        <v>9239.4418700000006</v>
      </c>
      <c r="AA301" s="84">
        <v>9477.9150200000004</v>
      </c>
      <c r="AB301" s="84">
        <v>9461.2492299999994</v>
      </c>
      <c r="AC301" s="84">
        <v>9439.0243000000009</v>
      </c>
      <c r="AD301" s="84">
        <v>9474.1701599999997</v>
      </c>
      <c r="AE301" s="84">
        <v>9506.1177700000007</v>
      </c>
      <c r="AF301" s="84">
        <f t="shared" si="130"/>
        <v>9559.4529500000008</v>
      </c>
      <c r="AG301" s="84">
        <f t="shared" si="131"/>
        <v>9575.7605360000016</v>
      </c>
      <c r="AH301" s="84">
        <f t="shared" si="132"/>
        <v>9598.6627972000024</v>
      </c>
      <c r="AI301" s="84">
        <f ca="1">VLOOKUP(eurostat_totals[[#This Row],[energy carrier EUCalc]],$AE$11:$BI$24,COLUMN()-COLUMN($AD$29),FALSE)*eurostat_totals[[#This Row],[2020 1]]</f>
        <v>9598.6627972000024</v>
      </c>
      <c r="AJ301" s="84">
        <f ca="1">VLOOKUP(eurostat_totals[[#This Row],[energy carrier EUCalc]],$AE$11:$BI$24,COLUMN()-COLUMN($AD$29),FALSE)*eurostat_totals[[#This Row],[2020 1]]</f>
        <v>9598.6627972000024</v>
      </c>
      <c r="AK301" s="84">
        <f ca="1">VLOOKUP(eurostat_totals[[#This Row],[energy carrier EUCalc]],$AE$11:$BI$24,COLUMN()-COLUMN($AD$29),FALSE)*eurostat_totals[[#This Row],[2020 1]]</f>
        <v>9598.6627972000024</v>
      </c>
      <c r="AL301" s="84">
        <f ca="1">VLOOKUP(eurostat_totals[[#This Row],[energy carrier EUCalc]],$AE$11:$BI$24,COLUMN()-COLUMN($AD$29),FALSE)*eurostat_totals[[#This Row],[2020 1]]</f>
        <v>9598.6627972000024</v>
      </c>
      <c r="AM301" s="84">
        <f ca="1">VLOOKUP(eurostat_totals[[#This Row],[energy carrier EUCalc]],$AE$11:$BI$24,COLUMN()-COLUMN($AD$29),FALSE)*eurostat_totals[[#This Row],[2020 1]]</f>
        <v>9598.6627972000024</v>
      </c>
      <c r="AN301" s="84">
        <f ca="1">VLOOKUP(eurostat_totals[[#This Row],[energy carrier EUCalc]],$AE$11:$BI$24,COLUMN()-COLUMN($AD$29),FALSE)*eurostat_totals[[#This Row],[2020 1]]</f>
        <v>9598.6627972000024</v>
      </c>
      <c r="AO301" s="84">
        <f>VLOOKUP(eurostat_totals[[#This Row],[energy carrier EUCalc]],$AE$11:$BI$24,COLUMN()-COLUMN($AD$29),FALSE)*eurostat_totals[[#This Row],[2020 1]]</f>
        <v>9598.6627972000024</v>
      </c>
      <c r="AP301" s="84">
        <f ca="1">VLOOKUP(eurostat_totals[[#This Row],[energy carrier EUCalc]],$AE$11:$BI$24,COLUMN()-COLUMN($AD$29),FALSE)*eurostat_totals[[#This Row],[2020 1]]</f>
        <v>9598.6627972000024</v>
      </c>
      <c r="AQ301" s="84">
        <f ca="1">VLOOKUP(eurostat_totals[[#This Row],[energy carrier EUCalc]],$AE$11:$BI$24,COLUMN()-COLUMN($AD$29),FALSE)*eurostat_totals[[#This Row],[2020 1]]</f>
        <v>9598.6627972000024</v>
      </c>
      <c r="AR301" s="81">
        <f ca="1">VLOOKUP(eurostat_totals[[#This Row],[energy carrier EUCalc]],$AE$11:$BI$24,COLUMN()-COLUMN($AD$29),FALSE)*eurostat_totals[[#This Row],[2020 1]]</f>
        <v>9598.6627972000024</v>
      </c>
      <c r="AS301" s="81">
        <f ca="1">VLOOKUP(eurostat_totals[[#This Row],[energy carrier EUCalc]],$AE$11:$BI$24,COLUMN()-COLUMN($AD$29),FALSE)*eurostat_totals[[#This Row],[2020 1]]</f>
        <v>9598.6627972000024</v>
      </c>
      <c r="AT301" s="81">
        <f ca="1">VLOOKUP(eurostat_totals[[#This Row],[energy carrier EUCalc]],$AE$11:$BI$24,COLUMN()-COLUMN($AD$29),FALSE)*eurostat_totals[[#This Row],[2020 1]]</f>
        <v>9598.6627972000024</v>
      </c>
      <c r="AU301" s="81">
        <f ca="1">VLOOKUP(eurostat_totals[[#This Row],[energy carrier EUCalc]],$AE$11:$BI$24,COLUMN()-COLUMN($AD$29),FALSE)*eurostat_totals[[#This Row],[2020 1]]</f>
        <v>9598.6627972000024</v>
      </c>
      <c r="AV301" s="81">
        <f>VLOOKUP(eurostat_totals[[#This Row],[energy carrier EUCalc]],$AE$11:$BI$24,COLUMN()-COLUMN($AD$29),FALSE)*eurostat_totals[[#This Row],[2020 1]]</f>
        <v>9598.6627972000024</v>
      </c>
      <c r="AW301" s="81">
        <f ca="1">VLOOKUP(eurostat_totals[[#This Row],[energy carrier EUCalc]],$AE$11:$BI$24,COLUMN()-COLUMN($AD$29),FALSE)*eurostat_totals[[#This Row],[2020 1]]</f>
        <v>9598.6627972000024</v>
      </c>
      <c r="AX301" s="81">
        <f ca="1">VLOOKUP(eurostat_totals[[#This Row],[energy carrier EUCalc]],$AE$11:$BI$24,COLUMN()-COLUMN($AD$29),FALSE)*eurostat_totals[[#This Row],[2020 1]]</f>
        <v>9598.6627972000024</v>
      </c>
      <c r="AY301" s="81">
        <f ca="1">VLOOKUP(eurostat_totals[[#This Row],[energy carrier EUCalc]],$AE$11:$BI$24,COLUMN()-COLUMN($AD$29),FALSE)*eurostat_totals[[#This Row],[2020 1]]</f>
        <v>9598.6627972000024</v>
      </c>
      <c r="AZ301" s="81">
        <f ca="1">VLOOKUP(eurostat_totals[[#This Row],[energy carrier EUCalc]],$AE$11:$BI$24,COLUMN()-COLUMN($AD$29),FALSE)*eurostat_totals[[#This Row],[2020 1]]</f>
        <v>9598.6627972000024</v>
      </c>
      <c r="BA301" s="81">
        <f ca="1">VLOOKUP(eurostat_totals[[#This Row],[energy carrier EUCalc]],$AE$11:$BI$24,COLUMN()-COLUMN($AD$29),FALSE)*eurostat_totals[[#This Row],[2020 1]]</f>
        <v>9598.6627972000024</v>
      </c>
      <c r="BB301" s="81">
        <f ca="1">VLOOKUP(eurostat_totals[[#This Row],[energy carrier EUCalc]],$AE$11:$BI$24,COLUMN()-COLUMN($AD$29),FALSE)*eurostat_totals[[#This Row],[2020 1]]</f>
        <v>9598.6627972000024</v>
      </c>
      <c r="BC301" s="81">
        <f>VLOOKUP(eurostat_totals[[#This Row],[energy carrier EUCalc]],$AE$11:$BI$24,COLUMN()-COLUMN($AD$29),FALSE)*eurostat_totals[[#This Row],[2020 1]]</f>
        <v>9598.6627972000024</v>
      </c>
      <c r="BD301" s="81">
        <f ca="1">VLOOKUP(eurostat_totals[[#This Row],[energy carrier EUCalc]],$AE$11:$BI$24,COLUMN()-COLUMN($AD$29),FALSE)*eurostat_totals[[#This Row],[2020 1]]</f>
        <v>9598.6627972000024</v>
      </c>
      <c r="BE301" s="81">
        <f ca="1">VLOOKUP(eurostat_totals[[#This Row],[energy carrier EUCalc]],$AE$11:$BI$24,COLUMN()-COLUMN($AD$29),FALSE)*eurostat_totals[[#This Row],[2020 1]]</f>
        <v>9598.6627972000024</v>
      </c>
      <c r="BF301" s="81">
        <f ca="1">VLOOKUP(eurostat_totals[[#This Row],[energy carrier EUCalc]],$AE$11:$BI$24,COLUMN()-COLUMN($AD$29),FALSE)*eurostat_totals[[#This Row],[2020 1]]</f>
        <v>9598.6627972000024</v>
      </c>
      <c r="BG301" s="81">
        <f ca="1">VLOOKUP(eurostat_totals[[#This Row],[energy carrier EUCalc]],$AE$11:$BI$24,COLUMN()-COLUMN($AD$29),FALSE)*eurostat_totals[[#This Row],[2020 1]]</f>
        <v>9598.6627972000024</v>
      </c>
      <c r="BH301" s="81">
        <f ca="1">VLOOKUP(eurostat_totals[[#This Row],[energy carrier EUCalc]],$AE$11:$BI$24,COLUMN()-COLUMN($AD$29),FALSE)*eurostat_totals[[#This Row],[2020 1]]</f>
        <v>9598.6627972000024</v>
      </c>
      <c r="BI301" s="81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81" t="str">
        <f t="shared" si="133"/>
        <v>liquid-bioRomania</v>
      </c>
      <c r="B302" s="6" t="s">
        <v>74</v>
      </c>
      <c r="C302" t="s">
        <v>10</v>
      </c>
      <c r="D302" s="84">
        <v>6693.890730000001</v>
      </c>
      <c r="E302" s="84">
        <v>5410.2759999999998</v>
      </c>
      <c r="F302" s="84">
        <v>5953.0597299999999</v>
      </c>
      <c r="G302" s="84">
        <v>8699.449340000001</v>
      </c>
      <c r="H302" s="84">
        <v>10243.610960000002</v>
      </c>
      <c r="I302" s="84">
        <v>11675.833830000001</v>
      </c>
      <c r="J302" s="84">
        <v>25157.504280000001</v>
      </c>
      <c r="K302" s="84">
        <v>33844.172250000003</v>
      </c>
      <c r="L302" s="84">
        <v>31162.224470000001</v>
      </c>
      <c r="M302" s="84">
        <v>29245.274830000002</v>
      </c>
      <c r="N302" s="84">
        <v>28557.22077</v>
      </c>
      <c r="O302" s="84">
        <v>20386.948060000002</v>
      </c>
      <c r="P302" s="84">
        <v>20733.615100000003</v>
      </c>
      <c r="Q302" s="84">
        <v>25581.941129999999</v>
      </c>
      <c r="R302" s="84">
        <v>31012.49985</v>
      </c>
      <c r="S302" s="84">
        <v>31841.114089999999</v>
      </c>
      <c r="T302" s="84">
        <v>29971.940490000001</v>
      </c>
      <c r="U302" s="84">
        <v>31260.83524</v>
      </c>
      <c r="V302" s="84">
        <v>39909.996460000002</v>
      </c>
      <c r="W302" s="84">
        <v>39603.883229999999</v>
      </c>
      <c r="X302" s="84">
        <v>41184.446750000003</v>
      </c>
      <c r="Y302" s="84">
        <v>36736.11131</v>
      </c>
      <c r="Z302" s="84">
        <v>38326.106760000002</v>
      </c>
      <c r="AA302" s="84">
        <v>36278.052130000004</v>
      </c>
      <c r="AB302" s="84">
        <v>36322.222869999998</v>
      </c>
      <c r="AC302" s="84">
        <v>34366.394140000004</v>
      </c>
      <c r="AD302" s="84">
        <v>34637.780190000005</v>
      </c>
      <c r="AE302" s="84">
        <v>35518.229340000005</v>
      </c>
      <c r="AF302" s="84">
        <f t="shared" si="130"/>
        <v>34956.653856000004</v>
      </c>
      <c r="AG302" s="84">
        <f t="shared" si="131"/>
        <v>34692.374201200008</v>
      </c>
      <c r="AH302" s="84">
        <f t="shared" si="132"/>
        <v>34366.404467440007</v>
      </c>
      <c r="AI302" s="84">
        <f ca="1">VLOOKUP(eurostat_totals[[#This Row],[energy carrier EUCalc]],$AE$11:$BI$24,COLUMN()-COLUMN($AD$29),FALSE)*eurostat_totals[[#This Row],[2020 1]]</f>
        <v>34366.404467440007</v>
      </c>
      <c r="AJ302" s="84">
        <f ca="1">VLOOKUP(eurostat_totals[[#This Row],[energy carrier EUCalc]],$AE$11:$BI$24,COLUMN()-COLUMN($AD$29),FALSE)*eurostat_totals[[#This Row],[2020 1]]</f>
        <v>34366.404467440007</v>
      </c>
      <c r="AK302" s="84">
        <f ca="1">VLOOKUP(eurostat_totals[[#This Row],[energy carrier EUCalc]],$AE$11:$BI$24,COLUMN()-COLUMN($AD$29),FALSE)*eurostat_totals[[#This Row],[2020 1]]</f>
        <v>34366.404467440007</v>
      </c>
      <c r="AL302" s="84">
        <f ca="1">VLOOKUP(eurostat_totals[[#This Row],[energy carrier EUCalc]],$AE$11:$BI$24,COLUMN()-COLUMN($AD$29),FALSE)*eurostat_totals[[#This Row],[2020 1]]</f>
        <v>34366.404467440007</v>
      </c>
      <c r="AM302" s="84">
        <f ca="1">VLOOKUP(eurostat_totals[[#This Row],[energy carrier EUCalc]],$AE$11:$BI$24,COLUMN()-COLUMN($AD$29),FALSE)*eurostat_totals[[#This Row],[2020 1]]</f>
        <v>34366.404467440007</v>
      </c>
      <c r="AN302" s="84">
        <f ca="1">VLOOKUP(eurostat_totals[[#This Row],[energy carrier EUCalc]],$AE$11:$BI$24,COLUMN()-COLUMN($AD$29),FALSE)*eurostat_totals[[#This Row],[2020 1]]</f>
        <v>34366.404467440007</v>
      </c>
      <c r="AO302" s="84">
        <f>VLOOKUP(eurostat_totals[[#This Row],[energy carrier EUCalc]],$AE$11:$BI$24,COLUMN()-COLUMN($AD$29),FALSE)*eurostat_totals[[#This Row],[2020 1]]</f>
        <v>34366.404467440007</v>
      </c>
      <c r="AP302" s="84">
        <f ca="1">VLOOKUP(eurostat_totals[[#This Row],[energy carrier EUCalc]],$AE$11:$BI$24,COLUMN()-COLUMN($AD$29),FALSE)*eurostat_totals[[#This Row],[2020 1]]</f>
        <v>34366.404467440007</v>
      </c>
      <c r="AQ302" s="84">
        <f ca="1">VLOOKUP(eurostat_totals[[#This Row],[energy carrier EUCalc]],$AE$11:$BI$24,COLUMN()-COLUMN($AD$29),FALSE)*eurostat_totals[[#This Row],[2020 1]]</f>
        <v>34366.404467440007</v>
      </c>
      <c r="AR302" s="81">
        <f ca="1">VLOOKUP(eurostat_totals[[#This Row],[energy carrier EUCalc]],$AE$11:$BI$24,COLUMN()-COLUMN($AD$29),FALSE)*eurostat_totals[[#This Row],[2020 1]]</f>
        <v>34366.404467440007</v>
      </c>
      <c r="AS302" s="81">
        <f ca="1">VLOOKUP(eurostat_totals[[#This Row],[energy carrier EUCalc]],$AE$11:$BI$24,COLUMN()-COLUMN($AD$29),FALSE)*eurostat_totals[[#This Row],[2020 1]]</f>
        <v>34366.404467440007</v>
      </c>
      <c r="AT302" s="81">
        <f ca="1">VLOOKUP(eurostat_totals[[#This Row],[energy carrier EUCalc]],$AE$11:$BI$24,COLUMN()-COLUMN($AD$29),FALSE)*eurostat_totals[[#This Row],[2020 1]]</f>
        <v>34366.404467440007</v>
      </c>
      <c r="AU302" s="81">
        <f ca="1">VLOOKUP(eurostat_totals[[#This Row],[energy carrier EUCalc]],$AE$11:$BI$24,COLUMN()-COLUMN($AD$29),FALSE)*eurostat_totals[[#This Row],[2020 1]]</f>
        <v>34366.404467440007</v>
      </c>
      <c r="AV302" s="81">
        <f>VLOOKUP(eurostat_totals[[#This Row],[energy carrier EUCalc]],$AE$11:$BI$24,COLUMN()-COLUMN($AD$29),FALSE)*eurostat_totals[[#This Row],[2020 1]]</f>
        <v>34366.404467440007</v>
      </c>
      <c r="AW302" s="81">
        <f ca="1">VLOOKUP(eurostat_totals[[#This Row],[energy carrier EUCalc]],$AE$11:$BI$24,COLUMN()-COLUMN($AD$29),FALSE)*eurostat_totals[[#This Row],[2020 1]]</f>
        <v>34366.404467440007</v>
      </c>
      <c r="AX302" s="81">
        <f ca="1">VLOOKUP(eurostat_totals[[#This Row],[energy carrier EUCalc]],$AE$11:$BI$24,COLUMN()-COLUMN($AD$29),FALSE)*eurostat_totals[[#This Row],[2020 1]]</f>
        <v>34366.404467440007</v>
      </c>
      <c r="AY302" s="81">
        <f ca="1">VLOOKUP(eurostat_totals[[#This Row],[energy carrier EUCalc]],$AE$11:$BI$24,COLUMN()-COLUMN($AD$29),FALSE)*eurostat_totals[[#This Row],[2020 1]]</f>
        <v>34366.404467440007</v>
      </c>
      <c r="AZ302" s="81">
        <f ca="1">VLOOKUP(eurostat_totals[[#This Row],[energy carrier EUCalc]],$AE$11:$BI$24,COLUMN()-COLUMN($AD$29),FALSE)*eurostat_totals[[#This Row],[2020 1]]</f>
        <v>34366.404467440007</v>
      </c>
      <c r="BA302" s="81">
        <f ca="1">VLOOKUP(eurostat_totals[[#This Row],[energy carrier EUCalc]],$AE$11:$BI$24,COLUMN()-COLUMN($AD$29),FALSE)*eurostat_totals[[#This Row],[2020 1]]</f>
        <v>34366.404467440007</v>
      </c>
      <c r="BB302" s="81">
        <f ca="1">VLOOKUP(eurostat_totals[[#This Row],[energy carrier EUCalc]],$AE$11:$BI$24,COLUMN()-COLUMN($AD$29),FALSE)*eurostat_totals[[#This Row],[2020 1]]</f>
        <v>34366.404467440007</v>
      </c>
      <c r="BC302" s="81">
        <f>VLOOKUP(eurostat_totals[[#This Row],[energy carrier EUCalc]],$AE$11:$BI$24,COLUMN()-COLUMN($AD$29),FALSE)*eurostat_totals[[#This Row],[2020 1]]</f>
        <v>34366.404467440007</v>
      </c>
      <c r="BD302" s="81">
        <f ca="1">VLOOKUP(eurostat_totals[[#This Row],[energy carrier EUCalc]],$AE$11:$BI$24,COLUMN()-COLUMN($AD$29),FALSE)*eurostat_totals[[#This Row],[2020 1]]</f>
        <v>34366.404467440007</v>
      </c>
      <c r="BE302" s="81">
        <f ca="1">VLOOKUP(eurostat_totals[[#This Row],[energy carrier EUCalc]],$AE$11:$BI$24,COLUMN()-COLUMN($AD$29),FALSE)*eurostat_totals[[#This Row],[2020 1]]</f>
        <v>34366.404467440007</v>
      </c>
      <c r="BF302" s="81">
        <f ca="1">VLOOKUP(eurostat_totals[[#This Row],[energy carrier EUCalc]],$AE$11:$BI$24,COLUMN()-COLUMN($AD$29),FALSE)*eurostat_totals[[#This Row],[2020 1]]</f>
        <v>34366.404467440007</v>
      </c>
      <c r="BG302" s="81">
        <f ca="1">VLOOKUP(eurostat_totals[[#This Row],[energy carrier EUCalc]],$AE$11:$BI$24,COLUMN()-COLUMN($AD$29),FALSE)*eurostat_totals[[#This Row],[2020 1]]</f>
        <v>34366.404467440007</v>
      </c>
      <c r="BH302" s="81">
        <f ca="1">VLOOKUP(eurostat_totals[[#This Row],[energy carrier EUCalc]],$AE$11:$BI$24,COLUMN()-COLUMN($AD$29),FALSE)*eurostat_totals[[#This Row],[2020 1]]</f>
        <v>34366.404467440007</v>
      </c>
      <c r="BI302" s="81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81" t="str">
        <f t="shared" si="133"/>
        <v>liquid-bioSerbia</v>
      </c>
      <c r="B303" s="6" t="s">
        <v>74</v>
      </c>
      <c r="C303" t="s">
        <v>72</v>
      </c>
      <c r="D303" s="84">
        <v>13595.551410000002</v>
      </c>
      <c r="E303" s="84">
        <v>11782.783310000001</v>
      </c>
      <c r="F303" s="84">
        <v>8754.9942200000005</v>
      </c>
      <c r="G303" s="84">
        <v>8754.9942200000005</v>
      </c>
      <c r="H303" s="84">
        <v>8555.5513499999997</v>
      </c>
      <c r="I303" s="84">
        <v>8555.5513499999997</v>
      </c>
      <c r="J303" s="84">
        <v>8555.5513499999997</v>
      </c>
      <c r="K303" s="84">
        <v>8555.5513499999997</v>
      </c>
      <c r="L303" s="84">
        <v>8555.5513499999997</v>
      </c>
      <c r="M303" s="84">
        <v>8555.5513499999997</v>
      </c>
      <c r="N303" s="84">
        <v>9333.3308600000018</v>
      </c>
      <c r="O303" s="84">
        <v>9333.3308600000018</v>
      </c>
      <c r="P303" s="84">
        <v>9333.3308600000018</v>
      </c>
      <c r="Q303" s="84">
        <v>9333.3308600000018</v>
      </c>
      <c r="R303" s="84">
        <v>9333.3308600000018</v>
      </c>
      <c r="S303" s="84">
        <v>9333.3308600000018</v>
      </c>
      <c r="T303" s="84">
        <v>9318.0606700000008</v>
      </c>
      <c r="U303" s="84">
        <v>9302.7788500000006</v>
      </c>
      <c r="V303" s="84">
        <v>7766.6651900000006</v>
      </c>
      <c r="W303" s="84">
        <v>11564.99993</v>
      </c>
      <c r="X303" s="84">
        <v>11165.276830000001</v>
      </c>
      <c r="Y303" s="84">
        <v>10160.00289</v>
      </c>
      <c r="Z303" s="84">
        <v>10975.83576</v>
      </c>
      <c r="AA303" s="84">
        <v>9315.5602200000012</v>
      </c>
      <c r="AB303" s="84">
        <v>9910.83014</v>
      </c>
      <c r="AC303" s="84">
        <v>9852.773180000002</v>
      </c>
      <c r="AD303" s="84">
        <v>10154.44375</v>
      </c>
      <c r="AE303" s="84">
        <v>9344.8329300000005</v>
      </c>
      <c r="AF303" s="84">
        <f t="shared" si="130"/>
        <v>9018.632364000001</v>
      </c>
      <c r="AG303" s="84">
        <f t="shared" si="131"/>
        <v>8959.2467928000005</v>
      </c>
      <c r="AH303" s="84">
        <f t="shared" si="132"/>
        <v>8768.9301233599999</v>
      </c>
      <c r="AI303" s="84">
        <f ca="1">VLOOKUP(eurostat_totals[[#This Row],[energy carrier EUCalc]],$AE$11:$BI$24,COLUMN()-COLUMN($AD$29),FALSE)*eurostat_totals[[#This Row],[2020 1]]</f>
        <v>8768.9301233599999</v>
      </c>
      <c r="AJ303" s="84">
        <f ca="1">VLOOKUP(eurostat_totals[[#This Row],[energy carrier EUCalc]],$AE$11:$BI$24,COLUMN()-COLUMN($AD$29),FALSE)*eurostat_totals[[#This Row],[2020 1]]</f>
        <v>8768.9301233599999</v>
      </c>
      <c r="AK303" s="84">
        <f ca="1">VLOOKUP(eurostat_totals[[#This Row],[energy carrier EUCalc]],$AE$11:$BI$24,COLUMN()-COLUMN($AD$29),FALSE)*eurostat_totals[[#This Row],[2020 1]]</f>
        <v>8768.9301233599999</v>
      </c>
      <c r="AL303" s="84">
        <f ca="1">VLOOKUP(eurostat_totals[[#This Row],[energy carrier EUCalc]],$AE$11:$BI$24,COLUMN()-COLUMN($AD$29),FALSE)*eurostat_totals[[#This Row],[2020 1]]</f>
        <v>8768.9301233599999</v>
      </c>
      <c r="AM303" s="84">
        <f ca="1">VLOOKUP(eurostat_totals[[#This Row],[energy carrier EUCalc]],$AE$11:$BI$24,COLUMN()-COLUMN($AD$29),FALSE)*eurostat_totals[[#This Row],[2020 1]]</f>
        <v>8768.9301233599999</v>
      </c>
      <c r="AN303" s="84">
        <f ca="1">VLOOKUP(eurostat_totals[[#This Row],[energy carrier EUCalc]],$AE$11:$BI$24,COLUMN()-COLUMN($AD$29),FALSE)*eurostat_totals[[#This Row],[2020 1]]</f>
        <v>8768.9301233599999</v>
      </c>
      <c r="AO303" s="84">
        <f>VLOOKUP(eurostat_totals[[#This Row],[energy carrier EUCalc]],$AE$11:$BI$24,COLUMN()-COLUMN($AD$29),FALSE)*eurostat_totals[[#This Row],[2020 1]]</f>
        <v>8768.9301233599999</v>
      </c>
      <c r="AP303" s="84">
        <f ca="1">VLOOKUP(eurostat_totals[[#This Row],[energy carrier EUCalc]],$AE$11:$BI$24,COLUMN()-COLUMN($AD$29),FALSE)*eurostat_totals[[#This Row],[2020 1]]</f>
        <v>8768.9301233599999</v>
      </c>
      <c r="AQ303" s="84">
        <f ca="1">VLOOKUP(eurostat_totals[[#This Row],[energy carrier EUCalc]],$AE$11:$BI$24,COLUMN()-COLUMN($AD$29),FALSE)*eurostat_totals[[#This Row],[2020 1]]</f>
        <v>8768.9301233599999</v>
      </c>
      <c r="AR303" s="81">
        <f ca="1">VLOOKUP(eurostat_totals[[#This Row],[energy carrier EUCalc]],$AE$11:$BI$24,COLUMN()-COLUMN($AD$29),FALSE)*eurostat_totals[[#This Row],[2020 1]]</f>
        <v>8768.9301233599999</v>
      </c>
      <c r="AS303" s="81">
        <f ca="1">VLOOKUP(eurostat_totals[[#This Row],[energy carrier EUCalc]],$AE$11:$BI$24,COLUMN()-COLUMN($AD$29),FALSE)*eurostat_totals[[#This Row],[2020 1]]</f>
        <v>8768.9301233599999</v>
      </c>
      <c r="AT303" s="81">
        <f ca="1">VLOOKUP(eurostat_totals[[#This Row],[energy carrier EUCalc]],$AE$11:$BI$24,COLUMN()-COLUMN($AD$29),FALSE)*eurostat_totals[[#This Row],[2020 1]]</f>
        <v>8768.9301233599999</v>
      </c>
      <c r="AU303" s="81">
        <f ca="1">VLOOKUP(eurostat_totals[[#This Row],[energy carrier EUCalc]],$AE$11:$BI$24,COLUMN()-COLUMN($AD$29),FALSE)*eurostat_totals[[#This Row],[2020 1]]</f>
        <v>8768.9301233599999</v>
      </c>
      <c r="AV303" s="81">
        <f>VLOOKUP(eurostat_totals[[#This Row],[energy carrier EUCalc]],$AE$11:$BI$24,COLUMN()-COLUMN($AD$29),FALSE)*eurostat_totals[[#This Row],[2020 1]]</f>
        <v>8768.9301233599999</v>
      </c>
      <c r="AW303" s="81">
        <f ca="1">VLOOKUP(eurostat_totals[[#This Row],[energy carrier EUCalc]],$AE$11:$BI$24,COLUMN()-COLUMN($AD$29),FALSE)*eurostat_totals[[#This Row],[2020 1]]</f>
        <v>8768.9301233599999</v>
      </c>
      <c r="AX303" s="81">
        <f ca="1">VLOOKUP(eurostat_totals[[#This Row],[energy carrier EUCalc]],$AE$11:$BI$24,COLUMN()-COLUMN($AD$29),FALSE)*eurostat_totals[[#This Row],[2020 1]]</f>
        <v>8768.9301233599999</v>
      </c>
      <c r="AY303" s="81">
        <f ca="1">VLOOKUP(eurostat_totals[[#This Row],[energy carrier EUCalc]],$AE$11:$BI$24,COLUMN()-COLUMN($AD$29),FALSE)*eurostat_totals[[#This Row],[2020 1]]</f>
        <v>8768.9301233599999</v>
      </c>
      <c r="AZ303" s="81">
        <f ca="1">VLOOKUP(eurostat_totals[[#This Row],[energy carrier EUCalc]],$AE$11:$BI$24,COLUMN()-COLUMN($AD$29),FALSE)*eurostat_totals[[#This Row],[2020 1]]</f>
        <v>8768.9301233599999</v>
      </c>
      <c r="BA303" s="81">
        <f ca="1">VLOOKUP(eurostat_totals[[#This Row],[energy carrier EUCalc]],$AE$11:$BI$24,COLUMN()-COLUMN($AD$29),FALSE)*eurostat_totals[[#This Row],[2020 1]]</f>
        <v>8768.9301233599999</v>
      </c>
      <c r="BB303" s="81">
        <f ca="1">VLOOKUP(eurostat_totals[[#This Row],[energy carrier EUCalc]],$AE$11:$BI$24,COLUMN()-COLUMN($AD$29),FALSE)*eurostat_totals[[#This Row],[2020 1]]</f>
        <v>8768.9301233599999</v>
      </c>
      <c r="BC303" s="81">
        <f>VLOOKUP(eurostat_totals[[#This Row],[energy carrier EUCalc]],$AE$11:$BI$24,COLUMN()-COLUMN($AD$29),FALSE)*eurostat_totals[[#This Row],[2020 1]]</f>
        <v>8768.9301233599999</v>
      </c>
      <c r="BD303" s="81">
        <f ca="1">VLOOKUP(eurostat_totals[[#This Row],[energy carrier EUCalc]],$AE$11:$BI$24,COLUMN()-COLUMN($AD$29),FALSE)*eurostat_totals[[#This Row],[2020 1]]</f>
        <v>8768.9301233599999</v>
      </c>
      <c r="BE303" s="81">
        <f ca="1">VLOOKUP(eurostat_totals[[#This Row],[energy carrier EUCalc]],$AE$11:$BI$24,COLUMN()-COLUMN($AD$29),FALSE)*eurostat_totals[[#This Row],[2020 1]]</f>
        <v>8768.9301233599999</v>
      </c>
      <c r="BF303" s="81">
        <f ca="1">VLOOKUP(eurostat_totals[[#This Row],[energy carrier EUCalc]],$AE$11:$BI$24,COLUMN()-COLUMN($AD$29),FALSE)*eurostat_totals[[#This Row],[2020 1]]</f>
        <v>8768.9301233599999</v>
      </c>
      <c r="BG303" s="81">
        <f ca="1">VLOOKUP(eurostat_totals[[#This Row],[energy carrier EUCalc]],$AE$11:$BI$24,COLUMN()-COLUMN($AD$29),FALSE)*eurostat_totals[[#This Row],[2020 1]]</f>
        <v>8768.9301233599999</v>
      </c>
      <c r="BH303" s="81">
        <f ca="1">VLOOKUP(eurostat_totals[[#This Row],[energy carrier EUCalc]],$AE$11:$BI$24,COLUMN()-COLUMN($AD$29),FALSE)*eurostat_totals[[#This Row],[2020 1]]</f>
        <v>8768.9301233599999</v>
      </c>
      <c r="BI303" s="81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81" t="str">
        <f t="shared" si="133"/>
        <v>liquid-bioSlovakia</v>
      </c>
      <c r="B304" s="6" t="s">
        <v>74</v>
      </c>
      <c r="C304" t="s">
        <v>20</v>
      </c>
      <c r="D304" s="84">
        <v>0</v>
      </c>
      <c r="E304" s="84">
        <v>0</v>
      </c>
      <c r="F304" s="84">
        <v>0</v>
      </c>
      <c r="G304" s="84">
        <v>6.3848700000000012</v>
      </c>
      <c r="H304" s="84">
        <v>5.2800200000000004</v>
      </c>
      <c r="I304" s="84">
        <v>4.7217800000000008</v>
      </c>
      <c r="J304" s="84">
        <v>9.1644400000000008</v>
      </c>
      <c r="K304" s="84">
        <v>3.8844200000000004</v>
      </c>
      <c r="L304" s="84">
        <v>3.0586900000000004</v>
      </c>
      <c r="M304" s="84">
        <v>2.5004500000000003</v>
      </c>
      <c r="N304" s="84">
        <v>2.7795700000000001</v>
      </c>
      <c r="O304" s="84">
        <v>231.11136000000002</v>
      </c>
      <c r="P304" s="84">
        <v>226.11046000000002</v>
      </c>
      <c r="Q304" s="84">
        <v>255.83674000000002</v>
      </c>
      <c r="R304" s="84">
        <v>360.27414000000005</v>
      </c>
      <c r="S304" s="84">
        <v>410.44596000000007</v>
      </c>
      <c r="T304" s="84">
        <v>297.77452</v>
      </c>
      <c r="U304" s="84">
        <v>456.38445999999999</v>
      </c>
      <c r="V304" s="84">
        <v>412.78359000000006</v>
      </c>
      <c r="W304" s="84">
        <v>449.72046999999998</v>
      </c>
      <c r="X304" s="84">
        <v>542.77210000000002</v>
      </c>
      <c r="Y304" s="84">
        <v>569.17219999999998</v>
      </c>
      <c r="Z304" s="84">
        <v>485.27338000000003</v>
      </c>
      <c r="AA304" s="84">
        <v>510.41744</v>
      </c>
      <c r="AB304" s="84">
        <v>469.72407000000004</v>
      </c>
      <c r="AC304" s="84">
        <v>337.78172000000001</v>
      </c>
      <c r="AD304" s="84">
        <v>432.49644000000006</v>
      </c>
      <c r="AE304" s="84">
        <v>472.61993999999999</v>
      </c>
      <c r="AF304" s="84">
        <f t="shared" si="130"/>
        <v>470.08925199999999</v>
      </c>
      <c r="AG304" s="84">
        <f t="shared" si="131"/>
        <v>462.02361439999999</v>
      </c>
      <c r="AH304" s="84">
        <f t="shared" si="132"/>
        <v>460.48352327999999</v>
      </c>
      <c r="AI304" s="84">
        <f ca="1">VLOOKUP(eurostat_totals[[#This Row],[energy carrier EUCalc]],$AE$11:$BI$24,COLUMN()-COLUMN($AD$29),FALSE)*eurostat_totals[[#This Row],[2020 1]]</f>
        <v>460.48352327999999</v>
      </c>
      <c r="AJ304" s="84">
        <f ca="1">VLOOKUP(eurostat_totals[[#This Row],[energy carrier EUCalc]],$AE$11:$BI$24,COLUMN()-COLUMN($AD$29),FALSE)*eurostat_totals[[#This Row],[2020 1]]</f>
        <v>460.48352327999999</v>
      </c>
      <c r="AK304" s="84">
        <f ca="1">VLOOKUP(eurostat_totals[[#This Row],[energy carrier EUCalc]],$AE$11:$BI$24,COLUMN()-COLUMN($AD$29),FALSE)*eurostat_totals[[#This Row],[2020 1]]</f>
        <v>460.48352327999999</v>
      </c>
      <c r="AL304" s="84">
        <f ca="1">VLOOKUP(eurostat_totals[[#This Row],[energy carrier EUCalc]],$AE$11:$BI$24,COLUMN()-COLUMN($AD$29),FALSE)*eurostat_totals[[#This Row],[2020 1]]</f>
        <v>460.48352327999999</v>
      </c>
      <c r="AM304" s="84">
        <f ca="1">VLOOKUP(eurostat_totals[[#This Row],[energy carrier EUCalc]],$AE$11:$BI$24,COLUMN()-COLUMN($AD$29),FALSE)*eurostat_totals[[#This Row],[2020 1]]</f>
        <v>460.48352327999999</v>
      </c>
      <c r="AN304" s="84">
        <f ca="1">VLOOKUP(eurostat_totals[[#This Row],[energy carrier EUCalc]],$AE$11:$BI$24,COLUMN()-COLUMN($AD$29),FALSE)*eurostat_totals[[#This Row],[2020 1]]</f>
        <v>460.48352327999999</v>
      </c>
      <c r="AO304" s="84">
        <f>VLOOKUP(eurostat_totals[[#This Row],[energy carrier EUCalc]],$AE$11:$BI$24,COLUMN()-COLUMN($AD$29),FALSE)*eurostat_totals[[#This Row],[2020 1]]</f>
        <v>460.48352327999999</v>
      </c>
      <c r="AP304" s="84">
        <f ca="1">VLOOKUP(eurostat_totals[[#This Row],[energy carrier EUCalc]],$AE$11:$BI$24,COLUMN()-COLUMN($AD$29),FALSE)*eurostat_totals[[#This Row],[2020 1]]</f>
        <v>460.48352327999999</v>
      </c>
      <c r="AQ304" s="84">
        <f ca="1">VLOOKUP(eurostat_totals[[#This Row],[energy carrier EUCalc]],$AE$11:$BI$24,COLUMN()-COLUMN($AD$29),FALSE)*eurostat_totals[[#This Row],[2020 1]]</f>
        <v>460.48352327999999</v>
      </c>
      <c r="AR304" s="81">
        <f ca="1">VLOOKUP(eurostat_totals[[#This Row],[energy carrier EUCalc]],$AE$11:$BI$24,COLUMN()-COLUMN($AD$29),FALSE)*eurostat_totals[[#This Row],[2020 1]]</f>
        <v>460.48352327999999</v>
      </c>
      <c r="AS304" s="81">
        <f ca="1">VLOOKUP(eurostat_totals[[#This Row],[energy carrier EUCalc]],$AE$11:$BI$24,COLUMN()-COLUMN($AD$29),FALSE)*eurostat_totals[[#This Row],[2020 1]]</f>
        <v>460.48352327999999</v>
      </c>
      <c r="AT304" s="81">
        <f ca="1">VLOOKUP(eurostat_totals[[#This Row],[energy carrier EUCalc]],$AE$11:$BI$24,COLUMN()-COLUMN($AD$29),FALSE)*eurostat_totals[[#This Row],[2020 1]]</f>
        <v>460.48352327999999</v>
      </c>
      <c r="AU304" s="81">
        <f ca="1">VLOOKUP(eurostat_totals[[#This Row],[energy carrier EUCalc]],$AE$11:$BI$24,COLUMN()-COLUMN($AD$29),FALSE)*eurostat_totals[[#This Row],[2020 1]]</f>
        <v>460.48352327999999</v>
      </c>
      <c r="AV304" s="81">
        <f>VLOOKUP(eurostat_totals[[#This Row],[energy carrier EUCalc]],$AE$11:$BI$24,COLUMN()-COLUMN($AD$29),FALSE)*eurostat_totals[[#This Row],[2020 1]]</f>
        <v>460.48352327999999</v>
      </c>
      <c r="AW304" s="81">
        <f ca="1">VLOOKUP(eurostat_totals[[#This Row],[energy carrier EUCalc]],$AE$11:$BI$24,COLUMN()-COLUMN($AD$29),FALSE)*eurostat_totals[[#This Row],[2020 1]]</f>
        <v>460.48352327999999</v>
      </c>
      <c r="AX304" s="81">
        <f ca="1">VLOOKUP(eurostat_totals[[#This Row],[energy carrier EUCalc]],$AE$11:$BI$24,COLUMN()-COLUMN($AD$29),FALSE)*eurostat_totals[[#This Row],[2020 1]]</f>
        <v>460.48352327999999</v>
      </c>
      <c r="AY304" s="81">
        <f ca="1">VLOOKUP(eurostat_totals[[#This Row],[energy carrier EUCalc]],$AE$11:$BI$24,COLUMN()-COLUMN($AD$29),FALSE)*eurostat_totals[[#This Row],[2020 1]]</f>
        <v>460.48352327999999</v>
      </c>
      <c r="AZ304" s="81">
        <f ca="1">VLOOKUP(eurostat_totals[[#This Row],[energy carrier EUCalc]],$AE$11:$BI$24,COLUMN()-COLUMN($AD$29),FALSE)*eurostat_totals[[#This Row],[2020 1]]</f>
        <v>460.48352327999999</v>
      </c>
      <c r="BA304" s="81">
        <f ca="1">VLOOKUP(eurostat_totals[[#This Row],[energy carrier EUCalc]],$AE$11:$BI$24,COLUMN()-COLUMN($AD$29),FALSE)*eurostat_totals[[#This Row],[2020 1]]</f>
        <v>460.48352327999999</v>
      </c>
      <c r="BB304" s="81">
        <f ca="1">VLOOKUP(eurostat_totals[[#This Row],[energy carrier EUCalc]],$AE$11:$BI$24,COLUMN()-COLUMN($AD$29),FALSE)*eurostat_totals[[#This Row],[2020 1]]</f>
        <v>460.48352327999999</v>
      </c>
      <c r="BC304" s="81">
        <f>VLOOKUP(eurostat_totals[[#This Row],[energy carrier EUCalc]],$AE$11:$BI$24,COLUMN()-COLUMN($AD$29),FALSE)*eurostat_totals[[#This Row],[2020 1]]</f>
        <v>460.48352327999999</v>
      </c>
      <c r="BD304" s="81">
        <f ca="1">VLOOKUP(eurostat_totals[[#This Row],[energy carrier EUCalc]],$AE$11:$BI$24,COLUMN()-COLUMN($AD$29),FALSE)*eurostat_totals[[#This Row],[2020 1]]</f>
        <v>460.48352327999999</v>
      </c>
      <c r="BE304" s="81">
        <f ca="1">VLOOKUP(eurostat_totals[[#This Row],[energy carrier EUCalc]],$AE$11:$BI$24,COLUMN()-COLUMN($AD$29),FALSE)*eurostat_totals[[#This Row],[2020 1]]</f>
        <v>460.48352327999999</v>
      </c>
      <c r="BF304" s="81">
        <f ca="1">VLOOKUP(eurostat_totals[[#This Row],[energy carrier EUCalc]],$AE$11:$BI$24,COLUMN()-COLUMN($AD$29),FALSE)*eurostat_totals[[#This Row],[2020 1]]</f>
        <v>460.48352327999999</v>
      </c>
      <c r="BG304" s="81">
        <f ca="1">VLOOKUP(eurostat_totals[[#This Row],[energy carrier EUCalc]],$AE$11:$BI$24,COLUMN()-COLUMN($AD$29),FALSE)*eurostat_totals[[#This Row],[2020 1]]</f>
        <v>460.48352327999999</v>
      </c>
      <c r="BH304" s="81">
        <f ca="1">VLOOKUP(eurostat_totals[[#This Row],[energy carrier EUCalc]],$AE$11:$BI$24,COLUMN()-COLUMN($AD$29),FALSE)*eurostat_totals[[#This Row],[2020 1]]</f>
        <v>460.48352327999999</v>
      </c>
      <c r="BI304" s="81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81" t="str">
        <f t="shared" si="133"/>
        <v>liquid-bioSlovenia</v>
      </c>
      <c r="B305" s="6" t="s">
        <v>74</v>
      </c>
      <c r="C305" t="s">
        <v>26</v>
      </c>
      <c r="D305" s="84">
        <v>1747.7796600000001</v>
      </c>
      <c r="E305" s="84">
        <v>1751.1058400000002</v>
      </c>
      <c r="F305" s="84">
        <v>1743.3370000000002</v>
      </c>
      <c r="G305" s="84">
        <v>1723.3334000000002</v>
      </c>
      <c r="H305" s="84">
        <v>1723.3334000000002</v>
      </c>
      <c r="I305" s="84">
        <v>1723.3334000000002</v>
      </c>
      <c r="J305" s="84">
        <v>1723.3334000000002</v>
      </c>
      <c r="K305" s="84">
        <v>1723.3334000000002</v>
      </c>
      <c r="L305" s="84">
        <v>1723.3334000000002</v>
      </c>
      <c r="M305" s="84">
        <v>1793.3343700000003</v>
      </c>
      <c r="N305" s="84">
        <v>4166.6684700000005</v>
      </c>
      <c r="O305" s="84">
        <v>4166.6684700000005</v>
      </c>
      <c r="P305" s="84">
        <v>3770.2831799999999</v>
      </c>
      <c r="Q305" s="84">
        <v>3770.2831799999999</v>
      </c>
      <c r="R305" s="84">
        <v>3770.2831799999999</v>
      </c>
      <c r="S305" s="84">
        <v>3770.2831799999999</v>
      </c>
      <c r="T305" s="84">
        <v>3770.2831799999999</v>
      </c>
      <c r="U305" s="84">
        <v>3770.2831799999999</v>
      </c>
      <c r="V305" s="84">
        <v>3770.2831799999999</v>
      </c>
      <c r="W305" s="84">
        <v>5995.8348700000006</v>
      </c>
      <c r="X305" s="84">
        <v>6106.6687700000002</v>
      </c>
      <c r="Y305" s="84">
        <v>6196.6617100000003</v>
      </c>
      <c r="Z305" s="84">
        <v>6113.053640000001</v>
      </c>
      <c r="AA305" s="84">
        <v>6362.773000000001</v>
      </c>
      <c r="AB305" s="84">
        <v>5167.2206299999998</v>
      </c>
      <c r="AC305" s="84">
        <v>5826.9440100000002</v>
      </c>
      <c r="AD305" s="84">
        <v>6123.8927999999996</v>
      </c>
      <c r="AE305" s="84">
        <v>5840.5511100000003</v>
      </c>
      <c r="AF305" s="84">
        <f t="shared" si="130"/>
        <v>5786.050604</v>
      </c>
      <c r="AG305" s="84">
        <f t="shared" si="131"/>
        <v>5670.7061248</v>
      </c>
      <c r="AH305" s="84">
        <f t="shared" si="132"/>
        <v>5771.4032237600004</v>
      </c>
      <c r="AI305" s="84">
        <f ca="1">VLOOKUP(eurostat_totals[[#This Row],[energy carrier EUCalc]],$AE$11:$BI$24,COLUMN()-COLUMN($AD$29),FALSE)*eurostat_totals[[#This Row],[2020 1]]</f>
        <v>5771.4032237600004</v>
      </c>
      <c r="AJ305" s="84">
        <f ca="1">VLOOKUP(eurostat_totals[[#This Row],[energy carrier EUCalc]],$AE$11:$BI$24,COLUMN()-COLUMN($AD$29),FALSE)*eurostat_totals[[#This Row],[2020 1]]</f>
        <v>5771.4032237600004</v>
      </c>
      <c r="AK305" s="84">
        <f ca="1">VLOOKUP(eurostat_totals[[#This Row],[energy carrier EUCalc]],$AE$11:$BI$24,COLUMN()-COLUMN($AD$29),FALSE)*eurostat_totals[[#This Row],[2020 1]]</f>
        <v>5771.4032237600004</v>
      </c>
      <c r="AL305" s="84">
        <f ca="1">VLOOKUP(eurostat_totals[[#This Row],[energy carrier EUCalc]],$AE$11:$BI$24,COLUMN()-COLUMN($AD$29),FALSE)*eurostat_totals[[#This Row],[2020 1]]</f>
        <v>5771.4032237600004</v>
      </c>
      <c r="AM305" s="84">
        <f ca="1">VLOOKUP(eurostat_totals[[#This Row],[energy carrier EUCalc]],$AE$11:$BI$24,COLUMN()-COLUMN($AD$29),FALSE)*eurostat_totals[[#This Row],[2020 1]]</f>
        <v>5771.4032237600004</v>
      </c>
      <c r="AN305" s="84">
        <f ca="1">VLOOKUP(eurostat_totals[[#This Row],[energy carrier EUCalc]],$AE$11:$BI$24,COLUMN()-COLUMN($AD$29),FALSE)*eurostat_totals[[#This Row],[2020 1]]</f>
        <v>5771.4032237600004</v>
      </c>
      <c r="AO305" s="84">
        <f>VLOOKUP(eurostat_totals[[#This Row],[energy carrier EUCalc]],$AE$11:$BI$24,COLUMN()-COLUMN($AD$29),FALSE)*eurostat_totals[[#This Row],[2020 1]]</f>
        <v>5771.4032237600004</v>
      </c>
      <c r="AP305" s="84">
        <f ca="1">VLOOKUP(eurostat_totals[[#This Row],[energy carrier EUCalc]],$AE$11:$BI$24,COLUMN()-COLUMN($AD$29),FALSE)*eurostat_totals[[#This Row],[2020 1]]</f>
        <v>5771.4032237600004</v>
      </c>
      <c r="AQ305" s="84">
        <f ca="1">VLOOKUP(eurostat_totals[[#This Row],[energy carrier EUCalc]],$AE$11:$BI$24,COLUMN()-COLUMN($AD$29),FALSE)*eurostat_totals[[#This Row],[2020 1]]</f>
        <v>5771.4032237600004</v>
      </c>
      <c r="AR305" s="81">
        <f ca="1">VLOOKUP(eurostat_totals[[#This Row],[energy carrier EUCalc]],$AE$11:$BI$24,COLUMN()-COLUMN($AD$29),FALSE)*eurostat_totals[[#This Row],[2020 1]]</f>
        <v>5771.4032237600004</v>
      </c>
      <c r="AS305" s="81">
        <f ca="1">VLOOKUP(eurostat_totals[[#This Row],[energy carrier EUCalc]],$AE$11:$BI$24,COLUMN()-COLUMN($AD$29),FALSE)*eurostat_totals[[#This Row],[2020 1]]</f>
        <v>5771.4032237600004</v>
      </c>
      <c r="AT305" s="81">
        <f ca="1">VLOOKUP(eurostat_totals[[#This Row],[energy carrier EUCalc]],$AE$11:$BI$24,COLUMN()-COLUMN($AD$29),FALSE)*eurostat_totals[[#This Row],[2020 1]]</f>
        <v>5771.4032237600004</v>
      </c>
      <c r="AU305" s="81">
        <f ca="1">VLOOKUP(eurostat_totals[[#This Row],[energy carrier EUCalc]],$AE$11:$BI$24,COLUMN()-COLUMN($AD$29),FALSE)*eurostat_totals[[#This Row],[2020 1]]</f>
        <v>5771.4032237600004</v>
      </c>
      <c r="AV305" s="81">
        <f>VLOOKUP(eurostat_totals[[#This Row],[energy carrier EUCalc]],$AE$11:$BI$24,COLUMN()-COLUMN($AD$29),FALSE)*eurostat_totals[[#This Row],[2020 1]]</f>
        <v>5771.4032237600004</v>
      </c>
      <c r="AW305" s="81">
        <f ca="1">VLOOKUP(eurostat_totals[[#This Row],[energy carrier EUCalc]],$AE$11:$BI$24,COLUMN()-COLUMN($AD$29),FALSE)*eurostat_totals[[#This Row],[2020 1]]</f>
        <v>5771.4032237600004</v>
      </c>
      <c r="AX305" s="81">
        <f ca="1">VLOOKUP(eurostat_totals[[#This Row],[energy carrier EUCalc]],$AE$11:$BI$24,COLUMN()-COLUMN($AD$29),FALSE)*eurostat_totals[[#This Row],[2020 1]]</f>
        <v>5771.4032237600004</v>
      </c>
      <c r="AY305" s="81">
        <f ca="1">VLOOKUP(eurostat_totals[[#This Row],[energy carrier EUCalc]],$AE$11:$BI$24,COLUMN()-COLUMN($AD$29),FALSE)*eurostat_totals[[#This Row],[2020 1]]</f>
        <v>5771.4032237600004</v>
      </c>
      <c r="AZ305" s="81">
        <f ca="1">VLOOKUP(eurostat_totals[[#This Row],[energy carrier EUCalc]],$AE$11:$BI$24,COLUMN()-COLUMN($AD$29),FALSE)*eurostat_totals[[#This Row],[2020 1]]</f>
        <v>5771.4032237600004</v>
      </c>
      <c r="BA305" s="81">
        <f ca="1">VLOOKUP(eurostat_totals[[#This Row],[energy carrier EUCalc]],$AE$11:$BI$24,COLUMN()-COLUMN($AD$29),FALSE)*eurostat_totals[[#This Row],[2020 1]]</f>
        <v>5771.4032237600004</v>
      </c>
      <c r="BB305" s="81">
        <f ca="1">VLOOKUP(eurostat_totals[[#This Row],[energy carrier EUCalc]],$AE$11:$BI$24,COLUMN()-COLUMN($AD$29),FALSE)*eurostat_totals[[#This Row],[2020 1]]</f>
        <v>5771.4032237600004</v>
      </c>
      <c r="BC305" s="81">
        <f>VLOOKUP(eurostat_totals[[#This Row],[energy carrier EUCalc]],$AE$11:$BI$24,COLUMN()-COLUMN($AD$29),FALSE)*eurostat_totals[[#This Row],[2020 1]]</f>
        <v>5771.4032237600004</v>
      </c>
      <c r="BD305" s="81">
        <f ca="1">VLOOKUP(eurostat_totals[[#This Row],[energy carrier EUCalc]],$AE$11:$BI$24,COLUMN()-COLUMN($AD$29),FALSE)*eurostat_totals[[#This Row],[2020 1]]</f>
        <v>5771.4032237600004</v>
      </c>
      <c r="BE305" s="81">
        <f ca="1">VLOOKUP(eurostat_totals[[#This Row],[energy carrier EUCalc]],$AE$11:$BI$24,COLUMN()-COLUMN($AD$29),FALSE)*eurostat_totals[[#This Row],[2020 1]]</f>
        <v>5771.4032237600004</v>
      </c>
      <c r="BF305" s="81">
        <f ca="1">VLOOKUP(eurostat_totals[[#This Row],[energy carrier EUCalc]],$AE$11:$BI$24,COLUMN()-COLUMN($AD$29),FALSE)*eurostat_totals[[#This Row],[2020 1]]</f>
        <v>5771.4032237600004</v>
      </c>
      <c r="BG305" s="81">
        <f ca="1">VLOOKUP(eurostat_totals[[#This Row],[energy carrier EUCalc]],$AE$11:$BI$24,COLUMN()-COLUMN($AD$29),FALSE)*eurostat_totals[[#This Row],[2020 1]]</f>
        <v>5771.4032237600004</v>
      </c>
      <c r="BH305" s="81">
        <f ca="1">VLOOKUP(eurostat_totals[[#This Row],[energy carrier EUCalc]],$AE$11:$BI$24,COLUMN()-COLUMN($AD$29),FALSE)*eurostat_totals[[#This Row],[2020 1]]</f>
        <v>5771.4032237600004</v>
      </c>
      <c r="BI305" s="81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81" t="str">
        <f t="shared" si="133"/>
        <v>liquid-bioSpain</v>
      </c>
      <c r="B306" s="6" t="s">
        <v>74</v>
      </c>
      <c r="C306" t="s">
        <v>7</v>
      </c>
      <c r="D306" s="84">
        <v>24335.61218</v>
      </c>
      <c r="E306" s="84">
        <v>24454.773160000001</v>
      </c>
      <c r="F306" s="84">
        <v>24612.603889999999</v>
      </c>
      <c r="G306" s="84">
        <v>24638.445750000003</v>
      </c>
      <c r="H306" s="84">
        <v>24683.349180000001</v>
      </c>
      <c r="I306" s="84">
        <v>23398.431890000003</v>
      </c>
      <c r="J306" s="84">
        <v>23400.79278</v>
      </c>
      <c r="K306" s="84">
        <v>23400.397359999999</v>
      </c>
      <c r="L306" s="84">
        <v>23410.143300000003</v>
      </c>
      <c r="M306" s="84">
        <v>23429.879410000001</v>
      </c>
      <c r="N306" s="84">
        <v>23486.59892</v>
      </c>
      <c r="O306" s="84">
        <v>23514.441139999999</v>
      </c>
      <c r="P306" s="84">
        <v>23547.435450000001</v>
      </c>
      <c r="Q306" s="84">
        <v>23585.500440000003</v>
      </c>
      <c r="R306" s="84">
        <v>23910.803169999999</v>
      </c>
      <c r="S306" s="84">
        <v>24032.743720000002</v>
      </c>
      <c r="T306" s="84">
        <v>24231.919100000003</v>
      </c>
      <c r="U306" s="84">
        <v>24509.271340000003</v>
      </c>
      <c r="V306" s="84">
        <v>25057.300200000001</v>
      </c>
      <c r="W306" s="84">
        <v>29884.541040000004</v>
      </c>
      <c r="X306" s="84">
        <v>30424.731280000004</v>
      </c>
      <c r="Y306" s="84">
        <v>30727.878860000001</v>
      </c>
      <c r="Z306" s="84">
        <v>31352.409860000003</v>
      </c>
      <c r="AA306" s="84">
        <v>31670.01353</v>
      </c>
      <c r="AB306" s="84">
        <v>32832.815820000003</v>
      </c>
      <c r="AC306" s="84">
        <v>32945.056949999998</v>
      </c>
      <c r="AD306" s="84">
        <v>33477.210859999999</v>
      </c>
      <c r="AE306" s="84">
        <v>33900.705680000006</v>
      </c>
      <c r="AF306" s="84">
        <f t="shared" si="130"/>
        <v>34410.364844000011</v>
      </c>
      <c r="AG306" s="84">
        <f t="shared" si="131"/>
        <v>34958.435106800011</v>
      </c>
      <c r="AH306" s="84">
        <f t="shared" si="132"/>
        <v>35383.558964160009</v>
      </c>
      <c r="AI306" s="84">
        <f ca="1">VLOOKUP(eurostat_totals[[#This Row],[energy carrier EUCalc]],$AE$11:$BI$24,COLUMN()-COLUMN($AD$29),FALSE)*eurostat_totals[[#This Row],[2020 1]]</f>
        <v>35383.558964160009</v>
      </c>
      <c r="AJ306" s="84">
        <f ca="1">VLOOKUP(eurostat_totals[[#This Row],[energy carrier EUCalc]],$AE$11:$BI$24,COLUMN()-COLUMN($AD$29),FALSE)*eurostat_totals[[#This Row],[2020 1]]</f>
        <v>35383.558964160009</v>
      </c>
      <c r="AK306" s="84">
        <f ca="1">VLOOKUP(eurostat_totals[[#This Row],[energy carrier EUCalc]],$AE$11:$BI$24,COLUMN()-COLUMN($AD$29),FALSE)*eurostat_totals[[#This Row],[2020 1]]</f>
        <v>35383.558964160009</v>
      </c>
      <c r="AL306" s="84">
        <f ca="1">VLOOKUP(eurostat_totals[[#This Row],[energy carrier EUCalc]],$AE$11:$BI$24,COLUMN()-COLUMN($AD$29),FALSE)*eurostat_totals[[#This Row],[2020 1]]</f>
        <v>35383.558964160009</v>
      </c>
      <c r="AM306" s="84">
        <f ca="1">VLOOKUP(eurostat_totals[[#This Row],[energy carrier EUCalc]],$AE$11:$BI$24,COLUMN()-COLUMN($AD$29),FALSE)*eurostat_totals[[#This Row],[2020 1]]</f>
        <v>35383.558964160009</v>
      </c>
      <c r="AN306" s="84">
        <f ca="1">VLOOKUP(eurostat_totals[[#This Row],[energy carrier EUCalc]],$AE$11:$BI$24,COLUMN()-COLUMN($AD$29),FALSE)*eurostat_totals[[#This Row],[2020 1]]</f>
        <v>35383.558964160009</v>
      </c>
      <c r="AO306" s="84">
        <f>VLOOKUP(eurostat_totals[[#This Row],[energy carrier EUCalc]],$AE$11:$BI$24,COLUMN()-COLUMN($AD$29),FALSE)*eurostat_totals[[#This Row],[2020 1]]</f>
        <v>35383.558964160009</v>
      </c>
      <c r="AP306" s="84">
        <f ca="1">VLOOKUP(eurostat_totals[[#This Row],[energy carrier EUCalc]],$AE$11:$BI$24,COLUMN()-COLUMN($AD$29),FALSE)*eurostat_totals[[#This Row],[2020 1]]</f>
        <v>35383.558964160009</v>
      </c>
      <c r="AQ306" s="84">
        <f ca="1">VLOOKUP(eurostat_totals[[#This Row],[energy carrier EUCalc]],$AE$11:$BI$24,COLUMN()-COLUMN($AD$29),FALSE)*eurostat_totals[[#This Row],[2020 1]]</f>
        <v>35383.558964160009</v>
      </c>
      <c r="AR306" s="81">
        <f ca="1">VLOOKUP(eurostat_totals[[#This Row],[energy carrier EUCalc]],$AE$11:$BI$24,COLUMN()-COLUMN($AD$29),FALSE)*eurostat_totals[[#This Row],[2020 1]]</f>
        <v>35383.558964160009</v>
      </c>
      <c r="AS306" s="81">
        <f ca="1">VLOOKUP(eurostat_totals[[#This Row],[energy carrier EUCalc]],$AE$11:$BI$24,COLUMN()-COLUMN($AD$29),FALSE)*eurostat_totals[[#This Row],[2020 1]]</f>
        <v>35383.558964160009</v>
      </c>
      <c r="AT306" s="81">
        <f ca="1">VLOOKUP(eurostat_totals[[#This Row],[energy carrier EUCalc]],$AE$11:$BI$24,COLUMN()-COLUMN($AD$29),FALSE)*eurostat_totals[[#This Row],[2020 1]]</f>
        <v>35383.558964160009</v>
      </c>
      <c r="AU306" s="81">
        <f ca="1">VLOOKUP(eurostat_totals[[#This Row],[energy carrier EUCalc]],$AE$11:$BI$24,COLUMN()-COLUMN($AD$29),FALSE)*eurostat_totals[[#This Row],[2020 1]]</f>
        <v>35383.558964160009</v>
      </c>
      <c r="AV306" s="81">
        <f>VLOOKUP(eurostat_totals[[#This Row],[energy carrier EUCalc]],$AE$11:$BI$24,COLUMN()-COLUMN($AD$29),FALSE)*eurostat_totals[[#This Row],[2020 1]]</f>
        <v>35383.558964160009</v>
      </c>
      <c r="AW306" s="81">
        <f ca="1">VLOOKUP(eurostat_totals[[#This Row],[energy carrier EUCalc]],$AE$11:$BI$24,COLUMN()-COLUMN($AD$29),FALSE)*eurostat_totals[[#This Row],[2020 1]]</f>
        <v>35383.558964160009</v>
      </c>
      <c r="AX306" s="81">
        <f ca="1">VLOOKUP(eurostat_totals[[#This Row],[energy carrier EUCalc]],$AE$11:$BI$24,COLUMN()-COLUMN($AD$29),FALSE)*eurostat_totals[[#This Row],[2020 1]]</f>
        <v>35383.558964160009</v>
      </c>
      <c r="AY306" s="81">
        <f ca="1">VLOOKUP(eurostat_totals[[#This Row],[energy carrier EUCalc]],$AE$11:$BI$24,COLUMN()-COLUMN($AD$29),FALSE)*eurostat_totals[[#This Row],[2020 1]]</f>
        <v>35383.558964160009</v>
      </c>
      <c r="AZ306" s="81">
        <f ca="1">VLOOKUP(eurostat_totals[[#This Row],[energy carrier EUCalc]],$AE$11:$BI$24,COLUMN()-COLUMN($AD$29),FALSE)*eurostat_totals[[#This Row],[2020 1]]</f>
        <v>35383.558964160009</v>
      </c>
      <c r="BA306" s="81">
        <f ca="1">VLOOKUP(eurostat_totals[[#This Row],[energy carrier EUCalc]],$AE$11:$BI$24,COLUMN()-COLUMN($AD$29),FALSE)*eurostat_totals[[#This Row],[2020 1]]</f>
        <v>35383.558964160009</v>
      </c>
      <c r="BB306" s="81">
        <f ca="1">VLOOKUP(eurostat_totals[[#This Row],[energy carrier EUCalc]],$AE$11:$BI$24,COLUMN()-COLUMN($AD$29),FALSE)*eurostat_totals[[#This Row],[2020 1]]</f>
        <v>35383.558964160009</v>
      </c>
      <c r="BC306" s="81">
        <f>VLOOKUP(eurostat_totals[[#This Row],[energy carrier EUCalc]],$AE$11:$BI$24,COLUMN()-COLUMN($AD$29),FALSE)*eurostat_totals[[#This Row],[2020 1]]</f>
        <v>35383.558964160009</v>
      </c>
      <c r="BD306" s="81">
        <f ca="1">VLOOKUP(eurostat_totals[[#This Row],[energy carrier EUCalc]],$AE$11:$BI$24,COLUMN()-COLUMN($AD$29),FALSE)*eurostat_totals[[#This Row],[2020 1]]</f>
        <v>35383.558964160009</v>
      </c>
      <c r="BE306" s="81">
        <f ca="1">VLOOKUP(eurostat_totals[[#This Row],[energy carrier EUCalc]],$AE$11:$BI$24,COLUMN()-COLUMN($AD$29),FALSE)*eurostat_totals[[#This Row],[2020 1]]</f>
        <v>35383.558964160009</v>
      </c>
      <c r="BF306" s="81">
        <f ca="1">VLOOKUP(eurostat_totals[[#This Row],[energy carrier EUCalc]],$AE$11:$BI$24,COLUMN()-COLUMN($AD$29),FALSE)*eurostat_totals[[#This Row],[2020 1]]</f>
        <v>35383.558964160009</v>
      </c>
      <c r="BG306" s="81">
        <f ca="1">VLOOKUP(eurostat_totals[[#This Row],[energy carrier EUCalc]],$AE$11:$BI$24,COLUMN()-COLUMN($AD$29),FALSE)*eurostat_totals[[#This Row],[2020 1]]</f>
        <v>35383.558964160009</v>
      </c>
      <c r="BH306" s="81">
        <f ca="1">VLOOKUP(eurostat_totals[[#This Row],[energy carrier EUCalc]],$AE$11:$BI$24,COLUMN()-COLUMN($AD$29),FALSE)*eurostat_totals[[#This Row],[2020 1]]</f>
        <v>35383.558964160009</v>
      </c>
      <c r="BI306" s="81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81" t="str">
        <f t="shared" si="133"/>
        <v>liquid-bioSweden</v>
      </c>
      <c r="B307" s="6" t="s">
        <v>74</v>
      </c>
      <c r="C307" t="s">
        <v>9</v>
      </c>
      <c r="D307" s="84">
        <v>7383.0612700000001</v>
      </c>
      <c r="E307" s="84">
        <v>7391.10923</v>
      </c>
      <c r="F307" s="84">
        <v>7360.5572200000006</v>
      </c>
      <c r="G307" s="84">
        <v>7508.3280000000004</v>
      </c>
      <c r="H307" s="84">
        <v>7156.9391800000003</v>
      </c>
      <c r="I307" s="84">
        <v>7311.6647000000012</v>
      </c>
      <c r="J307" s="84">
        <v>7696.9433400000007</v>
      </c>
      <c r="K307" s="84">
        <v>7552.7778600000011</v>
      </c>
      <c r="L307" s="84">
        <v>7525.2729100000006</v>
      </c>
      <c r="M307" s="84">
        <v>6775.5565900000001</v>
      </c>
      <c r="N307" s="84">
        <v>7221.6717600000002</v>
      </c>
      <c r="O307" s="84">
        <v>6546.3874400000004</v>
      </c>
      <c r="P307" s="84">
        <v>6667.7813800000004</v>
      </c>
      <c r="Q307" s="84">
        <v>6785.8375100000003</v>
      </c>
      <c r="R307" s="84">
        <v>6704.4391399999995</v>
      </c>
      <c r="S307" s="84">
        <v>7377.2230100000006</v>
      </c>
      <c r="T307" s="84">
        <v>6998.0501200000008</v>
      </c>
      <c r="U307" s="84">
        <v>7116.6644900000001</v>
      </c>
      <c r="V307" s="84">
        <v>7974.7258900000006</v>
      </c>
      <c r="W307" s="84">
        <v>8067.7775199999996</v>
      </c>
      <c r="X307" s="84">
        <v>8072.7784200000006</v>
      </c>
      <c r="Y307" s="84">
        <v>13885.836210000001</v>
      </c>
      <c r="Z307" s="84">
        <v>14308.889090000002</v>
      </c>
      <c r="AA307" s="84">
        <v>11804.45</v>
      </c>
      <c r="AB307" s="84">
        <v>11136.387910000001</v>
      </c>
      <c r="AC307" s="84">
        <v>11271.109829999999</v>
      </c>
      <c r="AD307" s="84">
        <v>11310.000550000001</v>
      </c>
      <c r="AE307" s="84">
        <v>11099.71852</v>
      </c>
      <c r="AF307" s="84">
        <f t="shared" si="130"/>
        <v>10457.884405999999</v>
      </c>
      <c r="AG307" s="84">
        <f t="shared" si="131"/>
        <v>10188.571287199999</v>
      </c>
      <c r="AH307" s="84">
        <f t="shared" si="132"/>
        <v>9999.0079626399984</v>
      </c>
      <c r="AI307" s="84">
        <f ca="1">VLOOKUP(eurostat_totals[[#This Row],[energy carrier EUCalc]],$AE$11:$BI$24,COLUMN()-COLUMN($AD$29),FALSE)*eurostat_totals[[#This Row],[2020 1]]</f>
        <v>9999.0079626399984</v>
      </c>
      <c r="AJ307" s="84">
        <f ca="1">VLOOKUP(eurostat_totals[[#This Row],[energy carrier EUCalc]],$AE$11:$BI$24,COLUMN()-COLUMN($AD$29),FALSE)*eurostat_totals[[#This Row],[2020 1]]</f>
        <v>9999.0079626399984</v>
      </c>
      <c r="AK307" s="84">
        <f ca="1">VLOOKUP(eurostat_totals[[#This Row],[energy carrier EUCalc]],$AE$11:$BI$24,COLUMN()-COLUMN($AD$29),FALSE)*eurostat_totals[[#This Row],[2020 1]]</f>
        <v>9999.0079626399984</v>
      </c>
      <c r="AL307" s="84">
        <f ca="1">VLOOKUP(eurostat_totals[[#This Row],[energy carrier EUCalc]],$AE$11:$BI$24,COLUMN()-COLUMN($AD$29),FALSE)*eurostat_totals[[#This Row],[2020 1]]</f>
        <v>9999.0079626399984</v>
      </c>
      <c r="AM307" s="84">
        <f ca="1">VLOOKUP(eurostat_totals[[#This Row],[energy carrier EUCalc]],$AE$11:$BI$24,COLUMN()-COLUMN($AD$29),FALSE)*eurostat_totals[[#This Row],[2020 1]]</f>
        <v>9999.0079626399984</v>
      </c>
      <c r="AN307" s="84">
        <f ca="1">VLOOKUP(eurostat_totals[[#This Row],[energy carrier EUCalc]],$AE$11:$BI$24,COLUMN()-COLUMN($AD$29),FALSE)*eurostat_totals[[#This Row],[2020 1]]</f>
        <v>9999.0079626399984</v>
      </c>
      <c r="AO307" s="84">
        <f>VLOOKUP(eurostat_totals[[#This Row],[energy carrier EUCalc]],$AE$11:$BI$24,COLUMN()-COLUMN($AD$29),FALSE)*eurostat_totals[[#This Row],[2020 1]]</f>
        <v>9999.0079626399984</v>
      </c>
      <c r="AP307" s="84">
        <f ca="1">VLOOKUP(eurostat_totals[[#This Row],[energy carrier EUCalc]],$AE$11:$BI$24,COLUMN()-COLUMN($AD$29),FALSE)*eurostat_totals[[#This Row],[2020 1]]</f>
        <v>9999.0079626399984</v>
      </c>
      <c r="AQ307" s="84">
        <f ca="1">VLOOKUP(eurostat_totals[[#This Row],[energy carrier EUCalc]],$AE$11:$BI$24,COLUMN()-COLUMN($AD$29),FALSE)*eurostat_totals[[#This Row],[2020 1]]</f>
        <v>9999.0079626399984</v>
      </c>
      <c r="AR307" s="81">
        <f ca="1">VLOOKUP(eurostat_totals[[#This Row],[energy carrier EUCalc]],$AE$11:$BI$24,COLUMN()-COLUMN($AD$29),FALSE)*eurostat_totals[[#This Row],[2020 1]]</f>
        <v>9999.0079626399984</v>
      </c>
      <c r="AS307" s="81">
        <f ca="1">VLOOKUP(eurostat_totals[[#This Row],[energy carrier EUCalc]],$AE$11:$BI$24,COLUMN()-COLUMN($AD$29),FALSE)*eurostat_totals[[#This Row],[2020 1]]</f>
        <v>9999.0079626399984</v>
      </c>
      <c r="AT307" s="81">
        <f ca="1">VLOOKUP(eurostat_totals[[#This Row],[energy carrier EUCalc]],$AE$11:$BI$24,COLUMN()-COLUMN($AD$29),FALSE)*eurostat_totals[[#This Row],[2020 1]]</f>
        <v>9999.0079626399984</v>
      </c>
      <c r="AU307" s="81">
        <f ca="1">VLOOKUP(eurostat_totals[[#This Row],[energy carrier EUCalc]],$AE$11:$BI$24,COLUMN()-COLUMN($AD$29),FALSE)*eurostat_totals[[#This Row],[2020 1]]</f>
        <v>9999.0079626399984</v>
      </c>
      <c r="AV307" s="81">
        <f>VLOOKUP(eurostat_totals[[#This Row],[energy carrier EUCalc]],$AE$11:$BI$24,COLUMN()-COLUMN($AD$29),FALSE)*eurostat_totals[[#This Row],[2020 1]]</f>
        <v>9999.0079626399984</v>
      </c>
      <c r="AW307" s="81">
        <f ca="1">VLOOKUP(eurostat_totals[[#This Row],[energy carrier EUCalc]],$AE$11:$BI$24,COLUMN()-COLUMN($AD$29),FALSE)*eurostat_totals[[#This Row],[2020 1]]</f>
        <v>9999.0079626399984</v>
      </c>
      <c r="AX307" s="81">
        <f ca="1">VLOOKUP(eurostat_totals[[#This Row],[energy carrier EUCalc]],$AE$11:$BI$24,COLUMN()-COLUMN($AD$29),FALSE)*eurostat_totals[[#This Row],[2020 1]]</f>
        <v>9999.0079626399984</v>
      </c>
      <c r="AY307" s="81">
        <f ca="1">VLOOKUP(eurostat_totals[[#This Row],[energy carrier EUCalc]],$AE$11:$BI$24,COLUMN()-COLUMN($AD$29),FALSE)*eurostat_totals[[#This Row],[2020 1]]</f>
        <v>9999.0079626399984</v>
      </c>
      <c r="AZ307" s="81">
        <f ca="1">VLOOKUP(eurostat_totals[[#This Row],[energy carrier EUCalc]],$AE$11:$BI$24,COLUMN()-COLUMN($AD$29),FALSE)*eurostat_totals[[#This Row],[2020 1]]</f>
        <v>9999.0079626399984</v>
      </c>
      <c r="BA307" s="81">
        <f ca="1">VLOOKUP(eurostat_totals[[#This Row],[energy carrier EUCalc]],$AE$11:$BI$24,COLUMN()-COLUMN($AD$29),FALSE)*eurostat_totals[[#This Row],[2020 1]]</f>
        <v>9999.0079626399984</v>
      </c>
      <c r="BB307" s="81">
        <f ca="1">VLOOKUP(eurostat_totals[[#This Row],[energy carrier EUCalc]],$AE$11:$BI$24,COLUMN()-COLUMN($AD$29),FALSE)*eurostat_totals[[#This Row],[2020 1]]</f>
        <v>9999.0079626399984</v>
      </c>
      <c r="BC307" s="81">
        <f>VLOOKUP(eurostat_totals[[#This Row],[energy carrier EUCalc]],$AE$11:$BI$24,COLUMN()-COLUMN($AD$29),FALSE)*eurostat_totals[[#This Row],[2020 1]]</f>
        <v>9999.0079626399984</v>
      </c>
      <c r="BD307" s="81">
        <f ca="1">VLOOKUP(eurostat_totals[[#This Row],[energy carrier EUCalc]],$AE$11:$BI$24,COLUMN()-COLUMN($AD$29),FALSE)*eurostat_totals[[#This Row],[2020 1]]</f>
        <v>9999.0079626399984</v>
      </c>
      <c r="BE307" s="81">
        <f ca="1">VLOOKUP(eurostat_totals[[#This Row],[energy carrier EUCalc]],$AE$11:$BI$24,COLUMN()-COLUMN($AD$29),FALSE)*eurostat_totals[[#This Row],[2020 1]]</f>
        <v>9999.0079626399984</v>
      </c>
      <c r="BF307" s="81">
        <f ca="1">VLOOKUP(eurostat_totals[[#This Row],[energy carrier EUCalc]],$AE$11:$BI$24,COLUMN()-COLUMN($AD$29),FALSE)*eurostat_totals[[#This Row],[2020 1]]</f>
        <v>9999.0079626399984</v>
      </c>
      <c r="BG307" s="81">
        <f ca="1">VLOOKUP(eurostat_totals[[#This Row],[energy carrier EUCalc]],$AE$11:$BI$24,COLUMN()-COLUMN($AD$29),FALSE)*eurostat_totals[[#This Row],[2020 1]]</f>
        <v>9999.0079626399984</v>
      </c>
      <c r="BH307" s="81">
        <f ca="1">VLOOKUP(eurostat_totals[[#This Row],[energy carrier EUCalc]],$AE$11:$BI$24,COLUMN()-COLUMN($AD$29),FALSE)*eurostat_totals[[#This Row],[2020 1]]</f>
        <v>9999.0079626399984</v>
      </c>
      <c r="BI307" s="81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81" t="str">
        <f t="shared" si="133"/>
        <v>liquid-bioUnited Kingdom</v>
      </c>
      <c r="B308" s="78" t="s">
        <v>74</v>
      </c>
      <c r="C308" t="s">
        <v>4</v>
      </c>
      <c r="D308" s="84">
        <v>2023.6083700000001</v>
      </c>
      <c r="E308" s="84">
        <v>2023.6083700000001</v>
      </c>
      <c r="F308" s="84">
        <v>2372.49674</v>
      </c>
      <c r="G308" s="84">
        <v>2372.49674</v>
      </c>
      <c r="H308" s="84">
        <v>2372.49674</v>
      </c>
      <c r="I308" s="84">
        <v>2372.49674</v>
      </c>
      <c r="J308" s="84">
        <v>2372.49674</v>
      </c>
      <c r="K308" s="84">
        <v>2372.49674</v>
      </c>
      <c r="L308" s="84">
        <v>1994.99857</v>
      </c>
      <c r="M308" s="84">
        <v>1994.99857</v>
      </c>
      <c r="N308" s="84">
        <v>1994.99857</v>
      </c>
      <c r="O308" s="84">
        <v>2112.2173400000001</v>
      </c>
      <c r="P308" s="84">
        <v>2112.2173400000001</v>
      </c>
      <c r="Q308" s="84">
        <v>2112.2173400000001</v>
      </c>
      <c r="R308" s="84">
        <v>2112.2173400000001</v>
      </c>
      <c r="S308" s="84">
        <v>2711.94155</v>
      </c>
      <c r="T308" s="84">
        <v>3036.1161700000007</v>
      </c>
      <c r="U308" s="84">
        <v>3360.5582800000007</v>
      </c>
      <c r="V308" s="84">
        <v>8852.4187300000012</v>
      </c>
      <c r="W308" s="84">
        <v>9704.9326200000014</v>
      </c>
      <c r="X308" s="84">
        <v>13028.10045</v>
      </c>
      <c r="Y308" s="84">
        <v>11692.697330000001</v>
      </c>
      <c r="Z308" s="84">
        <v>14716.415920000001</v>
      </c>
      <c r="AA308" s="84">
        <v>18891.074199999999</v>
      </c>
      <c r="AB308" s="84">
        <v>18208.35831</v>
      </c>
      <c r="AC308" s="84">
        <v>20491.559910000004</v>
      </c>
      <c r="AD308" s="84">
        <v>21842.83798</v>
      </c>
      <c r="AE308" s="84">
        <v>21835.825089999998</v>
      </c>
      <c r="AF308" s="84">
        <f t="shared" si="130"/>
        <v>23259.706923999998</v>
      </c>
      <c r="AG308" s="84">
        <f t="shared" si="131"/>
        <v>24133.433468799998</v>
      </c>
      <c r="AH308" s="84">
        <f t="shared" si="132"/>
        <v>25318.448500559996</v>
      </c>
      <c r="AI308" s="84">
        <f ca="1">VLOOKUP(eurostat_totals[[#This Row],[energy carrier EUCalc]],$AE$11:$BI$24,COLUMN()-COLUMN($AD$29),FALSE)*eurostat_totals[[#This Row],[2020 1]]</f>
        <v>25318.448500559996</v>
      </c>
      <c r="AJ308" s="84">
        <f ca="1">VLOOKUP(eurostat_totals[[#This Row],[energy carrier EUCalc]],$AE$11:$BI$24,COLUMN()-COLUMN($AD$29),FALSE)*eurostat_totals[[#This Row],[2020 1]]</f>
        <v>25318.448500559996</v>
      </c>
      <c r="AK308" s="84">
        <f ca="1">VLOOKUP(eurostat_totals[[#This Row],[energy carrier EUCalc]],$AE$11:$BI$24,COLUMN()-COLUMN($AD$29),FALSE)*eurostat_totals[[#This Row],[2020 1]]</f>
        <v>25318.448500559996</v>
      </c>
      <c r="AL308" s="84">
        <f ca="1">VLOOKUP(eurostat_totals[[#This Row],[energy carrier EUCalc]],$AE$11:$BI$24,COLUMN()-COLUMN($AD$29),FALSE)*eurostat_totals[[#This Row],[2020 1]]</f>
        <v>25318.448500559996</v>
      </c>
      <c r="AM308" s="84">
        <f ca="1">VLOOKUP(eurostat_totals[[#This Row],[energy carrier EUCalc]],$AE$11:$BI$24,COLUMN()-COLUMN($AD$29),FALSE)*eurostat_totals[[#This Row],[2020 1]]</f>
        <v>25318.448500559996</v>
      </c>
      <c r="AN308" s="84">
        <f ca="1">VLOOKUP(eurostat_totals[[#This Row],[energy carrier EUCalc]],$AE$11:$BI$24,COLUMN()-COLUMN($AD$29),FALSE)*eurostat_totals[[#This Row],[2020 1]]</f>
        <v>25318.448500559996</v>
      </c>
      <c r="AO308" s="84">
        <f>VLOOKUP(eurostat_totals[[#This Row],[energy carrier EUCalc]],$AE$11:$BI$24,COLUMN()-COLUMN($AD$29),FALSE)*eurostat_totals[[#This Row],[2020 1]]</f>
        <v>25318.448500559996</v>
      </c>
      <c r="AP308" s="84">
        <f ca="1">VLOOKUP(eurostat_totals[[#This Row],[energy carrier EUCalc]],$AE$11:$BI$24,COLUMN()-COLUMN($AD$29),FALSE)*eurostat_totals[[#This Row],[2020 1]]</f>
        <v>25318.448500559996</v>
      </c>
      <c r="AQ308" s="84">
        <f ca="1">VLOOKUP(eurostat_totals[[#This Row],[energy carrier EUCalc]],$AE$11:$BI$24,COLUMN()-COLUMN($AD$29),FALSE)*eurostat_totals[[#This Row],[2020 1]]</f>
        <v>25318.448500559996</v>
      </c>
      <c r="AR308" s="81">
        <f ca="1">VLOOKUP(eurostat_totals[[#This Row],[energy carrier EUCalc]],$AE$11:$BI$24,COLUMN()-COLUMN($AD$29),FALSE)*eurostat_totals[[#This Row],[2020 1]]</f>
        <v>25318.448500559996</v>
      </c>
      <c r="AS308" s="81">
        <f ca="1">VLOOKUP(eurostat_totals[[#This Row],[energy carrier EUCalc]],$AE$11:$BI$24,COLUMN()-COLUMN($AD$29),FALSE)*eurostat_totals[[#This Row],[2020 1]]</f>
        <v>25318.448500559996</v>
      </c>
      <c r="AT308" s="81">
        <f ca="1">VLOOKUP(eurostat_totals[[#This Row],[energy carrier EUCalc]],$AE$11:$BI$24,COLUMN()-COLUMN($AD$29),FALSE)*eurostat_totals[[#This Row],[2020 1]]</f>
        <v>25318.448500559996</v>
      </c>
      <c r="AU308" s="81">
        <f ca="1">VLOOKUP(eurostat_totals[[#This Row],[energy carrier EUCalc]],$AE$11:$BI$24,COLUMN()-COLUMN($AD$29),FALSE)*eurostat_totals[[#This Row],[2020 1]]</f>
        <v>25318.448500559996</v>
      </c>
      <c r="AV308" s="81">
        <f>VLOOKUP(eurostat_totals[[#This Row],[energy carrier EUCalc]],$AE$11:$BI$24,COLUMN()-COLUMN($AD$29),FALSE)*eurostat_totals[[#This Row],[2020 1]]</f>
        <v>25318.448500559996</v>
      </c>
      <c r="AW308" s="81">
        <f ca="1">VLOOKUP(eurostat_totals[[#This Row],[energy carrier EUCalc]],$AE$11:$BI$24,COLUMN()-COLUMN($AD$29),FALSE)*eurostat_totals[[#This Row],[2020 1]]</f>
        <v>25318.448500559996</v>
      </c>
      <c r="AX308" s="81">
        <f ca="1">VLOOKUP(eurostat_totals[[#This Row],[energy carrier EUCalc]],$AE$11:$BI$24,COLUMN()-COLUMN($AD$29),FALSE)*eurostat_totals[[#This Row],[2020 1]]</f>
        <v>25318.448500559996</v>
      </c>
      <c r="AY308" s="81">
        <f ca="1">VLOOKUP(eurostat_totals[[#This Row],[energy carrier EUCalc]],$AE$11:$BI$24,COLUMN()-COLUMN($AD$29),FALSE)*eurostat_totals[[#This Row],[2020 1]]</f>
        <v>25318.448500559996</v>
      </c>
      <c r="AZ308" s="81">
        <f ca="1">VLOOKUP(eurostat_totals[[#This Row],[energy carrier EUCalc]],$AE$11:$BI$24,COLUMN()-COLUMN($AD$29),FALSE)*eurostat_totals[[#This Row],[2020 1]]</f>
        <v>25318.448500559996</v>
      </c>
      <c r="BA308" s="81">
        <f ca="1">VLOOKUP(eurostat_totals[[#This Row],[energy carrier EUCalc]],$AE$11:$BI$24,COLUMN()-COLUMN($AD$29),FALSE)*eurostat_totals[[#This Row],[2020 1]]</f>
        <v>25318.448500559996</v>
      </c>
      <c r="BB308" s="81">
        <f ca="1">VLOOKUP(eurostat_totals[[#This Row],[energy carrier EUCalc]],$AE$11:$BI$24,COLUMN()-COLUMN($AD$29),FALSE)*eurostat_totals[[#This Row],[2020 1]]</f>
        <v>25318.448500559996</v>
      </c>
      <c r="BC308" s="81">
        <f>VLOOKUP(eurostat_totals[[#This Row],[energy carrier EUCalc]],$AE$11:$BI$24,COLUMN()-COLUMN($AD$29),FALSE)*eurostat_totals[[#This Row],[2020 1]]</f>
        <v>25318.448500559996</v>
      </c>
      <c r="BD308" s="81">
        <f ca="1">VLOOKUP(eurostat_totals[[#This Row],[energy carrier EUCalc]],$AE$11:$BI$24,COLUMN()-COLUMN($AD$29),FALSE)*eurostat_totals[[#This Row],[2020 1]]</f>
        <v>25318.448500559996</v>
      </c>
      <c r="BE308" s="81">
        <f ca="1">VLOOKUP(eurostat_totals[[#This Row],[energy carrier EUCalc]],$AE$11:$BI$24,COLUMN()-COLUMN($AD$29),FALSE)*eurostat_totals[[#This Row],[2020 1]]</f>
        <v>25318.448500559996</v>
      </c>
      <c r="BF308" s="81">
        <f ca="1">VLOOKUP(eurostat_totals[[#This Row],[energy carrier EUCalc]],$AE$11:$BI$24,COLUMN()-COLUMN($AD$29),FALSE)*eurostat_totals[[#This Row],[2020 1]]</f>
        <v>25318.448500559996</v>
      </c>
      <c r="BG308" s="81">
        <f ca="1">VLOOKUP(eurostat_totals[[#This Row],[energy carrier EUCalc]],$AE$11:$BI$24,COLUMN()-COLUMN($AD$29),FALSE)*eurostat_totals[[#This Row],[2020 1]]</f>
        <v>25318.448500559996</v>
      </c>
      <c r="BH308" s="81">
        <f ca="1">VLOOKUP(eurostat_totals[[#This Row],[energy carrier EUCalc]],$AE$11:$BI$24,COLUMN()-COLUMN($AD$29),FALSE)*eurostat_totals[[#This Row],[2020 1]]</f>
        <v>25318.448500559996</v>
      </c>
      <c r="BI308" s="81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81" t="str">
        <f t="shared" si="133"/>
        <v>liquid-ff-heatingoilAustria</v>
      </c>
      <c r="B309" s="6" t="s">
        <v>34</v>
      </c>
      <c r="C309" t="s">
        <v>12</v>
      </c>
      <c r="D309" s="84">
        <v>17952.36522308677</v>
      </c>
      <c r="E309" s="84">
        <v>19702.894190617419</v>
      </c>
      <c r="F309" s="84">
        <v>18175.699015293165</v>
      </c>
      <c r="G309" s="84">
        <v>18470.844820778104</v>
      </c>
      <c r="H309" s="84">
        <v>17269.580994286025</v>
      </c>
      <c r="I309" s="84">
        <v>18885.293759757842</v>
      </c>
      <c r="J309" s="84">
        <v>20934.786651469229</v>
      </c>
      <c r="K309" s="84">
        <v>16965.815655087823</v>
      </c>
      <c r="L309" s="84">
        <v>17770.926130542506</v>
      </c>
      <c r="M309" s="84">
        <v>18257.647349164119</v>
      </c>
      <c r="N309" s="84">
        <v>18132.904704102701</v>
      </c>
      <c r="O309" s="84">
        <v>18021.352800838999</v>
      </c>
      <c r="P309" s="84">
        <v>17313.692096971459</v>
      </c>
      <c r="Q309" s="84">
        <v>17435.622279867141</v>
      </c>
      <c r="R309" s="84">
        <v>16533.496352736853</v>
      </c>
      <c r="S309" s="84">
        <v>15044.065633148055</v>
      </c>
      <c r="T309" s="84">
        <v>14243.63408491207</v>
      </c>
      <c r="U309" s="84">
        <v>12410.02503911137</v>
      </c>
      <c r="V309" s="84">
        <v>12615.784784719848</v>
      </c>
      <c r="W309" s="84">
        <v>11714.41257104726</v>
      </c>
      <c r="X309" s="84">
        <v>13138.336876461668</v>
      </c>
      <c r="Y309" s="84">
        <v>11237.821179485905</v>
      </c>
      <c r="Z309" s="84">
        <v>10659.948711537279</v>
      </c>
      <c r="AA309" s="84">
        <v>11038.97919061006</v>
      </c>
      <c r="AB309" s="84">
        <v>9246.1878855780251</v>
      </c>
      <c r="AC309" s="84">
        <v>10097.277487655183</v>
      </c>
      <c r="AD309" s="84">
        <v>10324.332777223068</v>
      </c>
      <c r="AE309" s="84">
        <v>10663.956639173559</v>
      </c>
      <c r="AF309" s="84">
        <f t="shared" si="130"/>
        <v>10664.758224700814</v>
      </c>
      <c r="AG309" s="84">
        <f t="shared" si="131"/>
        <v>10589.914031518965</v>
      </c>
      <c r="AH309" s="84">
        <f t="shared" si="132"/>
        <v>10858.659260707152</v>
      </c>
      <c r="AI309" s="84">
        <f ca="1">VLOOKUP(eurostat_totals[[#This Row],[energy carrier EUCalc]],$AE$11:$BI$24,COLUMN()-COLUMN($AD$29),FALSE)*eurostat_totals[[#This Row],[2020 1]]</f>
        <v>10315.726297671794</v>
      </c>
      <c r="AJ309" s="84">
        <f ca="1">VLOOKUP(eurostat_totals[[#This Row],[energy carrier EUCalc]],$AE$11:$BI$24,COLUMN()-COLUMN($AD$29),FALSE)*eurostat_totals[[#This Row],[2020 1]]</f>
        <v>9772.7933346364371</v>
      </c>
      <c r="AK309" s="84">
        <f ca="1">VLOOKUP(eurostat_totals[[#This Row],[energy carrier EUCalc]],$AE$11:$BI$24,COLUMN()-COLUMN($AD$29),FALSE)*eurostat_totals[[#This Row],[2020 1]]</f>
        <v>9229.8603716010784</v>
      </c>
      <c r="AL309" s="84">
        <f ca="1">VLOOKUP(eurostat_totals[[#This Row],[energy carrier EUCalc]],$AE$11:$BI$24,COLUMN()-COLUMN($AD$29),FALSE)*eurostat_totals[[#This Row],[2020 1]]</f>
        <v>8686.9274085657216</v>
      </c>
      <c r="AM309" s="84">
        <f ca="1">VLOOKUP(eurostat_totals[[#This Row],[energy carrier EUCalc]],$AE$11:$BI$24,COLUMN()-COLUMN($AD$29),FALSE)*eurostat_totals[[#This Row],[2020 1]]</f>
        <v>8143.9944455303648</v>
      </c>
      <c r="AN309" s="84">
        <f ca="1">VLOOKUP(eurostat_totals[[#This Row],[energy carrier EUCalc]],$AE$11:$BI$24,COLUMN()-COLUMN($AD$29),FALSE)*eurostat_totals[[#This Row],[2020 1]]</f>
        <v>7601.0614824950062</v>
      </c>
      <c r="AO309" s="84">
        <f>VLOOKUP(eurostat_totals[[#This Row],[energy carrier EUCalc]],$AE$11:$BI$24,COLUMN()-COLUMN($AD$29),FALSE)*eurostat_totals[[#This Row],[2020 1]]</f>
        <v>10858.659260707152</v>
      </c>
      <c r="AP309" s="84">
        <f ca="1">VLOOKUP(eurostat_totals[[#This Row],[energy carrier EUCalc]],$AE$11:$BI$24,COLUMN()-COLUMN($AD$29),FALSE)*eurostat_totals[[#This Row],[2020 1]]</f>
        <v>10315.726297671794</v>
      </c>
      <c r="AQ309" s="84">
        <f ca="1">VLOOKUP(eurostat_totals[[#This Row],[energy carrier EUCalc]],$AE$11:$BI$24,COLUMN()-COLUMN($AD$29),FALSE)*eurostat_totals[[#This Row],[2020 1]]</f>
        <v>9772.7933346364371</v>
      </c>
      <c r="AR309" s="81">
        <f ca="1">VLOOKUP(eurostat_totals[[#This Row],[energy carrier EUCalc]],$AE$11:$BI$24,COLUMN()-COLUMN($AD$29),FALSE)*eurostat_totals[[#This Row],[2020 1]]</f>
        <v>9229.8603716010784</v>
      </c>
      <c r="AS309" s="81">
        <f ca="1">VLOOKUP(eurostat_totals[[#This Row],[energy carrier EUCalc]],$AE$11:$BI$24,COLUMN()-COLUMN($AD$29),FALSE)*eurostat_totals[[#This Row],[2020 1]]</f>
        <v>8686.9274085657216</v>
      </c>
      <c r="AT309" s="81">
        <f ca="1">VLOOKUP(eurostat_totals[[#This Row],[energy carrier EUCalc]],$AE$11:$BI$24,COLUMN()-COLUMN($AD$29),FALSE)*eurostat_totals[[#This Row],[2020 1]]</f>
        <v>8143.9944455303648</v>
      </c>
      <c r="AU309" s="81">
        <f ca="1">VLOOKUP(eurostat_totals[[#This Row],[energy carrier EUCalc]],$AE$11:$BI$24,COLUMN()-COLUMN($AD$29),FALSE)*eurostat_totals[[#This Row],[2020 1]]</f>
        <v>2171.73185214143</v>
      </c>
      <c r="AV309" s="81">
        <f>VLOOKUP(eurostat_totals[[#This Row],[energy carrier EUCalc]],$AE$11:$BI$24,COLUMN()-COLUMN($AD$29),FALSE)*eurostat_totals[[#This Row],[2020 1]]</f>
        <v>10858.659260707152</v>
      </c>
      <c r="AW309" s="81">
        <f ca="1">VLOOKUP(eurostat_totals[[#This Row],[energy carrier EUCalc]],$AE$11:$BI$24,COLUMN()-COLUMN($AD$29),FALSE)*eurostat_totals[[#This Row],[2020 1]]</f>
        <v>10315.726297671794</v>
      </c>
      <c r="AX309" s="81">
        <f ca="1">VLOOKUP(eurostat_totals[[#This Row],[energy carrier EUCalc]],$AE$11:$BI$24,COLUMN()-COLUMN($AD$29),FALSE)*eurostat_totals[[#This Row],[2020 1]]</f>
        <v>9772.7933346364371</v>
      </c>
      <c r="AY309" s="81">
        <f ca="1">VLOOKUP(eurostat_totals[[#This Row],[energy carrier EUCalc]],$AE$11:$BI$24,COLUMN()-COLUMN($AD$29),FALSE)*eurostat_totals[[#This Row],[2020 1]]</f>
        <v>9229.8603716010784</v>
      </c>
      <c r="AZ309" s="81">
        <f ca="1">VLOOKUP(eurostat_totals[[#This Row],[energy carrier EUCalc]],$AE$11:$BI$24,COLUMN()-COLUMN($AD$29),FALSE)*eurostat_totals[[#This Row],[2020 1]]</f>
        <v>8686.9274085657216</v>
      </c>
      <c r="BA309" s="81">
        <f ca="1">VLOOKUP(eurostat_totals[[#This Row],[energy carrier EUCalc]],$AE$11:$BI$24,COLUMN()-COLUMN($AD$29),FALSE)*eurostat_totals[[#This Row],[2020 1]]</f>
        <v>8143.9944455303648</v>
      </c>
      <c r="BB309" s="81">
        <f ca="1">VLOOKUP(eurostat_totals[[#This Row],[energy carrier EUCalc]],$AE$11:$BI$24,COLUMN()-COLUMN($AD$29),FALSE)*eurostat_totals[[#This Row],[2020 1]]</f>
        <v>1085.865926070715</v>
      </c>
      <c r="BC309" s="81">
        <f>VLOOKUP(eurostat_totals[[#This Row],[energy carrier EUCalc]],$AE$11:$BI$24,COLUMN()-COLUMN($AD$29),FALSE)*eurostat_totals[[#This Row],[2020 1]]</f>
        <v>10858.659260707152</v>
      </c>
      <c r="BD309" s="81">
        <f ca="1">VLOOKUP(eurostat_totals[[#This Row],[energy carrier EUCalc]],$AE$11:$BI$24,COLUMN()-COLUMN($AD$29),FALSE)*eurostat_totals[[#This Row],[2020 1]]</f>
        <v>10315.726297671794</v>
      </c>
      <c r="BE309" s="81">
        <f ca="1">VLOOKUP(eurostat_totals[[#This Row],[energy carrier EUCalc]],$AE$11:$BI$24,COLUMN()-COLUMN($AD$29),FALSE)*eurostat_totals[[#This Row],[2020 1]]</f>
        <v>9772.7933346364371</v>
      </c>
      <c r="BF309" s="81">
        <f ca="1">VLOOKUP(eurostat_totals[[#This Row],[energy carrier EUCalc]],$AE$11:$BI$24,COLUMN()-COLUMN($AD$29),FALSE)*eurostat_totals[[#This Row],[2020 1]]</f>
        <v>9229.8603716010784</v>
      </c>
      <c r="BG309" s="81">
        <f ca="1">VLOOKUP(eurostat_totals[[#This Row],[energy carrier EUCalc]],$AE$11:$BI$24,COLUMN()-COLUMN($AD$29),FALSE)*eurostat_totals[[#This Row],[2020 1]]</f>
        <v>8686.9274085657216</v>
      </c>
      <c r="BH309" s="81">
        <f ca="1">VLOOKUP(eurostat_totals[[#This Row],[energy carrier EUCalc]],$AE$11:$BI$24,COLUMN()-COLUMN($AD$29),FALSE)*eurostat_totals[[#This Row],[2020 1]]</f>
        <v>8143.9944455303648</v>
      </c>
      <c r="BI309" s="81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81" t="str">
        <f t="shared" si="133"/>
        <v>liquid-ff-heatingoilBelgium</v>
      </c>
      <c r="B310" s="6" t="s">
        <v>34</v>
      </c>
      <c r="C310" t="s">
        <v>1</v>
      </c>
      <c r="D310" s="84">
        <v>37559.564321531296</v>
      </c>
      <c r="E310" s="84">
        <v>40088.867689493833</v>
      </c>
      <c r="F310" s="84">
        <v>41436.942315076696</v>
      </c>
      <c r="G310" s="84">
        <v>38577.425530367029</v>
      </c>
      <c r="H310" s="84">
        <v>38897.569490443027</v>
      </c>
      <c r="I310" s="84">
        <v>40537.439004104555</v>
      </c>
      <c r="J310" s="84">
        <v>47155.714747134218</v>
      </c>
      <c r="K310" s="84">
        <v>45459.961838046846</v>
      </c>
      <c r="L310" s="84">
        <v>44476.236505146022</v>
      </c>
      <c r="M310" s="84">
        <v>41602.555629932154</v>
      </c>
      <c r="N310" s="84">
        <v>40445.079941982069</v>
      </c>
      <c r="O310" s="84">
        <v>40301.300447698479</v>
      </c>
      <c r="P310" s="84">
        <v>35422.492026904874</v>
      </c>
      <c r="Q310" s="84">
        <v>39505.354215508691</v>
      </c>
      <c r="R310" s="84">
        <v>39138.967873461494</v>
      </c>
      <c r="S310" s="84">
        <v>39063.089335574157</v>
      </c>
      <c r="T310" s="84">
        <v>33398.813797593277</v>
      </c>
      <c r="U310" s="84">
        <v>27267.736286010302</v>
      </c>
      <c r="V310" s="84">
        <v>34826.592420087727</v>
      </c>
      <c r="W310" s="84">
        <v>28721.008290260612</v>
      </c>
      <c r="X310" s="84">
        <v>32147.144590730444</v>
      </c>
      <c r="Y310" s="84">
        <v>25952.841439092266</v>
      </c>
      <c r="Z310" s="84">
        <v>25881.833198734254</v>
      </c>
      <c r="AA310" s="84">
        <v>28741.971920029689</v>
      </c>
      <c r="AB310" s="84">
        <v>22370.267699248881</v>
      </c>
      <c r="AC310" s="84">
        <v>26946.422276150424</v>
      </c>
      <c r="AD310" s="84">
        <v>24736.874856125425</v>
      </c>
      <c r="AE310" s="84">
        <v>24716.51534393389</v>
      </c>
      <c r="AF310" s="84">
        <f t="shared" si="130"/>
        <v>24483.451772973818</v>
      </c>
      <c r="AG310" s="84">
        <f t="shared" si="131"/>
        <v>23631.747743562642</v>
      </c>
      <c r="AH310" s="84">
        <f t="shared" si="132"/>
        <v>23884.043752425394</v>
      </c>
      <c r="AI310" s="84">
        <f ca="1">VLOOKUP(eurostat_totals[[#This Row],[energy carrier EUCalc]],$AE$11:$BI$24,COLUMN()-COLUMN($AD$29),FALSE)*eurostat_totals[[#This Row],[2020 1]]</f>
        <v>22689.841564804123</v>
      </c>
      <c r="AJ310" s="84">
        <f ca="1">VLOOKUP(eurostat_totals[[#This Row],[energy carrier EUCalc]],$AE$11:$BI$24,COLUMN()-COLUMN($AD$29),FALSE)*eurostat_totals[[#This Row],[2020 1]]</f>
        <v>21495.639377182852</v>
      </c>
      <c r="AK310" s="84">
        <f ca="1">VLOOKUP(eurostat_totals[[#This Row],[energy carrier EUCalc]],$AE$11:$BI$24,COLUMN()-COLUMN($AD$29),FALSE)*eurostat_totals[[#This Row],[2020 1]]</f>
        <v>20301.43718956158</v>
      </c>
      <c r="AL310" s="84">
        <f ca="1">VLOOKUP(eurostat_totals[[#This Row],[energy carrier EUCalc]],$AE$11:$BI$24,COLUMN()-COLUMN($AD$29),FALSE)*eurostat_totals[[#This Row],[2020 1]]</f>
        <v>19107.235001940313</v>
      </c>
      <c r="AM310" s="84">
        <f ca="1">VLOOKUP(eurostat_totals[[#This Row],[energy carrier EUCalc]],$AE$11:$BI$24,COLUMN()-COLUMN($AD$29),FALSE)*eurostat_totals[[#This Row],[2020 1]]</f>
        <v>17913.032814319045</v>
      </c>
      <c r="AN310" s="84">
        <f ca="1">VLOOKUP(eurostat_totals[[#This Row],[energy carrier EUCalc]],$AE$11:$BI$24,COLUMN()-COLUMN($AD$29),FALSE)*eurostat_totals[[#This Row],[2020 1]]</f>
        <v>16718.830626697774</v>
      </c>
      <c r="AO310" s="84">
        <f>VLOOKUP(eurostat_totals[[#This Row],[energy carrier EUCalc]],$AE$11:$BI$24,COLUMN()-COLUMN($AD$29),FALSE)*eurostat_totals[[#This Row],[2020 1]]</f>
        <v>23884.043752425394</v>
      </c>
      <c r="AP310" s="84">
        <f ca="1">VLOOKUP(eurostat_totals[[#This Row],[energy carrier EUCalc]],$AE$11:$BI$24,COLUMN()-COLUMN($AD$29),FALSE)*eurostat_totals[[#This Row],[2020 1]]</f>
        <v>22689.841564804123</v>
      </c>
      <c r="AQ310" s="84">
        <f ca="1">VLOOKUP(eurostat_totals[[#This Row],[energy carrier EUCalc]],$AE$11:$BI$24,COLUMN()-COLUMN($AD$29),FALSE)*eurostat_totals[[#This Row],[2020 1]]</f>
        <v>21495.639377182852</v>
      </c>
      <c r="AR310" s="81">
        <f ca="1">VLOOKUP(eurostat_totals[[#This Row],[energy carrier EUCalc]],$AE$11:$BI$24,COLUMN()-COLUMN($AD$29),FALSE)*eurostat_totals[[#This Row],[2020 1]]</f>
        <v>20301.43718956158</v>
      </c>
      <c r="AS310" s="81">
        <f ca="1">VLOOKUP(eurostat_totals[[#This Row],[energy carrier EUCalc]],$AE$11:$BI$24,COLUMN()-COLUMN($AD$29),FALSE)*eurostat_totals[[#This Row],[2020 1]]</f>
        <v>19107.235001940313</v>
      </c>
      <c r="AT310" s="81">
        <f ca="1">VLOOKUP(eurostat_totals[[#This Row],[energy carrier EUCalc]],$AE$11:$BI$24,COLUMN()-COLUMN($AD$29),FALSE)*eurostat_totals[[#This Row],[2020 1]]</f>
        <v>17913.032814319045</v>
      </c>
      <c r="AU310" s="81">
        <f ca="1">VLOOKUP(eurostat_totals[[#This Row],[energy carrier EUCalc]],$AE$11:$BI$24,COLUMN()-COLUMN($AD$29),FALSE)*eurostat_totals[[#This Row],[2020 1]]</f>
        <v>4776.8087504850773</v>
      </c>
      <c r="AV310" s="81">
        <f>VLOOKUP(eurostat_totals[[#This Row],[energy carrier EUCalc]],$AE$11:$BI$24,COLUMN()-COLUMN($AD$29),FALSE)*eurostat_totals[[#This Row],[2020 1]]</f>
        <v>23884.043752425394</v>
      </c>
      <c r="AW310" s="81">
        <f ca="1">VLOOKUP(eurostat_totals[[#This Row],[energy carrier EUCalc]],$AE$11:$BI$24,COLUMN()-COLUMN($AD$29),FALSE)*eurostat_totals[[#This Row],[2020 1]]</f>
        <v>22689.841564804123</v>
      </c>
      <c r="AX310" s="81">
        <f ca="1">VLOOKUP(eurostat_totals[[#This Row],[energy carrier EUCalc]],$AE$11:$BI$24,COLUMN()-COLUMN($AD$29),FALSE)*eurostat_totals[[#This Row],[2020 1]]</f>
        <v>21495.639377182852</v>
      </c>
      <c r="AY310" s="81">
        <f ca="1">VLOOKUP(eurostat_totals[[#This Row],[energy carrier EUCalc]],$AE$11:$BI$24,COLUMN()-COLUMN($AD$29),FALSE)*eurostat_totals[[#This Row],[2020 1]]</f>
        <v>20301.43718956158</v>
      </c>
      <c r="AZ310" s="81">
        <f ca="1">VLOOKUP(eurostat_totals[[#This Row],[energy carrier EUCalc]],$AE$11:$BI$24,COLUMN()-COLUMN($AD$29),FALSE)*eurostat_totals[[#This Row],[2020 1]]</f>
        <v>19107.235001940313</v>
      </c>
      <c r="BA310" s="81">
        <f ca="1">VLOOKUP(eurostat_totals[[#This Row],[energy carrier EUCalc]],$AE$11:$BI$24,COLUMN()-COLUMN($AD$29),FALSE)*eurostat_totals[[#This Row],[2020 1]]</f>
        <v>17913.032814319045</v>
      </c>
      <c r="BB310" s="81">
        <f ca="1">VLOOKUP(eurostat_totals[[#This Row],[energy carrier EUCalc]],$AE$11:$BI$24,COLUMN()-COLUMN($AD$29),FALSE)*eurostat_totals[[#This Row],[2020 1]]</f>
        <v>2388.4043752425387</v>
      </c>
      <c r="BC310" s="81">
        <f>VLOOKUP(eurostat_totals[[#This Row],[energy carrier EUCalc]],$AE$11:$BI$24,COLUMN()-COLUMN($AD$29),FALSE)*eurostat_totals[[#This Row],[2020 1]]</f>
        <v>23884.043752425394</v>
      </c>
      <c r="BD310" s="81">
        <f ca="1">VLOOKUP(eurostat_totals[[#This Row],[energy carrier EUCalc]],$AE$11:$BI$24,COLUMN()-COLUMN($AD$29),FALSE)*eurostat_totals[[#This Row],[2020 1]]</f>
        <v>22689.841564804123</v>
      </c>
      <c r="BE310" s="81">
        <f ca="1">VLOOKUP(eurostat_totals[[#This Row],[energy carrier EUCalc]],$AE$11:$BI$24,COLUMN()-COLUMN($AD$29),FALSE)*eurostat_totals[[#This Row],[2020 1]]</f>
        <v>21495.639377182852</v>
      </c>
      <c r="BF310" s="81">
        <f ca="1">VLOOKUP(eurostat_totals[[#This Row],[energy carrier EUCalc]],$AE$11:$BI$24,COLUMN()-COLUMN($AD$29),FALSE)*eurostat_totals[[#This Row],[2020 1]]</f>
        <v>20301.43718956158</v>
      </c>
      <c r="BG310" s="81">
        <f ca="1">VLOOKUP(eurostat_totals[[#This Row],[energy carrier EUCalc]],$AE$11:$BI$24,COLUMN()-COLUMN($AD$29),FALSE)*eurostat_totals[[#This Row],[2020 1]]</f>
        <v>19107.235001940313</v>
      </c>
      <c r="BH310" s="81">
        <f ca="1">VLOOKUP(eurostat_totals[[#This Row],[energy carrier EUCalc]],$AE$11:$BI$24,COLUMN()-COLUMN($AD$29),FALSE)*eurostat_totals[[#This Row],[2020 1]]</f>
        <v>17913.032814319045</v>
      </c>
      <c r="BI310" s="81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81" t="str">
        <f t="shared" si="133"/>
        <v>liquid-ff-heatingoilBulgaria</v>
      </c>
      <c r="B311" s="6" t="s">
        <v>34</v>
      </c>
      <c r="C311" t="s">
        <v>19</v>
      </c>
      <c r="D311" s="84">
        <v>765.4749700000001</v>
      </c>
      <c r="E311" s="84">
        <v>2707.4988900000003</v>
      </c>
      <c r="F311" s="84">
        <v>2931.6089900000002</v>
      </c>
      <c r="G311" s="84">
        <v>4648.0225399999999</v>
      </c>
      <c r="H311" s="84">
        <v>3531.2169000000004</v>
      </c>
      <c r="I311" s="84">
        <v>3273.9729300000004</v>
      </c>
      <c r="J311" s="84">
        <v>2803.3649800000003</v>
      </c>
      <c r="K311" s="84">
        <v>91.970040000000012</v>
      </c>
      <c r="L311" s="84">
        <v>163.63410000000002</v>
      </c>
      <c r="M311" s="84">
        <v>217.38796000000002</v>
      </c>
      <c r="N311" s="84">
        <v>192.30205000000001</v>
      </c>
      <c r="O311" s="84">
        <v>206.64184000000003</v>
      </c>
      <c r="P311" s="84">
        <v>232.91401000000002</v>
      </c>
      <c r="Q311" s="84">
        <v>298.61187999999999</v>
      </c>
      <c r="R311" s="84">
        <v>326.11683000000005</v>
      </c>
      <c r="S311" s="84">
        <v>302.21718000000004</v>
      </c>
      <c r="T311" s="84">
        <v>328.04741000000001</v>
      </c>
      <c r="U311" s="84">
        <v>292.86666000000002</v>
      </c>
      <c r="V311" s="84">
        <v>267.30392000000006</v>
      </c>
      <c r="W311" s="84">
        <v>304.61296000000004</v>
      </c>
      <c r="X311" s="84">
        <v>266.28048000000001</v>
      </c>
      <c r="Y311" s="84">
        <v>318.41777000000002</v>
      </c>
      <c r="Z311" s="84">
        <v>292.86666000000002</v>
      </c>
      <c r="AA311" s="84">
        <v>281.10873000000004</v>
      </c>
      <c r="AB311" s="84">
        <v>280.08528999999999</v>
      </c>
      <c r="AC311" s="84">
        <v>396.10617000000002</v>
      </c>
      <c r="AD311" s="84">
        <v>319.44121000000001</v>
      </c>
      <c r="AE311" s="84">
        <v>290.15687000000003</v>
      </c>
      <c r="AF311" s="84">
        <f t="shared" si="130"/>
        <v>289.614912</v>
      </c>
      <c r="AG311" s="84">
        <f t="shared" si="131"/>
        <v>291.31614839999997</v>
      </c>
      <c r="AH311" s="84">
        <f t="shared" si="132"/>
        <v>293.56232007999995</v>
      </c>
      <c r="AI311" s="84">
        <f ca="1">VLOOKUP(eurostat_totals[[#This Row],[energy carrier EUCalc]],$AE$11:$BI$24,COLUMN()-COLUMN($AD$29),FALSE)*eurostat_totals[[#This Row],[2020 1]]</f>
        <v>278.88420407599995</v>
      </c>
      <c r="AJ311" s="84">
        <f ca="1">VLOOKUP(eurostat_totals[[#This Row],[energy carrier EUCalc]],$AE$11:$BI$24,COLUMN()-COLUMN($AD$29),FALSE)*eurostat_totals[[#This Row],[2020 1]]</f>
        <v>264.20608807199994</v>
      </c>
      <c r="AK311" s="84">
        <f ca="1">VLOOKUP(eurostat_totals[[#This Row],[energy carrier EUCalc]],$AE$11:$BI$24,COLUMN()-COLUMN($AD$29),FALSE)*eurostat_totals[[#This Row],[2020 1]]</f>
        <v>249.52797206799991</v>
      </c>
      <c r="AL311" s="84">
        <f ca="1">VLOOKUP(eurostat_totals[[#This Row],[energy carrier EUCalc]],$AE$11:$BI$24,COLUMN()-COLUMN($AD$29),FALSE)*eurostat_totals[[#This Row],[2020 1]]</f>
        <v>234.84985606399994</v>
      </c>
      <c r="AM311" s="84">
        <f ca="1">VLOOKUP(eurostat_totals[[#This Row],[energy carrier EUCalc]],$AE$11:$BI$24,COLUMN()-COLUMN($AD$29),FALSE)*eurostat_totals[[#This Row],[2020 1]]</f>
        <v>220.17174005999996</v>
      </c>
      <c r="AN311" s="84">
        <f ca="1">VLOOKUP(eurostat_totals[[#This Row],[energy carrier EUCalc]],$AE$11:$BI$24,COLUMN()-COLUMN($AD$29),FALSE)*eurostat_totals[[#This Row],[2020 1]]</f>
        <v>205.49362405599996</v>
      </c>
      <c r="AO311" s="84">
        <f>VLOOKUP(eurostat_totals[[#This Row],[energy carrier EUCalc]],$AE$11:$BI$24,COLUMN()-COLUMN($AD$29),FALSE)*eurostat_totals[[#This Row],[2020 1]]</f>
        <v>293.56232007999995</v>
      </c>
      <c r="AP311" s="84">
        <f ca="1">VLOOKUP(eurostat_totals[[#This Row],[energy carrier EUCalc]],$AE$11:$BI$24,COLUMN()-COLUMN($AD$29),FALSE)*eurostat_totals[[#This Row],[2020 1]]</f>
        <v>278.88420407599995</v>
      </c>
      <c r="AQ311" s="84">
        <f ca="1">VLOOKUP(eurostat_totals[[#This Row],[energy carrier EUCalc]],$AE$11:$BI$24,COLUMN()-COLUMN($AD$29),FALSE)*eurostat_totals[[#This Row],[2020 1]]</f>
        <v>264.20608807199994</v>
      </c>
      <c r="AR311" s="81">
        <f ca="1">VLOOKUP(eurostat_totals[[#This Row],[energy carrier EUCalc]],$AE$11:$BI$24,COLUMN()-COLUMN($AD$29),FALSE)*eurostat_totals[[#This Row],[2020 1]]</f>
        <v>249.52797206799991</v>
      </c>
      <c r="AS311" s="81">
        <f ca="1">VLOOKUP(eurostat_totals[[#This Row],[energy carrier EUCalc]],$AE$11:$BI$24,COLUMN()-COLUMN($AD$29),FALSE)*eurostat_totals[[#This Row],[2020 1]]</f>
        <v>234.84985606399994</v>
      </c>
      <c r="AT311" s="81">
        <f ca="1">VLOOKUP(eurostat_totals[[#This Row],[energy carrier EUCalc]],$AE$11:$BI$24,COLUMN()-COLUMN($AD$29),FALSE)*eurostat_totals[[#This Row],[2020 1]]</f>
        <v>220.17174005999996</v>
      </c>
      <c r="AU311" s="81">
        <f ca="1">VLOOKUP(eurostat_totals[[#This Row],[energy carrier EUCalc]],$AE$11:$BI$24,COLUMN()-COLUMN($AD$29),FALSE)*eurostat_totals[[#This Row],[2020 1]]</f>
        <v>58.712464015999977</v>
      </c>
      <c r="AV311" s="81">
        <f>VLOOKUP(eurostat_totals[[#This Row],[energy carrier EUCalc]],$AE$11:$BI$24,COLUMN()-COLUMN($AD$29),FALSE)*eurostat_totals[[#This Row],[2020 1]]</f>
        <v>293.56232007999995</v>
      </c>
      <c r="AW311" s="81">
        <f ca="1">VLOOKUP(eurostat_totals[[#This Row],[energy carrier EUCalc]],$AE$11:$BI$24,COLUMN()-COLUMN($AD$29),FALSE)*eurostat_totals[[#This Row],[2020 1]]</f>
        <v>278.88420407599995</v>
      </c>
      <c r="AX311" s="81">
        <f ca="1">VLOOKUP(eurostat_totals[[#This Row],[energy carrier EUCalc]],$AE$11:$BI$24,COLUMN()-COLUMN($AD$29),FALSE)*eurostat_totals[[#This Row],[2020 1]]</f>
        <v>264.20608807199994</v>
      </c>
      <c r="AY311" s="81">
        <f ca="1">VLOOKUP(eurostat_totals[[#This Row],[energy carrier EUCalc]],$AE$11:$BI$24,COLUMN()-COLUMN($AD$29),FALSE)*eurostat_totals[[#This Row],[2020 1]]</f>
        <v>249.52797206799991</v>
      </c>
      <c r="AZ311" s="81">
        <f ca="1">VLOOKUP(eurostat_totals[[#This Row],[energy carrier EUCalc]],$AE$11:$BI$24,COLUMN()-COLUMN($AD$29),FALSE)*eurostat_totals[[#This Row],[2020 1]]</f>
        <v>234.84985606399994</v>
      </c>
      <c r="BA311" s="81">
        <f ca="1">VLOOKUP(eurostat_totals[[#This Row],[energy carrier EUCalc]],$AE$11:$BI$24,COLUMN()-COLUMN($AD$29),FALSE)*eurostat_totals[[#This Row],[2020 1]]</f>
        <v>220.17174005999996</v>
      </c>
      <c r="BB311" s="81">
        <f ca="1">VLOOKUP(eurostat_totals[[#This Row],[energy carrier EUCalc]],$AE$11:$BI$24,COLUMN()-COLUMN($AD$29),FALSE)*eurostat_totals[[#This Row],[2020 1]]</f>
        <v>29.356232007999989</v>
      </c>
      <c r="BC311" s="81">
        <f>VLOOKUP(eurostat_totals[[#This Row],[energy carrier EUCalc]],$AE$11:$BI$24,COLUMN()-COLUMN($AD$29),FALSE)*eurostat_totals[[#This Row],[2020 1]]</f>
        <v>293.56232007999995</v>
      </c>
      <c r="BD311" s="81">
        <f ca="1">VLOOKUP(eurostat_totals[[#This Row],[energy carrier EUCalc]],$AE$11:$BI$24,COLUMN()-COLUMN($AD$29),FALSE)*eurostat_totals[[#This Row],[2020 1]]</f>
        <v>278.88420407599995</v>
      </c>
      <c r="BE311" s="81">
        <f ca="1">VLOOKUP(eurostat_totals[[#This Row],[energy carrier EUCalc]],$AE$11:$BI$24,COLUMN()-COLUMN($AD$29),FALSE)*eurostat_totals[[#This Row],[2020 1]]</f>
        <v>264.20608807199994</v>
      </c>
      <c r="BF311" s="81">
        <f ca="1">VLOOKUP(eurostat_totals[[#This Row],[energy carrier EUCalc]],$AE$11:$BI$24,COLUMN()-COLUMN($AD$29),FALSE)*eurostat_totals[[#This Row],[2020 1]]</f>
        <v>249.52797206799991</v>
      </c>
      <c r="BG311" s="81">
        <f ca="1">VLOOKUP(eurostat_totals[[#This Row],[energy carrier EUCalc]],$AE$11:$BI$24,COLUMN()-COLUMN($AD$29),FALSE)*eurostat_totals[[#This Row],[2020 1]]</f>
        <v>234.84985606399994</v>
      </c>
      <c r="BH311" s="81">
        <f ca="1">VLOOKUP(eurostat_totals[[#This Row],[energy carrier EUCalc]],$AE$11:$BI$24,COLUMN()-COLUMN($AD$29),FALSE)*eurostat_totals[[#This Row],[2020 1]]</f>
        <v>220.17174005999996</v>
      </c>
      <c r="BI311" s="81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81" t="str">
        <f t="shared" si="133"/>
        <v>liquid-ff-heatingoilCroatia</v>
      </c>
      <c r="B312" s="6" t="s">
        <v>34</v>
      </c>
      <c r="C312" t="s">
        <v>22</v>
      </c>
      <c r="D312" s="84">
        <v>2990.9308031310848</v>
      </c>
      <c r="E312" s="84">
        <v>2594.4573970498204</v>
      </c>
      <c r="F312" s="84">
        <v>2502.2582238252762</v>
      </c>
      <c r="G312" s="84">
        <v>2389.8253179636386</v>
      </c>
      <c r="H312" s="84">
        <v>2508.1846721420575</v>
      </c>
      <c r="I312" s="84">
        <v>2896.9556908486497</v>
      </c>
      <c r="J312" s="84">
        <v>2512.414998886697</v>
      </c>
      <c r="K312" s="84">
        <v>3095.5016866465539</v>
      </c>
      <c r="L312" s="84">
        <v>2881.8003457422665</v>
      </c>
      <c r="M312" s="84">
        <v>3021.7004438869003</v>
      </c>
      <c r="N312" s="84">
        <v>3050.6442596562333</v>
      </c>
      <c r="O312" s="84">
        <v>3305.9267637812786</v>
      </c>
      <c r="P312" s="84">
        <v>3649.024991467018</v>
      </c>
      <c r="Q312" s="84">
        <v>3731.8350944317272</v>
      </c>
      <c r="R312" s="84">
        <v>3707.7526043195321</v>
      </c>
      <c r="S312" s="84">
        <v>3456.7288687660016</v>
      </c>
      <c r="T312" s="84">
        <v>3047.176101414083</v>
      </c>
      <c r="U312" s="84">
        <v>2538.0106584450541</v>
      </c>
      <c r="V312" s="84">
        <v>2374.3060547008035</v>
      </c>
      <c r="W312" s="84">
        <v>2426.6468080505692</v>
      </c>
      <c r="X312" s="84">
        <v>2288.9998131600146</v>
      </c>
      <c r="Y312" s="84">
        <v>1997.6674781203171</v>
      </c>
      <c r="Z312" s="84">
        <v>1661.9941782903873</v>
      </c>
      <c r="AA312" s="84">
        <v>1465.8858961436813</v>
      </c>
      <c r="AB312" s="84">
        <v>1163.4233863345037</v>
      </c>
      <c r="AC312" s="84">
        <v>1358.2612600319756</v>
      </c>
      <c r="AD312" s="84">
        <v>1341.1308679286251</v>
      </c>
      <c r="AE312" s="84">
        <v>1302.691021032975</v>
      </c>
      <c r="AF312" s="84">
        <f t="shared" si="130"/>
        <v>1230.8303895814925</v>
      </c>
      <c r="AG312" s="84">
        <f t="shared" si="131"/>
        <v>1183.8192882690546</v>
      </c>
      <c r="AH312" s="84">
        <f t="shared" si="132"/>
        <v>1187.8984686559647</v>
      </c>
      <c r="AI312" s="84">
        <f ca="1">VLOOKUP(eurostat_totals[[#This Row],[energy carrier EUCalc]],$AE$11:$BI$24,COLUMN()-COLUMN($AD$29),FALSE)*eurostat_totals[[#This Row],[2020 1]]</f>
        <v>1128.5035452231664</v>
      </c>
      <c r="AJ312" s="84">
        <f ca="1">VLOOKUP(eurostat_totals[[#This Row],[energy carrier EUCalc]],$AE$11:$BI$24,COLUMN()-COLUMN($AD$29),FALSE)*eurostat_totals[[#This Row],[2020 1]]</f>
        <v>1069.1086217903683</v>
      </c>
      <c r="AK312" s="84">
        <f ca="1">VLOOKUP(eurostat_totals[[#This Row],[energy carrier EUCalc]],$AE$11:$BI$24,COLUMN()-COLUMN($AD$29),FALSE)*eurostat_totals[[#This Row],[2020 1]]</f>
        <v>1009.7136983575699</v>
      </c>
      <c r="AL312" s="84">
        <f ca="1">VLOOKUP(eurostat_totals[[#This Row],[energy carrier EUCalc]],$AE$11:$BI$24,COLUMN()-COLUMN($AD$29),FALSE)*eurostat_totals[[#This Row],[2020 1]]</f>
        <v>950.31877492477167</v>
      </c>
      <c r="AM312" s="84">
        <f ca="1">VLOOKUP(eurostat_totals[[#This Row],[energy carrier EUCalc]],$AE$11:$BI$24,COLUMN()-COLUMN($AD$29),FALSE)*eurostat_totals[[#This Row],[2020 1]]</f>
        <v>890.92385149197355</v>
      </c>
      <c r="AN312" s="84">
        <f ca="1">VLOOKUP(eurostat_totals[[#This Row],[energy carrier EUCalc]],$AE$11:$BI$24,COLUMN()-COLUMN($AD$29),FALSE)*eurostat_totals[[#This Row],[2020 1]]</f>
        <v>831.52892805917531</v>
      </c>
      <c r="AO312" s="84">
        <f>VLOOKUP(eurostat_totals[[#This Row],[energy carrier EUCalc]],$AE$11:$BI$24,COLUMN()-COLUMN($AD$29),FALSE)*eurostat_totals[[#This Row],[2020 1]]</f>
        <v>1187.8984686559647</v>
      </c>
      <c r="AP312" s="84">
        <f ca="1">VLOOKUP(eurostat_totals[[#This Row],[energy carrier EUCalc]],$AE$11:$BI$24,COLUMN()-COLUMN($AD$29),FALSE)*eurostat_totals[[#This Row],[2020 1]]</f>
        <v>1128.5035452231664</v>
      </c>
      <c r="AQ312" s="84">
        <f ca="1">VLOOKUP(eurostat_totals[[#This Row],[energy carrier EUCalc]],$AE$11:$BI$24,COLUMN()-COLUMN($AD$29),FALSE)*eurostat_totals[[#This Row],[2020 1]]</f>
        <v>1069.1086217903683</v>
      </c>
      <c r="AR312" s="81">
        <f ca="1">VLOOKUP(eurostat_totals[[#This Row],[energy carrier EUCalc]],$AE$11:$BI$24,COLUMN()-COLUMN($AD$29),FALSE)*eurostat_totals[[#This Row],[2020 1]]</f>
        <v>1009.7136983575699</v>
      </c>
      <c r="AS312" s="81">
        <f ca="1">VLOOKUP(eurostat_totals[[#This Row],[energy carrier EUCalc]],$AE$11:$BI$24,COLUMN()-COLUMN($AD$29),FALSE)*eurostat_totals[[#This Row],[2020 1]]</f>
        <v>950.31877492477167</v>
      </c>
      <c r="AT312" s="81">
        <f ca="1">VLOOKUP(eurostat_totals[[#This Row],[energy carrier EUCalc]],$AE$11:$BI$24,COLUMN()-COLUMN($AD$29),FALSE)*eurostat_totals[[#This Row],[2020 1]]</f>
        <v>890.92385149197355</v>
      </c>
      <c r="AU312" s="81">
        <f ca="1">VLOOKUP(eurostat_totals[[#This Row],[energy carrier EUCalc]],$AE$11:$BI$24,COLUMN()-COLUMN($AD$29),FALSE)*eurostat_totals[[#This Row],[2020 1]]</f>
        <v>237.57969373119289</v>
      </c>
      <c r="AV312" s="81">
        <f>VLOOKUP(eurostat_totals[[#This Row],[energy carrier EUCalc]],$AE$11:$BI$24,COLUMN()-COLUMN($AD$29),FALSE)*eurostat_totals[[#This Row],[2020 1]]</f>
        <v>1187.8984686559647</v>
      </c>
      <c r="AW312" s="81">
        <f ca="1">VLOOKUP(eurostat_totals[[#This Row],[energy carrier EUCalc]],$AE$11:$BI$24,COLUMN()-COLUMN($AD$29),FALSE)*eurostat_totals[[#This Row],[2020 1]]</f>
        <v>1128.5035452231664</v>
      </c>
      <c r="AX312" s="81">
        <f ca="1">VLOOKUP(eurostat_totals[[#This Row],[energy carrier EUCalc]],$AE$11:$BI$24,COLUMN()-COLUMN($AD$29),FALSE)*eurostat_totals[[#This Row],[2020 1]]</f>
        <v>1069.1086217903683</v>
      </c>
      <c r="AY312" s="81">
        <f ca="1">VLOOKUP(eurostat_totals[[#This Row],[energy carrier EUCalc]],$AE$11:$BI$24,COLUMN()-COLUMN($AD$29),FALSE)*eurostat_totals[[#This Row],[2020 1]]</f>
        <v>1009.7136983575699</v>
      </c>
      <c r="AZ312" s="81">
        <f ca="1">VLOOKUP(eurostat_totals[[#This Row],[energy carrier EUCalc]],$AE$11:$BI$24,COLUMN()-COLUMN($AD$29),FALSE)*eurostat_totals[[#This Row],[2020 1]]</f>
        <v>950.31877492477167</v>
      </c>
      <c r="BA312" s="81">
        <f ca="1">VLOOKUP(eurostat_totals[[#This Row],[energy carrier EUCalc]],$AE$11:$BI$24,COLUMN()-COLUMN($AD$29),FALSE)*eurostat_totals[[#This Row],[2020 1]]</f>
        <v>890.92385149197355</v>
      </c>
      <c r="BB312" s="81">
        <f ca="1">VLOOKUP(eurostat_totals[[#This Row],[energy carrier EUCalc]],$AE$11:$BI$24,COLUMN()-COLUMN($AD$29),FALSE)*eurostat_totals[[#This Row],[2020 1]]</f>
        <v>118.78984686559645</v>
      </c>
      <c r="BC312" s="81">
        <f>VLOOKUP(eurostat_totals[[#This Row],[energy carrier EUCalc]],$AE$11:$BI$24,COLUMN()-COLUMN($AD$29),FALSE)*eurostat_totals[[#This Row],[2020 1]]</f>
        <v>1187.8984686559647</v>
      </c>
      <c r="BD312" s="81">
        <f ca="1">VLOOKUP(eurostat_totals[[#This Row],[energy carrier EUCalc]],$AE$11:$BI$24,COLUMN()-COLUMN($AD$29),FALSE)*eurostat_totals[[#This Row],[2020 1]]</f>
        <v>1128.5035452231664</v>
      </c>
      <c r="BE312" s="81">
        <f ca="1">VLOOKUP(eurostat_totals[[#This Row],[energy carrier EUCalc]],$AE$11:$BI$24,COLUMN()-COLUMN($AD$29),FALSE)*eurostat_totals[[#This Row],[2020 1]]</f>
        <v>1069.1086217903683</v>
      </c>
      <c r="BF312" s="81">
        <f ca="1">VLOOKUP(eurostat_totals[[#This Row],[energy carrier EUCalc]],$AE$11:$BI$24,COLUMN()-COLUMN($AD$29),FALSE)*eurostat_totals[[#This Row],[2020 1]]</f>
        <v>1009.7136983575699</v>
      </c>
      <c r="BG312" s="81">
        <f ca="1">VLOOKUP(eurostat_totals[[#This Row],[energy carrier EUCalc]],$AE$11:$BI$24,COLUMN()-COLUMN($AD$29),FALSE)*eurostat_totals[[#This Row],[2020 1]]</f>
        <v>950.31877492477167</v>
      </c>
      <c r="BH312" s="81">
        <f ca="1">VLOOKUP(eurostat_totals[[#This Row],[energy carrier EUCalc]],$AE$11:$BI$24,COLUMN()-COLUMN($AD$29),FALSE)*eurostat_totals[[#This Row],[2020 1]]</f>
        <v>890.92385149197355</v>
      </c>
      <c r="BI312" s="81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81" t="str">
        <f t="shared" si="133"/>
        <v>liquid-ff-heatingoilCyprus</v>
      </c>
      <c r="B313" s="6" t="s">
        <v>34</v>
      </c>
      <c r="C313" t="s">
        <v>28</v>
      </c>
      <c r="D313" s="84">
        <v>935.80795000000001</v>
      </c>
      <c r="E313" s="84">
        <v>935.80795000000001</v>
      </c>
      <c r="F313" s="84">
        <v>1136.2975200000001</v>
      </c>
      <c r="G313" s="84">
        <v>1059.4115900000002</v>
      </c>
      <c r="H313" s="84">
        <v>1070.6112800000001</v>
      </c>
      <c r="I313" s="84">
        <v>1083.74155</v>
      </c>
      <c r="J313" s="84">
        <v>1108.0831400000002</v>
      </c>
      <c r="K313" s="84">
        <v>1169.8849600000001</v>
      </c>
      <c r="L313" s="84">
        <v>1167.9427500000002</v>
      </c>
      <c r="M313" s="84">
        <v>1130.4708900000001</v>
      </c>
      <c r="N313" s="84">
        <v>1280.35833</v>
      </c>
      <c r="O313" s="84">
        <v>1280.35833</v>
      </c>
      <c r="P313" s="84">
        <v>1463.8332100000002</v>
      </c>
      <c r="Q313" s="84">
        <v>1516.3775500000002</v>
      </c>
      <c r="R313" s="84">
        <v>1319.7724000000001</v>
      </c>
      <c r="S313" s="84">
        <v>2004.0816</v>
      </c>
      <c r="T313" s="84">
        <v>2019.74721</v>
      </c>
      <c r="U313" s="84">
        <v>1925.38139</v>
      </c>
      <c r="V313" s="84">
        <v>1718.6697700000004</v>
      </c>
      <c r="W313" s="84">
        <v>1925.4395400000003</v>
      </c>
      <c r="X313" s="84">
        <v>1623.1874700000003</v>
      </c>
      <c r="Y313" s="84">
        <v>1842.9130599999999</v>
      </c>
      <c r="Z313" s="84">
        <v>1804.5573199999999</v>
      </c>
      <c r="AA313" s="84">
        <v>1461.1350500000003</v>
      </c>
      <c r="AB313" s="84">
        <v>1304.0486400000002</v>
      </c>
      <c r="AC313" s="84">
        <v>1562.7463600000001</v>
      </c>
      <c r="AD313" s="84">
        <v>1575.5044699999999</v>
      </c>
      <c r="AE313" s="84">
        <v>1595.0893900000001</v>
      </c>
      <c r="AF313" s="84">
        <f t="shared" si="130"/>
        <v>1553.1958040000002</v>
      </c>
      <c r="AG313" s="84">
        <f t="shared" si="131"/>
        <v>1571.6079548000002</v>
      </c>
      <c r="AH313" s="84">
        <f t="shared" si="132"/>
        <v>1625.1198177600002</v>
      </c>
      <c r="AI313" s="84">
        <f ca="1">VLOOKUP(eurostat_totals[[#This Row],[energy carrier EUCalc]],$AE$11:$BI$24,COLUMN()-COLUMN($AD$29),FALSE)*eurostat_totals[[#This Row],[2020 1]]</f>
        <v>1543.8638268720001</v>
      </c>
      <c r="AJ313" s="84">
        <f ca="1">VLOOKUP(eurostat_totals[[#This Row],[energy carrier EUCalc]],$AE$11:$BI$24,COLUMN()-COLUMN($AD$29),FALSE)*eurostat_totals[[#This Row],[2020 1]]</f>
        <v>1462.6078359840001</v>
      </c>
      <c r="AK313" s="84">
        <f ca="1">VLOOKUP(eurostat_totals[[#This Row],[energy carrier EUCalc]],$AE$11:$BI$24,COLUMN()-COLUMN($AD$29),FALSE)*eurostat_totals[[#This Row],[2020 1]]</f>
        <v>1381.3518450959998</v>
      </c>
      <c r="AL313" s="84">
        <f ca="1">VLOOKUP(eurostat_totals[[#This Row],[energy carrier EUCalc]],$AE$11:$BI$24,COLUMN()-COLUMN($AD$29),FALSE)*eurostat_totals[[#This Row],[2020 1]]</f>
        <v>1300.095854208</v>
      </c>
      <c r="AM313" s="84">
        <f ca="1">VLOOKUP(eurostat_totals[[#This Row],[energy carrier EUCalc]],$AE$11:$BI$24,COLUMN()-COLUMN($AD$29),FALSE)*eurostat_totals[[#This Row],[2020 1]]</f>
        <v>1218.8398633200002</v>
      </c>
      <c r="AN313" s="84">
        <f ca="1">VLOOKUP(eurostat_totals[[#This Row],[energy carrier EUCalc]],$AE$11:$BI$24,COLUMN()-COLUMN($AD$29),FALSE)*eurostat_totals[[#This Row],[2020 1]]</f>
        <v>1137.5838724320001</v>
      </c>
      <c r="AO313" s="84">
        <f>VLOOKUP(eurostat_totals[[#This Row],[energy carrier EUCalc]],$AE$11:$BI$24,COLUMN()-COLUMN($AD$29),FALSE)*eurostat_totals[[#This Row],[2020 1]]</f>
        <v>1625.1198177600002</v>
      </c>
      <c r="AP313" s="84">
        <f ca="1">VLOOKUP(eurostat_totals[[#This Row],[energy carrier EUCalc]],$AE$11:$BI$24,COLUMN()-COLUMN($AD$29),FALSE)*eurostat_totals[[#This Row],[2020 1]]</f>
        <v>1543.8638268720001</v>
      </c>
      <c r="AQ313" s="84">
        <f ca="1">VLOOKUP(eurostat_totals[[#This Row],[energy carrier EUCalc]],$AE$11:$BI$24,COLUMN()-COLUMN($AD$29),FALSE)*eurostat_totals[[#This Row],[2020 1]]</f>
        <v>1462.6078359840001</v>
      </c>
      <c r="AR313" s="81">
        <f ca="1">VLOOKUP(eurostat_totals[[#This Row],[energy carrier EUCalc]],$AE$11:$BI$24,COLUMN()-COLUMN($AD$29),FALSE)*eurostat_totals[[#This Row],[2020 1]]</f>
        <v>1381.3518450959998</v>
      </c>
      <c r="AS313" s="81">
        <f ca="1">VLOOKUP(eurostat_totals[[#This Row],[energy carrier EUCalc]],$AE$11:$BI$24,COLUMN()-COLUMN($AD$29),FALSE)*eurostat_totals[[#This Row],[2020 1]]</f>
        <v>1300.095854208</v>
      </c>
      <c r="AT313" s="81">
        <f ca="1">VLOOKUP(eurostat_totals[[#This Row],[energy carrier EUCalc]],$AE$11:$BI$24,COLUMN()-COLUMN($AD$29),FALSE)*eurostat_totals[[#This Row],[2020 1]]</f>
        <v>1218.8398633200002</v>
      </c>
      <c r="AU313" s="81">
        <f ca="1">VLOOKUP(eurostat_totals[[#This Row],[energy carrier EUCalc]],$AE$11:$BI$24,COLUMN()-COLUMN($AD$29),FALSE)*eurostat_totals[[#This Row],[2020 1]]</f>
        <v>325.02396355199994</v>
      </c>
      <c r="AV313" s="81">
        <f>VLOOKUP(eurostat_totals[[#This Row],[energy carrier EUCalc]],$AE$11:$BI$24,COLUMN()-COLUMN($AD$29),FALSE)*eurostat_totals[[#This Row],[2020 1]]</f>
        <v>1625.1198177600002</v>
      </c>
      <c r="AW313" s="81">
        <f ca="1">VLOOKUP(eurostat_totals[[#This Row],[energy carrier EUCalc]],$AE$11:$BI$24,COLUMN()-COLUMN($AD$29),FALSE)*eurostat_totals[[#This Row],[2020 1]]</f>
        <v>1543.8638268720001</v>
      </c>
      <c r="AX313" s="81">
        <f ca="1">VLOOKUP(eurostat_totals[[#This Row],[energy carrier EUCalc]],$AE$11:$BI$24,COLUMN()-COLUMN($AD$29),FALSE)*eurostat_totals[[#This Row],[2020 1]]</f>
        <v>1462.6078359840001</v>
      </c>
      <c r="AY313" s="81">
        <f ca="1">VLOOKUP(eurostat_totals[[#This Row],[energy carrier EUCalc]],$AE$11:$BI$24,COLUMN()-COLUMN($AD$29),FALSE)*eurostat_totals[[#This Row],[2020 1]]</f>
        <v>1381.3518450959998</v>
      </c>
      <c r="AZ313" s="81">
        <f ca="1">VLOOKUP(eurostat_totals[[#This Row],[energy carrier EUCalc]],$AE$11:$BI$24,COLUMN()-COLUMN($AD$29),FALSE)*eurostat_totals[[#This Row],[2020 1]]</f>
        <v>1300.095854208</v>
      </c>
      <c r="BA313" s="81">
        <f ca="1">VLOOKUP(eurostat_totals[[#This Row],[energy carrier EUCalc]],$AE$11:$BI$24,COLUMN()-COLUMN($AD$29),FALSE)*eurostat_totals[[#This Row],[2020 1]]</f>
        <v>1218.8398633200002</v>
      </c>
      <c r="BB313" s="81">
        <f ca="1">VLOOKUP(eurostat_totals[[#This Row],[energy carrier EUCalc]],$AE$11:$BI$24,COLUMN()-COLUMN($AD$29),FALSE)*eurostat_totals[[#This Row],[2020 1]]</f>
        <v>162.51198177599997</v>
      </c>
      <c r="BC313" s="81">
        <f>VLOOKUP(eurostat_totals[[#This Row],[energy carrier EUCalc]],$AE$11:$BI$24,COLUMN()-COLUMN($AD$29),FALSE)*eurostat_totals[[#This Row],[2020 1]]</f>
        <v>1625.1198177600002</v>
      </c>
      <c r="BD313" s="81">
        <f ca="1">VLOOKUP(eurostat_totals[[#This Row],[energy carrier EUCalc]],$AE$11:$BI$24,COLUMN()-COLUMN($AD$29),FALSE)*eurostat_totals[[#This Row],[2020 1]]</f>
        <v>1543.8638268720001</v>
      </c>
      <c r="BE313" s="81">
        <f ca="1">VLOOKUP(eurostat_totals[[#This Row],[energy carrier EUCalc]],$AE$11:$BI$24,COLUMN()-COLUMN($AD$29),FALSE)*eurostat_totals[[#This Row],[2020 1]]</f>
        <v>1462.6078359840001</v>
      </c>
      <c r="BF313" s="81">
        <f ca="1">VLOOKUP(eurostat_totals[[#This Row],[energy carrier EUCalc]],$AE$11:$BI$24,COLUMN()-COLUMN($AD$29),FALSE)*eurostat_totals[[#This Row],[2020 1]]</f>
        <v>1381.3518450959998</v>
      </c>
      <c r="BG313" s="81">
        <f ca="1">VLOOKUP(eurostat_totals[[#This Row],[energy carrier EUCalc]],$AE$11:$BI$24,COLUMN()-COLUMN($AD$29),FALSE)*eurostat_totals[[#This Row],[2020 1]]</f>
        <v>1300.095854208</v>
      </c>
      <c r="BH313" s="81">
        <f ca="1">VLOOKUP(eurostat_totals[[#This Row],[energy carrier EUCalc]],$AE$11:$BI$24,COLUMN()-COLUMN($AD$29),FALSE)*eurostat_totals[[#This Row],[2020 1]]</f>
        <v>1218.8398633200002</v>
      </c>
      <c r="BI313" s="81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81" t="str">
        <f t="shared" si="133"/>
        <v>liquid-ff-heatingoilCzech Republic</v>
      </c>
      <c r="B314" s="6" t="s">
        <v>34</v>
      </c>
      <c r="C314" t="s">
        <v>13</v>
      </c>
      <c r="D314" s="84">
        <v>0</v>
      </c>
      <c r="E314" s="84">
        <v>0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>
        <v>0</v>
      </c>
      <c r="O314" s="84">
        <v>0</v>
      </c>
      <c r="P314" s="84">
        <v>0</v>
      </c>
      <c r="Q314" s="84">
        <v>0</v>
      </c>
      <c r="R314" s="84">
        <v>0</v>
      </c>
      <c r="S314" s="84">
        <v>0</v>
      </c>
      <c r="T314" s="84">
        <v>0</v>
      </c>
      <c r="U314" s="84">
        <v>0</v>
      </c>
      <c r="V314" s="84">
        <v>0</v>
      </c>
      <c r="W314" s="84">
        <v>0</v>
      </c>
      <c r="X314" s="84">
        <v>0</v>
      </c>
      <c r="Y314" s="84">
        <v>0</v>
      </c>
      <c r="Z314" s="84">
        <v>0</v>
      </c>
      <c r="AA314" s="84">
        <v>0</v>
      </c>
      <c r="AB314" s="84">
        <v>0</v>
      </c>
      <c r="AC314" s="84">
        <v>0</v>
      </c>
      <c r="AD314" s="84">
        <v>0</v>
      </c>
      <c r="AE314" s="84">
        <v>0</v>
      </c>
      <c r="AF314" s="84">
        <f t="shared" si="130"/>
        <v>0</v>
      </c>
      <c r="AG314" s="84">
        <f t="shared" si="131"/>
        <v>0</v>
      </c>
      <c r="AH314" s="84">
        <f t="shared" si="132"/>
        <v>0</v>
      </c>
      <c r="AI314" s="84">
        <f ca="1">VLOOKUP(eurostat_totals[[#This Row],[energy carrier EUCalc]],$AE$11:$BI$24,COLUMN()-COLUMN($AD$29),FALSE)*eurostat_totals[[#This Row],[2020 1]]</f>
        <v>0</v>
      </c>
      <c r="AJ314" s="84">
        <f ca="1">VLOOKUP(eurostat_totals[[#This Row],[energy carrier EUCalc]],$AE$11:$BI$24,COLUMN()-COLUMN($AD$29),FALSE)*eurostat_totals[[#This Row],[2020 1]]</f>
        <v>0</v>
      </c>
      <c r="AK314" s="84">
        <f ca="1">VLOOKUP(eurostat_totals[[#This Row],[energy carrier EUCalc]],$AE$11:$BI$24,COLUMN()-COLUMN($AD$29),FALSE)*eurostat_totals[[#This Row],[2020 1]]</f>
        <v>0</v>
      </c>
      <c r="AL314" s="84">
        <f ca="1">VLOOKUP(eurostat_totals[[#This Row],[energy carrier EUCalc]],$AE$11:$BI$24,COLUMN()-COLUMN($AD$29),FALSE)*eurostat_totals[[#This Row],[2020 1]]</f>
        <v>0</v>
      </c>
      <c r="AM314" s="84">
        <f ca="1">VLOOKUP(eurostat_totals[[#This Row],[energy carrier EUCalc]],$AE$11:$BI$24,COLUMN()-COLUMN($AD$29),FALSE)*eurostat_totals[[#This Row],[2020 1]]</f>
        <v>0</v>
      </c>
      <c r="AN314" s="84">
        <f ca="1">VLOOKUP(eurostat_totals[[#This Row],[energy carrier EUCalc]],$AE$11:$BI$24,COLUMN()-COLUMN($AD$29),FALSE)*eurostat_totals[[#This Row],[2020 1]]</f>
        <v>0</v>
      </c>
      <c r="AO314" s="84">
        <f>VLOOKUP(eurostat_totals[[#This Row],[energy carrier EUCalc]],$AE$11:$BI$24,COLUMN()-COLUMN($AD$29),FALSE)*eurostat_totals[[#This Row],[2020 1]]</f>
        <v>0</v>
      </c>
      <c r="AP314" s="84">
        <f ca="1">VLOOKUP(eurostat_totals[[#This Row],[energy carrier EUCalc]],$AE$11:$BI$24,COLUMN()-COLUMN($AD$29),FALSE)*eurostat_totals[[#This Row],[2020 1]]</f>
        <v>0</v>
      </c>
      <c r="AQ314" s="84">
        <f ca="1">VLOOKUP(eurostat_totals[[#This Row],[energy carrier EUCalc]],$AE$11:$BI$24,COLUMN()-COLUMN($AD$29),FALSE)*eurostat_totals[[#This Row],[2020 1]]</f>
        <v>0</v>
      </c>
      <c r="AR314" s="81">
        <f ca="1">VLOOKUP(eurostat_totals[[#This Row],[energy carrier EUCalc]],$AE$11:$BI$24,COLUMN()-COLUMN($AD$29),FALSE)*eurostat_totals[[#This Row],[2020 1]]</f>
        <v>0</v>
      </c>
      <c r="AS314" s="81">
        <f ca="1">VLOOKUP(eurostat_totals[[#This Row],[energy carrier EUCalc]],$AE$11:$BI$24,COLUMN()-COLUMN($AD$29),FALSE)*eurostat_totals[[#This Row],[2020 1]]</f>
        <v>0</v>
      </c>
      <c r="AT314" s="81">
        <f ca="1">VLOOKUP(eurostat_totals[[#This Row],[energy carrier EUCalc]],$AE$11:$BI$24,COLUMN()-COLUMN($AD$29),FALSE)*eurostat_totals[[#This Row],[2020 1]]</f>
        <v>0</v>
      </c>
      <c r="AU314" s="81">
        <f ca="1">VLOOKUP(eurostat_totals[[#This Row],[energy carrier EUCalc]],$AE$11:$BI$24,COLUMN()-COLUMN($AD$29),FALSE)*eurostat_totals[[#This Row],[2020 1]]</f>
        <v>0</v>
      </c>
      <c r="AV314" s="81">
        <f>VLOOKUP(eurostat_totals[[#This Row],[energy carrier EUCalc]],$AE$11:$BI$24,COLUMN()-COLUMN($AD$29),FALSE)*eurostat_totals[[#This Row],[2020 1]]</f>
        <v>0</v>
      </c>
      <c r="AW314" s="81">
        <f ca="1">VLOOKUP(eurostat_totals[[#This Row],[energy carrier EUCalc]],$AE$11:$BI$24,COLUMN()-COLUMN($AD$29),FALSE)*eurostat_totals[[#This Row],[2020 1]]</f>
        <v>0</v>
      </c>
      <c r="AX314" s="81">
        <f ca="1">VLOOKUP(eurostat_totals[[#This Row],[energy carrier EUCalc]],$AE$11:$BI$24,COLUMN()-COLUMN($AD$29),FALSE)*eurostat_totals[[#This Row],[2020 1]]</f>
        <v>0</v>
      </c>
      <c r="AY314" s="81">
        <f ca="1">VLOOKUP(eurostat_totals[[#This Row],[energy carrier EUCalc]],$AE$11:$BI$24,COLUMN()-COLUMN($AD$29),FALSE)*eurostat_totals[[#This Row],[2020 1]]</f>
        <v>0</v>
      </c>
      <c r="AZ314" s="81">
        <f ca="1">VLOOKUP(eurostat_totals[[#This Row],[energy carrier EUCalc]],$AE$11:$BI$24,COLUMN()-COLUMN($AD$29),FALSE)*eurostat_totals[[#This Row],[2020 1]]</f>
        <v>0</v>
      </c>
      <c r="BA314" s="81">
        <f ca="1">VLOOKUP(eurostat_totals[[#This Row],[energy carrier EUCalc]],$AE$11:$BI$24,COLUMN()-COLUMN($AD$29),FALSE)*eurostat_totals[[#This Row],[2020 1]]</f>
        <v>0</v>
      </c>
      <c r="BB314" s="81">
        <f ca="1">VLOOKUP(eurostat_totals[[#This Row],[energy carrier EUCalc]],$AE$11:$BI$24,COLUMN()-COLUMN($AD$29),FALSE)*eurostat_totals[[#This Row],[2020 1]]</f>
        <v>0</v>
      </c>
      <c r="BC314" s="81">
        <f>VLOOKUP(eurostat_totals[[#This Row],[energy carrier EUCalc]],$AE$11:$BI$24,COLUMN()-COLUMN($AD$29),FALSE)*eurostat_totals[[#This Row],[2020 1]]</f>
        <v>0</v>
      </c>
      <c r="BD314" s="81">
        <f ca="1">VLOOKUP(eurostat_totals[[#This Row],[energy carrier EUCalc]],$AE$11:$BI$24,COLUMN()-COLUMN($AD$29),FALSE)*eurostat_totals[[#This Row],[2020 1]]</f>
        <v>0</v>
      </c>
      <c r="BE314" s="81">
        <f ca="1">VLOOKUP(eurostat_totals[[#This Row],[energy carrier EUCalc]],$AE$11:$BI$24,COLUMN()-COLUMN($AD$29),FALSE)*eurostat_totals[[#This Row],[2020 1]]</f>
        <v>0</v>
      </c>
      <c r="BF314" s="81">
        <f ca="1">VLOOKUP(eurostat_totals[[#This Row],[energy carrier EUCalc]],$AE$11:$BI$24,COLUMN()-COLUMN($AD$29),FALSE)*eurostat_totals[[#This Row],[2020 1]]</f>
        <v>0</v>
      </c>
      <c r="BG314" s="81">
        <f ca="1">VLOOKUP(eurostat_totals[[#This Row],[energy carrier EUCalc]],$AE$11:$BI$24,COLUMN()-COLUMN($AD$29),FALSE)*eurostat_totals[[#This Row],[2020 1]]</f>
        <v>0</v>
      </c>
      <c r="BH314" s="81">
        <f ca="1">VLOOKUP(eurostat_totals[[#This Row],[energy carrier EUCalc]],$AE$11:$BI$24,COLUMN()-COLUMN($AD$29),FALSE)*eurostat_totals[[#This Row],[2020 1]]</f>
        <v>0</v>
      </c>
      <c r="BI314" s="81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81" t="str">
        <f t="shared" si="133"/>
        <v>liquid-ff-heatingoilDenmark</v>
      </c>
      <c r="B315" s="6" t="s">
        <v>34</v>
      </c>
      <c r="C315" t="s">
        <v>17</v>
      </c>
      <c r="D315" s="84">
        <v>13400.85453789788</v>
      </c>
      <c r="E315" s="84">
        <v>12788.440762439448</v>
      </c>
      <c r="F315" s="84">
        <v>10870.895497189269</v>
      </c>
      <c r="G315" s="84">
        <v>12551.95605653898</v>
      </c>
      <c r="H315" s="84">
        <v>11036.998766729244</v>
      </c>
      <c r="I315" s="84">
        <v>10914.916376433481</v>
      </c>
      <c r="J315" s="84">
        <v>11457.612782140042</v>
      </c>
      <c r="K315" s="84">
        <v>10039.743955342024</v>
      </c>
      <c r="L315" s="84">
        <v>9619.0144500862461</v>
      </c>
      <c r="M315" s="84">
        <v>9060.7750360763639</v>
      </c>
      <c r="N315" s="84">
        <v>7801.8779808909148</v>
      </c>
      <c r="O315" s="84">
        <v>8161.6352219378068</v>
      </c>
      <c r="P315" s="84">
        <v>7507.2256304663233</v>
      </c>
      <c r="Q315" s="84">
        <v>7099.1468234888453</v>
      </c>
      <c r="R315" s="84">
        <v>6635.5714914422006</v>
      </c>
      <c r="S315" s="84">
        <v>6361.5947821117788</v>
      </c>
      <c r="T315" s="84">
        <v>5761.803275975145</v>
      </c>
      <c r="U315" s="84">
        <v>5268.4978375575247</v>
      </c>
      <c r="V315" s="84">
        <v>4907.8972648761683</v>
      </c>
      <c r="W315" s="84">
        <v>4647.2085225071269</v>
      </c>
      <c r="X315" s="84">
        <v>4943.03602258922</v>
      </c>
      <c r="Y315" s="84">
        <v>4078.652338172838</v>
      </c>
      <c r="Z315" s="84">
        <v>3456.0150884281843</v>
      </c>
      <c r="AA315" s="84">
        <v>3248.8243458459287</v>
      </c>
      <c r="AB315" s="84">
        <v>2375.0449309462033</v>
      </c>
      <c r="AC315" s="84">
        <v>2486.7810821349817</v>
      </c>
      <c r="AD315" s="84">
        <v>2398.6597115265827</v>
      </c>
      <c r="AE315" s="84">
        <v>2247.4803209395786</v>
      </c>
      <c r="AF315" s="84">
        <f t="shared" si="130"/>
        <v>2005.7733674418575</v>
      </c>
      <c r="AG315" s="84">
        <f t="shared" si="131"/>
        <v>1757.1631717610433</v>
      </c>
      <c r="AH315" s="84">
        <f t="shared" si="132"/>
        <v>1633.5868199240113</v>
      </c>
      <c r="AI315" s="84">
        <f ca="1">VLOOKUP(eurostat_totals[[#This Row],[energy carrier EUCalc]],$AE$11:$BI$24,COLUMN()-COLUMN($AD$29),FALSE)*eurostat_totals[[#This Row],[2020 1]]</f>
        <v>1551.9074789278106</v>
      </c>
      <c r="AJ315" s="84">
        <f ca="1">VLOOKUP(eurostat_totals[[#This Row],[energy carrier EUCalc]],$AE$11:$BI$24,COLUMN()-COLUMN($AD$29),FALSE)*eurostat_totals[[#This Row],[2020 1]]</f>
        <v>1470.22813793161</v>
      </c>
      <c r="AK315" s="84">
        <f ca="1">VLOOKUP(eurostat_totals[[#This Row],[energy carrier EUCalc]],$AE$11:$BI$24,COLUMN()-COLUMN($AD$29),FALSE)*eurostat_totals[[#This Row],[2020 1]]</f>
        <v>1388.5487969354094</v>
      </c>
      <c r="AL315" s="84">
        <f ca="1">VLOOKUP(eurostat_totals[[#This Row],[energy carrier EUCalc]],$AE$11:$BI$24,COLUMN()-COLUMN($AD$29),FALSE)*eurostat_totals[[#This Row],[2020 1]]</f>
        <v>1306.8694559392088</v>
      </c>
      <c r="AM315" s="84">
        <f ca="1">VLOOKUP(eurostat_totals[[#This Row],[energy carrier EUCalc]],$AE$11:$BI$24,COLUMN()-COLUMN($AD$29),FALSE)*eurostat_totals[[#This Row],[2020 1]]</f>
        <v>1225.1901149430084</v>
      </c>
      <c r="AN315" s="84">
        <f ca="1">VLOOKUP(eurostat_totals[[#This Row],[energy carrier EUCalc]],$AE$11:$BI$24,COLUMN()-COLUMN($AD$29),FALSE)*eurostat_totals[[#This Row],[2020 1]]</f>
        <v>1143.5107739468078</v>
      </c>
      <c r="AO315" s="84">
        <f>VLOOKUP(eurostat_totals[[#This Row],[energy carrier EUCalc]],$AE$11:$BI$24,COLUMN()-COLUMN($AD$29),FALSE)*eurostat_totals[[#This Row],[2020 1]]</f>
        <v>1633.5868199240113</v>
      </c>
      <c r="AP315" s="84">
        <f ca="1">VLOOKUP(eurostat_totals[[#This Row],[energy carrier EUCalc]],$AE$11:$BI$24,COLUMN()-COLUMN($AD$29),FALSE)*eurostat_totals[[#This Row],[2020 1]]</f>
        <v>1551.9074789278106</v>
      </c>
      <c r="AQ315" s="84">
        <f ca="1">VLOOKUP(eurostat_totals[[#This Row],[energy carrier EUCalc]],$AE$11:$BI$24,COLUMN()-COLUMN($AD$29),FALSE)*eurostat_totals[[#This Row],[2020 1]]</f>
        <v>1470.22813793161</v>
      </c>
      <c r="AR315" s="81">
        <f ca="1">VLOOKUP(eurostat_totals[[#This Row],[energy carrier EUCalc]],$AE$11:$BI$24,COLUMN()-COLUMN($AD$29),FALSE)*eurostat_totals[[#This Row],[2020 1]]</f>
        <v>1388.5487969354094</v>
      </c>
      <c r="AS315" s="81">
        <f ca="1">VLOOKUP(eurostat_totals[[#This Row],[energy carrier EUCalc]],$AE$11:$BI$24,COLUMN()-COLUMN($AD$29),FALSE)*eurostat_totals[[#This Row],[2020 1]]</f>
        <v>1306.8694559392088</v>
      </c>
      <c r="AT315" s="81">
        <f ca="1">VLOOKUP(eurostat_totals[[#This Row],[energy carrier EUCalc]],$AE$11:$BI$24,COLUMN()-COLUMN($AD$29),FALSE)*eurostat_totals[[#This Row],[2020 1]]</f>
        <v>1225.1901149430084</v>
      </c>
      <c r="AU315" s="81">
        <f ca="1">VLOOKUP(eurostat_totals[[#This Row],[energy carrier EUCalc]],$AE$11:$BI$24,COLUMN()-COLUMN($AD$29),FALSE)*eurostat_totals[[#This Row],[2020 1]]</f>
        <v>326.7173639848022</v>
      </c>
      <c r="AV315" s="81">
        <f>VLOOKUP(eurostat_totals[[#This Row],[energy carrier EUCalc]],$AE$11:$BI$24,COLUMN()-COLUMN($AD$29),FALSE)*eurostat_totals[[#This Row],[2020 1]]</f>
        <v>1633.5868199240113</v>
      </c>
      <c r="AW315" s="81">
        <f ca="1">VLOOKUP(eurostat_totals[[#This Row],[energy carrier EUCalc]],$AE$11:$BI$24,COLUMN()-COLUMN($AD$29),FALSE)*eurostat_totals[[#This Row],[2020 1]]</f>
        <v>1551.9074789278106</v>
      </c>
      <c r="AX315" s="81">
        <f ca="1">VLOOKUP(eurostat_totals[[#This Row],[energy carrier EUCalc]],$AE$11:$BI$24,COLUMN()-COLUMN($AD$29),FALSE)*eurostat_totals[[#This Row],[2020 1]]</f>
        <v>1470.22813793161</v>
      </c>
      <c r="AY315" s="81">
        <f ca="1">VLOOKUP(eurostat_totals[[#This Row],[energy carrier EUCalc]],$AE$11:$BI$24,COLUMN()-COLUMN($AD$29),FALSE)*eurostat_totals[[#This Row],[2020 1]]</f>
        <v>1388.5487969354094</v>
      </c>
      <c r="AZ315" s="81">
        <f ca="1">VLOOKUP(eurostat_totals[[#This Row],[energy carrier EUCalc]],$AE$11:$BI$24,COLUMN()-COLUMN($AD$29),FALSE)*eurostat_totals[[#This Row],[2020 1]]</f>
        <v>1306.8694559392088</v>
      </c>
      <c r="BA315" s="81">
        <f ca="1">VLOOKUP(eurostat_totals[[#This Row],[energy carrier EUCalc]],$AE$11:$BI$24,COLUMN()-COLUMN($AD$29),FALSE)*eurostat_totals[[#This Row],[2020 1]]</f>
        <v>1225.1901149430084</v>
      </c>
      <c r="BB315" s="81">
        <f ca="1">VLOOKUP(eurostat_totals[[#This Row],[energy carrier EUCalc]],$AE$11:$BI$24,COLUMN()-COLUMN($AD$29),FALSE)*eurostat_totals[[#This Row],[2020 1]]</f>
        <v>163.3586819924011</v>
      </c>
      <c r="BC315" s="81">
        <f>VLOOKUP(eurostat_totals[[#This Row],[energy carrier EUCalc]],$AE$11:$BI$24,COLUMN()-COLUMN($AD$29),FALSE)*eurostat_totals[[#This Row],[2020 1]]</f>
        <v>1633.5868199240113</v>
      </c>
      <c r="BD315" s="81">
        <f ca="1">VLOOKUP(eurostat_totals[[#This Row],[energy carrier EUCalc]],$AE$11:$BI$24,COLUMN()-COLUMN($AD$29),FALSE)*eurostat_totals[[#This Row],[2020 1]]</f>
        <v>1551.9074789278106</v>
      </c>
      <c r="BE315" s="81">
        <f ca="1">VLOOKUP(eurostat_totals[[#This Row],[energy carrier EUCalc]],$AE$11:$BI$24,COLUMN()-COLUMN($AD$29),FALSE)*eurostat_totals[[#This Row],[2020 1]]</f>
        <v>1470.22813793161</v>
      </c>
      <c r="BF315" s="81">
        <f ca="1">VLOOKUP(eurostat_totals[[#This Row],[energy carrier EUCalc]],$AE$11:$BI$24,COLUMN()-COLUMN($AD$29),FALSE)*eurostat_totals[[#This Row],[2020 1]]</f>
        <v>1388.5487969354094</v>
      </c>
      <c r="BG315" s="81">
        <f ca="1">VLOOKUP(eurostat_totals[[#This Row],[energy carrier EUCalc]],$AE$11:$BI$24,COLUMN()-COLUMN($AD$29),FALSE)*eurostat_totals[[#This Row],[2020 1]]</f>
        <v>1306.8694559392088</v>
      </c>
      <c r="BH315" s="81">
        <f ca="1">VLOOKUP(eurostat_totals[[#This Row],[energy carrier EUCalc]],$AE$11:$BI$24,COLUMN()-COLUMN($AD$29),FALSE)*eurostat_totals[[#This Row],[2020 1]]</f>
        <v>1225.1901149430084</v>
      </c>
      <c r="BI315" s="81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81" t="str">
        <f t="shared" si="133"/>
        <v>liquid-ff-heatingoilEstonia</v>
      </c>
      <c r="B316" s="6" t="s">
        <v>34</v>
      </c>
      <c r="C316" t="s">
        <v>25</v>
      </c>
      <c r="D316" s="84">
        <v>608.28969789015059</v>
      </c>
      <c r="E316" s="84">
        <v>713.94367797499808</v>
      </c>
      <c r="F316" s="84">
        <v>342.56495037738489</v>
      </c>
      <c r="G316" s="84">
        <v>411.93414501216472</v>
      </c>
      <c r="H316" s="84">
        <v>669.11762859596274</v>
      </c>
      <c r="I316" s="84">
        <v>626.43209061518451</v>
      </c>
      <c r="J316" s="84">
        <v>539.99075895449948</v>
      </c>
      <c r="K316" s="84">
        <v>678.72914822405903</v>
      </c>
      <c r="L316" s="84">
        <v>583.74655263440627</v>
      </c>
      <c r="M316" s="84">
        <v>219.83883326663224</v>
      </c>
      <c r="N316" s="84">
        <v>219.83883326663224</v>
      </c>
      <c r="O316" s="84">
        <v>252.45387638458291</v>
      </c>
      <c r="P316" s="84">
        <v>160.85244705468395</v>
      </c>
      <c r="Q316" s="84">
        <v>149.82607920548108</v>
      </c>
      <c r="R316" s="84">
        <v>107.44893295194385</v>
      </c>
      <c r="S316" s="84">
        <v>95.474664431882047</v>
      </c>
      <c r="T316" s="84">
        <v>105.29908136300662</v>
      </c>
      <c r="U316" s="84">
        <v>84.543492702022846</v>
      </c>
      <c r="V316" s="84">
        <v>105.33495368036488</v>
      </c>
      <c r="W316" s="84">
        <v>82.664204723589805</v>
      </c>
      <c r="X316" s="84">
        <v>83.802537595120512</v>
      </c>
      <c r="Y316" s="84">
        <v>92.295863442023915</v>
      </c>
      <c r="Z316" s="84">
        <v>82.356267502779417</v>
      </c>
      <c r="AA316" s="84">
        <v>71.531157255633715</v>
      </c>
      <c r="AB316" s="84">
        <v>80.599929815724906</v>
      </c>
      <c r="AC316" s="84">
        <v>89.894588332260696</v>
      </c>
      <c r="AD316" s="84">
        <v>100.92861537504901</v>
      </c>
      <c r="AE316" s="84">
        <v>91.346184323272396</v>
      </c>
      <c r="AF316" s="84">
        <f t="shared" si="130"/>
        <v>93.144167687370995</v>
      </c>
      <c r="AG316" s="84">
        <f t="shared" si="131"/>
        <v>97.466769773718454</v>
      </c>
      <c r="AH316" s="84">
        <f t="shared" si="132"/>
        <v>100.84013776531717</v>
      </c>
      <c r="AI316" s="84">
        <f ca="1">VLOOKUP(eurostat_totals[[#This Row],[energy carrier EUCalc]],$AE$11:$BI$24,COLUMN()-COLUMN($AD$29),FALSE)*eurostat_totals[[#This Row],[2020 1]]</f>
        <v>95.798130877051307</v>
      </c>
      <c r="AJ316" s="84">
        <f ca="1">VLOOKUP(eurostat_totals[[#This Row],[energy carrier EUCalc]],$AE$11:$BI$24,COLUMN()-COLUMN($AD$29),FALSE)*eurostat_totals[[#This Row],[2020 1]]</f>
        <v>90.756123988785447</v>
      </c>
      <c r="AK316" s="84">
        <f ca="1">VLOOKUP(eurostat_totals[[#This Row],[energy carrier EUCalc]],$AE$11:$BI$24,COLUMN()-COLUMN($AD$29),FALSE)*eurostat_totals[[#This Row],[2020 1]]</f>
        <v>85.714117100519573</v>
      </c>
      <c r="AL316" s="84">
        <f ca="1">VLOOKUP(eurostat_totals[[#This Row],[energy carrier EUCalc]],$AE$11:$BI$24,COLUMN()-COLUMN($AD$29),FALSE)*eurostat_totals[[#This Row],[2020 1]]</f>
        <v>80.672110212253727</v>
      </c>
      <c r="AM316" s="84">
        <f ca="1">VLOOKUP(eurostat_totals[[#This Row],[energy carrier EUCalc]],$AE$11:$BI$24,COLUMN()-COLUMN($AD$29),FALSE)*eurostat_totals[[#This Row],[2020 1]]</f>
        <v>75.630103323987868</v>
      </c>
      <c r="AN316" s="84">
        <f ca="1">VLOOKUP(eurostat_totals[[#This Row],[energy carrier EUCalc]],$AE$11:$BI$24,COLUMN()-COLUMN($AD$29),FALSE)*eurostat_totals[[#This Row],[2020 1]]</f>
        <v>70.588096435722008</v>
      </c>
      <c r="AO316" s="84">
        <f>VLOOKUP(eurostat_totals[[#This Row],[energy carrier EUCalc]],$AE$11:$BI$24,COLUMN()-COLUMN($AD$29),FALSE)*eurostat_totals[[#This Row],[2020 1]]</f>
        <v>100.84013776531717</v>
      </c>
      <c r="AP316" s="84">
        <f ca="1">VLOOKUP(eurostat_totals[[#This Row],[energy carrier EUCalc]],$AE$11:$BI$24,COLUMN()-COLUMN($AD$29),FALSE)*eurostat_totals[[#This Row],[2020 1]]</f>
        <v>95.798130877051307</v>
      </c>
      <c r="AQ316" s="84">
        <f ca="1">VLOOKUP(eurostat_totals[[#This Row],[energy carrier EUCalc]],$AE$11:$BI$24,COLUMN()-COLUMN($AD$29),FALSE)*eurostat_totals[[#This Row],[2020 1]]</f>
        <v>90.756123988785447</v>
      </c>
      <c r="AR316" s="81">
        <f ca="1">VLOOKUP(eurostat_totals[[#This Row],[energy carrier EUCalc]],$AE$11:$BI$24,COLUMN()-COLUMN($AD$29),FALSE)*eurostat_totals[[#This Row],[2020 1]]</f>
        <v>85.714117100519573</v>
      </c>
      <c r="AS316" s="81">
        <f ca="1">VLOOKUP(eurostat_totals[[#This Row],[energy carrier EUCalc]],$AE$11:$BI$24,COLUMN()-COLUMN($AD$29),FALSE)*eurostat_totals[[#This Row],[2020 1]]</f>
        <v>80.672110212253727</v>
      </c>
      <c r="AT316" s="81">
        <f ca="1">VLOOKUP(eurostat_totals[[#This Row],[energy carrier EUCalc]],$AE$11:$BI$24,COLUMN()-COLUMN($AD$29),FALSE)*eurostat_totals[[#This Row],[2020 1]]</f>
        <v>75.630103323987868</v>
      </c>
      <c r="AU316" s="81">
        <f ca="1">VLOOKUP(eurostat_totals[[#This Row],[energy carrier EUCalc]],$AE$11:$BI$24,COLUMN()-COLUMN($AD$29),FALSE)*eurostat_totals[[#This Row],[2020 1]]</f>
        <v>20.168027553063428</v>
      </c>
      <c r="AV316" s="81">
        <f>VLOOKUP(eurostat_totals[[#This Row],[energy carrier EUCalc]],$AE$11:$BI$24,COLUMN()-COLUMN($AD$29),FALSE)*eurostat_totals[[#This Row],[2020 1]]</f>
        <v>100.84013776531717</v>
      </c>
      <c r="AW316" s="81">
        <f ca="1">VLOOKUP(eurostat_totals[[#This Row],[energy carrier EUCalc]],$AE$11:$BI$24,COLUMN()-COLUMN($AD$29),FALSE)*eurostat_totals[[#This Row],[2020 1]]</f>
        <v>95.798130877051307</v>
      </c>
      <c r="AX316" s="81">
        <f ca="1">VLOOKUP(eurostat_totals[[#This Row],[energy carrier EUCalc]],$AE$11:$BI$24,COLUMN()-COLUMN($AD$29),FALSE)*eurostat_totals[[#This Row],[2020 1]]</f>
        <v>90.756123988785447</v>
      </c>
      <c r="AY316" s="81">
        <f ca="1">VLOOKUP(eurostat_totals[[#This Row],[energy carrier EUCalc]],$AE$11:$BI$24,COLUMN()-COLUMN($AD$29),FALSE)*eurostat_totals[[#This Row],[2020 1]]</f>
        <v>85.714117100519573</v>
      </c>
      <c r="AZ316" s="81">
        <f ca="1">VLOOKUP(eurostat_totals[[#This Row],[energy carrier EUCalc]],$AE$11:$BI$24,COLUMN()-COLUMN($AD$29),FALSE)*eurostat_totals[[#This Row],[2020 1]]</f>
        <v>80.672110212253727</v>
      </c>
      <c r="BA316" s="81">
        <f ca="1">VLOOKUP(eurostat_totals[[#This Row],[energy carrier EUCalc]],$AE$11:$BI$24,COLUMN()-COLUMN($AD$29),FALSE)*eurostat_totals[[#This Row],[2020 1]]</f>
        <v>75.630103323987868</v>
      </c>
      <c r="BB316" s="81">
        <f ca="1">VLOOKUP(eurostat_totals[[#This Row],[energy carrier EUCalc]],$AE$11:$BI$24,COLUMN()-COLUMN($AD$29),FALSE)*eurostat_totals[[#This Row],[2020 1]]</f>
        <v>10.084013776531714</v>
      </c>
      <c r="BC316" s="81">
        <f>VLOOKUP(eurostat_totals[[#This Row],[energy carrier EUCalc]],$AE$11:$BI$24,COLUMN()-COLUMN($AD$29),FALSE)*eurostat_totals[[#This Row],[2020 1]]</f>
        <v>100.84013776531717</v>
      </c>
      <c r="BD316" s="81">
        <f ca="1">VLOOKUP(eurostat_totals[[#This Row],[energy carrier EUCalc]],$AE$11:$BI$24,COLUMN()-COLUMN($AD$29),FALSE)*eurostat_totals[[#This Row],[2020 1]]</f>
        <v>95.798130877051307</v>
      </c>
      <c r="BE316" s="81">
        <f ca="1">VLOOKUP(eurostat_totals[[#This Row],[energy carrier EUCalc]],$AE$11:$BI$24,COLUMN()-COLUMN($AD$29),FALSE)*eurostat_totals[[#This Row],[2020 1]]</f>
        <v>90.756123988785447</v>
      </c>
      <c r="BF316" s="81">
        <f ca="1">VLOOKUP(eurostat_totals[[#This Row],[energy carrier EUCalc]],$AE$11:$BI$24,COLUMN()-COLUMN($AD$29),FALSE)*eurostat_totals[[#This Row],[2020 1]]</f>
        <v>85.714117100519573</v>
      </c>
      <c r="BG316" s="81">
        <f ca="1">VLOOKUP(eurostat_totals[[#This Row],[energy carrier EUCalc]],$AE$11:$BI$24,COLUMN()-COLUMN($AD$29),FALSE)*eurostat_totals[[#This Row],[2020 1]]</f>
        <v>80.672110212253727</v>
      </c>
      <c r="BH316" s="81">
        <f ca="1">VLOOKUP(eurostat_totals[[#This Row],[energy carrier EUCalc]],$AE$11:$BI$24,COLUMN()-COLUMN($AD$29),FALSE)*eurostat_totals[[#This Row],[2020 1]]</f>
        <v>75.630103323987868</v>
      </c>
      <c r="BI316" s="81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81" t="str">
        <f t="shared" si="133"/>
        <v>liquid-ff-heatingoilFinland</v>
      </c>
      <c r="B317" s="6" t="s">
        <v>34</v>
      </c>
      <c r="C317" t="s">
        <v>11</v>
      </c>
      <c r="D317" s="84">
        <v>20443.542464416081</v>
      </c>
      <c r="E317" s="84">
        <v>21130.125056199726</v>
      </c>
      <c r="F317" s="84">
        <v>20841.611907691968</v>
      </c>
      <c r="G317" s="84">
        <v>17616.55282792704</v>
      </c>
      <c r="H317" s="84">
        <v>18684.927927763878</v>
      </c>
      <c r="I317" s="84">
        <v>19008.807140043045</v>
      </c>
      <c r="J317" s="84">
        <v>14954.031784155222</v>
      </c>
      <c r="K317" s="84">
        <v>13778.52503679954</v>
      </c>
      <c r="L317" s="84">
        <v>14186.134075810342</v>
      </c>
      <c r="M317" s="84">
        <v>12060.970510123023</v>
      </c>
      <c r="N317" s="84">
        <v>7388.9833101863733</v>
      </c>
      <c r="O317" s="84">
        <v>8046.7072674562296</v>
      </c>
      <c r="P317" s="84">
        <v>7835.4750914766519</v>
      </c>
      <c r="Q317" s="84">
        <v>7663.0438042739943</v>
      </c>
      <c r="R317" s="84">
        <v>7284.790571343322</v>
      </c>
      <c r="S317" s="84">
        <v>6966.1950974140336</v>
      </c>
      <c r="T317" s="84">
        <v>6860.5771075855801</v>
      </c>
      <c r="U317" s="84">
        <v>6548.1827373607066</v>
      </c>
      <c r="V317" s="84">
        <v>4940.0522411192442</v>
      </c>
      <c r="W317" s="84">
        <v>5052.5318813300437</v>
      </c>
      <c r="X317" s="84">
        <v>6686.9991137180468</v>
      </c>
      <c r="Y317" s="84">
        <v>5157.540459032828</v>
      </c>
      <c r="Z317" s="84">
        <v>5498.4970911468272</v>
      </c>
      <c r="AA317" s="84">
        <v>4848.7710344234092</v>
      </c>
      <c r="AB317" s="84">
        <v>4682.4446475129726</v>
      </c>
      <c r="AC317" s="84">
        <v>4231.1756445033761</v>
      </c>
      <c r="AD317" s="84">
        <v>4286.9937707188537</v>
      </c>
      <c r="AE317" s="84">
        <v>3986.1949951825322</v>
      </c>
      <c r="AF317" s="84">
        <f t="shared" si="130"/>
        <v>3683.7345759896734</v>
      </c>
      <c r="AG317" s="84">
        <f t="shared" si="131"/>
        <v>3450.7272843029264</v>
      </c>
      <c r="AH317" s="84">
        <f t="shared" si="132"/>
        <v>3204.3838116609172</v>
      </c>
      <c r="AI317" s="84">
        <f ca="1">VLOOKUP(eurostat_totals[[#This Row],[energy carrier EUCalc]],$AE$11:$BI$24,COLUMN()-COLUMN($AD$29),FALSE)*eurostat_totals[[#This Row],[2020 1]]</f>
        <v>3044.1646210778713</v>
      </c>
      <c r="AJ317" s="84">
        <f ca="1">VLOOKUP(eurostat_totals[[#This Row],[energy carrier EUCalc]],$AE$11:$BI$24,COLUMN()-COLUMN($AD$29),FALSE)*eurostat_totals[[#This Row],[2020 1]]</f>
        <v>2883.9454304948254</v>
      </c>
      <c r="AK317" s="84">
        <f ca="1">VLOOKUP(eurostat_totals[[#This Row],[energy carrier EUCalc]],$AE$11:$BI$24,COLUMN()-COLUMN($AD$29),FALSE)*eurostat_totals[[#This Row],[2020 1]]</f>
        <v>2723.7262399117794</v>
      </c>
      <c r="AL317" s="84">
        <f ca="1">VLOOKUP(eurostat_totals[[#This Row],[energy carrier EUCalc]],$AE$11:$BI$24,COLUMN()-COLUMN($AD$29),FALSE)*eurostat_totals[[#This Row],[2020 1]]</f>
        <v>2563.5070493287335</v>
      </c>
      <c r="AM317" s="84">
        <f ca="1">VLOOKUP(eurostat_totals[[#This Row],[energy carrier EUCalc]],$AE$11:$BI$24,COLUMN()-COLUMN($AD$29),FALSE)*eurostat_totals[[#This Row],[2020 1]]</f>
        <v>2403.287858745688</v>
      </c>
      <c r="AN317" s="84">
        <f ca="1">VLOOKUP(eurostat_totals[[#This Row],[energy carrier EUCalc]],$AE$11:$BI$24,COLUMN()-COLUMN($AD$29),FALSE)*eurostat_totals[[#This Row],[2020 1]]</f>
        <v>2243.0686681626421</v>
      </c>
      <c r="AO317" s="84">
        <f>VLOOKUP(eurostat_totals[[#This Row],[energy carrier EUCalc]],$AE$11:$BI$24,COLUMN()-COLUMN($AD$29),FALSE)*eurostat_totals[[#This Row],[2020 1]]</f>
        <v>3204.3838116609172</v>
      </c>
      <c r="AP317" s="84">
        <f ca="1">VLOOKUP(eurostat_totals[[#This Row],[energy carrier EUCalc]],$AE$11:$BI$24,COLUMN()-COLUMN($AD$29),FALSE)*eurostat_totals[[#This Row],[2020 1]]</f>
        <v>3044.1646210778713</v>
      </c>
      <c r="AQ317" s="84">
        <f ca="1">VLOOKUP(eurostat_totals[[#This Row],[energy carrier EUCalc]],$AE$11:$BI$24,COLUMN()-COLUMN($AD$29),FALSE)*eurostat_totals[[#This Row],[2020 1]]</f>
        <v>2883.9454304948254</v>
      </c>
      <c r="AR317" s="81">
        <f ca="1">VLOOKUP(eurostat_totals[[#This Row],[energy carrier EUCalc]],$AE$11:$BI$24,COLUMN()-COLUMN($AD$29),FALSE)*eurostat_totals[[#This Row],[2020 1]]</f>
        <v>2723.7262399117794</v>
      </c>
      <c r="AS317" s="81">
        <f ca="1">VLOOKUP(eurostat_totals[[#This Row],[energy carrier EUCalc]],$AE$11:$BI$24,COLUMN()-COLUMN($AD$29),FALSE)*eurostat_totals[[#This Row],[2020 1]]</f>
        <v>2563.5070493287335</v>
      </c>
      <c r="AT317" s="81">
        <f ca="1">VLOOKUP(eurostat_totals[[#This Row],[energy carrier EUCalc]],$AE$11:$BI$24,COLUMN()-COLUMN($AD$29),FALSE)*eurostat_totals[[#This Row],[2020 1]]</f>
        <v>2403.287858745688</v>
      </c>
      <c r="AU317" s="81">
        <f ca="1">VLOOKUP(eurostat_totals[[#This Row],[energy carrier EUCalc]],$AE$11:$BI$24,COLUMN()-COLUMN($AD$29),FALSE)*eurostat_totals[[#This Row],[2020 1]]</f>
        <v>640.87676233218326</v>
      </c>
      <c r="AV317" s="81">
        <f>VLOOKUP(eurostat_totals[[#This Row],[energy carrier EUCalc]],$AE$11:$BI$24,COLUMN()-COLUMN($AD$29),FALSE)*eurostat_totals[[#This Row],[2020 1]]</f>
        <v>3204.3838116609172</v>
      </c>
      <c r="AW317" s="81">
        <f ca="1">VLOOKUP(eurostat_totals[[#This Row],[energy carrier EUCalc]],$AE$11:$BI$24,COLUMN()-COLUMN($AD$29),FALSE)*eurostat_totals[[#This Row],[2020 1]]</f>
        <v>3044.1646210778713</v>
      </c>
      <c r="AX317" s="81">
        <f ca="1">VLOOKUP(eurostat_totals[[#This Row],[energy carrier EUCalc]],$AE$11:$BI$24,COLUMN()-COLUMN($AD$29),FALSE)*eurostat_totals[[#This Row],[2020 1]]</f>
        <v>2883.9454304948254</v>
      </c>
      <c r="AY317" s="81">
        <f ca="1">VLOOKUP(eurostat_totals[[#This Row],[energy carrier EUCalc]],$AE$11:$BI$24,COLUMN()-COLUMN($AD$29),FALSE)*eurostat_totals[[#This Row],[2020 1]]</f>
        <v>2723.7262399117794</v>
      </c>
      <c r="AZ317" s="81">
        <f ca="1">VLOOKUP(eurostat_totals[[#This Row],[energy carrier EUCalc]],$AE$11:$BI$24,COLUMN()-COLUMN($AD$29),FALSE)*eurostat_totals[[#This Row],[2020 1]]</f>
        <v>2563.5070493287335</v>
      </c>
      <c r="BA317" s="81">
        <f ca="1">VLOOKUP(eurostat_totals[[#This Row],[energy carrier EUCalc]],$AE$11:$BI$24,COLUMN()-COLUMN($AD$29),FALSE)*eurostat_totals[[#This Row],[2020 1]]</f>
        <v>2403.287858745688</v>
      </c>
      <c r="BB317" s="81">
        <f ca="1">VLOOKUP(eurostat_totals[[#This Row],[energy carrier EUCalc]],$AE$11:$BI$24,COLUMN()-COLUMN($AD$29),FALSE)*eurostat_totals[[#This Row],[2020 1]]</f>
        <v>320.43838116609163</v>
      </c>
      <c r="BC317" s="81">
        <f>VLOOKUP(eurostat_totals[[#This Row],[energy carrier EUCalc]],$AE$11:$BI$24,COLUMN()-COLUMN($AD$29),FALSE)*eurostat_totals[[#This Row],[2020 1]]</f>
        <v>3204.3838116609172</v>
      </c>
      <c r="BD317" s="81">
        <f ca="1">VLOOKUP(eurostat_totals[[#This Row],[energy carrier EUCalc]],$AE$11:$BI$24,COLUMN()-COLUMN($AD$29),FALSE)*eurostat_totals[[#This Row],[2020 1]]</f>
        <v>3044.1646210778713</v>
      </c>
      <c r="BE317" s="81">
        <f ca="1">VLOOKUP(eurostat_totals[[#This Row],[energy carrier EUCalc]],$AE$11:$BI$24,COLUMN()-COLUMN($AD$29),FALSE)*eurostat_totals[[#This Row],[2020 1]]</f>
        <v>2883.9454304948254</v>
      </c>
      <c r="BF317" s="81">
        <f ca="1">VLOOKUP(eurostat_totals[[#This Row],[energy carrier EUCalc]],$AE$11:$BI$24,COLUMN()-COLUMN($AD$29),FALSE)*eurostat_totals[[#This Row],[2020 1]]</f>
        <v>2723.7262399117794</v>
      </c>
      <c r="BG317" s="81">
        <f ca="1">VLOOKUP(eurostat_totals[[#This Row],[energy carrier EUCalc]],$AE$11:$BI$24,COLUMN()-COLUMN($AD$29),FALSE)*eurostat_totals[[#This Row],[2020 1]]</f>
        <v>2563.5070493287335</v>
      </c>
      <c r="BH317" s="81">
        <f ca="1">VLOOKUP(eurostat_totals[[#This Row],[energy carrier EUCalc]],$AE$11:$BI$24,COLUMN()-COLUMN($AD$29),FALSE)*eurostat_totals[[#This Row],[2020 1]]</f>
        <v>2403.287858745688</v>
      </c>
      <c r="BI317" s="81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81" t="str">
        <f t="shared" si="133"/>
        <v>liquid-ff-heatingoilFrance</v>
      </c>
      <c r="B318" s="6" t="s">
        <v>34</v>
      </c>
      <c r="C318" t="s">
        <v>3</v>
      </c>
      <c r="D318" s="84">
        <v>113387.82801681056</v>
      </c>
      <c r="E318" s="84">
        <v>120831.72127600432</v>
      </c>
      <c r="F318" s="84">
        <v>116772.65520170704</v>
      </c>
      <c r="G318" s="84">
        <v>109523.41621499468</v>
      </c>
      <c r="H318" s="84">
        <v>99646.007812993848</v>
      </c>
      <c r="I318" s="84">
        <v>99422.36356420083</v>
      </c>
      <c r="J318" s="84">
        <v>106521.3771263236</v>
      </c>
      <c r="K318" s="84">
        <v>99716.22253562673</v>
      </c>
      <c r="L318" s="84">
        <v>108819.78938762222</v>
      </c>
      <c r="M318" s="84">
        <v>107728.45606607222</v>
      </c>
      <c r="N318" s="84">
        <v>100049.75522331428</v>
      </c>
      <c r="O318" s="84">
        <v>111428.32707166778</v>
      </c>
      <c r="P318" s="84">
        <v>98037.205594558356</v>
      </c>
      <c r="Q318" s="84">
        <v>102166.50270912136</v>
      </c>
      <c r="R318" s="84">
        <v>101008.70782155221</v>
      </c>
      <c r="S318" s="84">
        <v>100130.52753385647</v>
      </c>
      <c r="T318" s="84">
        <v>91503.735896510654</v>
      </c>
      <c r="U318" s="84">
        <v>77039.455348331292</v>
      </c>
      <c r="V318" s="84">
        <v>87525.952411403981</v>
      </c>
      <c r="W318" s="84">
        <v>84759.562814132179</v>
      </c>
      <c r="X318" s="84">
        <v>79141.330518596558</v>
      </c>
      <c r="Y318" s="84">
        <v>62780.927431733791</v>
      </c>
      <c r="Z318" s="84">
        <v>65624.560026803432</v>
      </c>
      <c r="AA318" s="84">
        <v>66359.590780677594</v>
      </c>
      <c r="AB318" s="84">
        <v>52549.491008509547</v>
      </c>
      <c r="AC318" s="84">
        <v>53510.244379404801</v>
      </c>
      <c r="AD318" s="84">
        <v>52011.019119396871</v>
      </c>
      <c r="AE318" s="84">
        <v>51867.76979203408</v>
      </c>
      <c r="AF318" s="84">
        <f t="shared" si="130"/>
        <v>49116.411745080208</v>
      </c>
      <c r="AG318" s="84">
        <f t="shared" si="131"/>
        <v>45667.775937960731</v>
      </c>
      <c r="AH318" s="84">
        <f t="shared" si="132"/>
        <v>44291.432923850967</v>
      </c>
      <c r="AI318" s="84">
        <f ca="1">VLOOKUP(eurostat_totals[[#This Row],[energy carrier EUCalc]],$AE$11:$BI$24,COLUMN()-COLUMN($AD$29),FALSE)*eurostat_totals[[#This Row],[2020 1]]</f>
        <v>42076.86127765842</v>
      </c>
      <c r="AJ318" s="84">
        <f ca="1">VLOOKUP(eurostat_totals[[#This Row],[energy carrier EUCalc]],$AE$11:$BI$24,COLUMN()-COLUMN($AD$29),FALSE)*eurostat_totals[[#This Row],[2020 1]]</f>
        <v>39862.289631465865</v>
      </c>
      <c r="AK318" s="84">
        <f ca="1">VLOOKUP(eurostat_totals[[#This Row],[energy carrier EUCalc]],$AE$11:$BI$24,COLUMN()-COLUMN($AD$29),FALSE)*eurostat_totals[[#This Row],[2020 1]]</f>
        <v>37647.717985273317</v>
      </c>
      <c r="AL318" s="84">
        <f ca="1">VLOOKUP(eurostat_totals[[#This Row],[energy carrier EUCalc]],$AE$11:$BI$24,COLUMN()-COLUMN($AD$29),FALSE)*eurostat_totals[[#This Row],[2020 1]]</f>
        <v>35433.146339080769</v>
      </c>
      <c r="AM318" s="84">
        <f ca="1">VLOOKUP(eurostat_totals[[#This Row],[energy carrier EUCalc]],$AE$11:$BI$24,COLUMN()-COLUMN($AD$29),FALSE)*eurostat_totals[[#This Row],[2020 1]]</f>
        <v>33218.574692888229</v>
      </c>
      <c r="AN318" s="84">
        <f ca="1">VLOOKUP(eurostat_totals[[#This Row],[energy carrier EUCalc]],$AE$11:$BI$24,COLUMN()-COLUMN($AD$29),FALSE)*eurostat_totals[[#This Row],[2020 1]]</f>
        <v>31004.003046695674</v>
      </c>
      <c r="AO318" s="84">
        <f>VLOOKUP(eurostat_totals[[#This Row],[energy carrier EUCalc]],$AE$11:$BI$24,COLUMN()-COLUMN($AD$29),FALSE)*eurostat_totals[[#This Row],[2020 1]]</f>
        <v>44291.432923850967</v>
      </c>
      <c r="AP318" s="84">
        <f ca="1">VLOOKUP(eurostat_totals[[#This Row],[energy carrier EUCalc]],$AE$11:$BI$24,COLUMN()-COLUMN($AD$29),FALSE)*eurostat_totals[[#This Row],[2020 1]]</f>
        <v>42076.86127765842</v>
      </c>
      <c r="AQ318" s="84">
        <f ca="1">VLOOKUP(eurostat_totals[[#This Row],[energy carrier EUCalc]],$AE$11:$BI$24,COLUMN()-COLUMN($AD$29),FALSE)*eurostat_totals[[#This Row],[2020 1]]</f>
        <v>39862.289631465865</v>
      </c>
      <c r="AR318" s="81">
        <f ca="1">VLOOKUP(eurostat_totals[[#This Row],[energy carrier EUCalc]],$AE$11:$BI$24,COLUMN()-COLUMN($AD$29),FALSE)*eurostat_totals[[#This Row],[2020 1]]</f>
        <v>37647.717985273317</v>
      </c>
      <c r="AS318" s="81">
        <f ca="1">VLOOKUP(eurostat_totals[[#This Row],[energy carrier EUCalc]],$AE$11:$BI$24,COLUMN()-COLUMN($AD$29),FALSE)*eurostat_totals[[#This Row],[2020 1]]</f>
        <v>35433.146339080769</v>
      </c>
      <c r="AT318" s="81">
        <f ca="1">VLOOKUP(eurostat_totals[[#This Row],[energy carrier EUCalc]],$AE$11:$BI$24,COLUMN()-COLUMN($AD$29),FALSE)*eurostat_totals[[#This Row],[2020 1]]</f>
        <v>33218.574692888229</v>
      </c>
      <c r="AU318" s="81">
        <f ca="1">VLOOKUP(eurostat_totals[[#This Row],[energy carrier EUCalc]],$AE$11:$BI$24,COLUMN()-COLUMN($AD$29),FALSE)*eurostat_totals[[#This Row],[2020 1]]</f>
        <v>8858.2865847701923</v>
      </c>
      <c r="AV318" s="81">
        <f>VLOOKUP(eurostat_totals[[#This Row],[energy carrier EUCalc]],$AE$11:$BI$24,COLUMN()-COLUMN($AD$29),FALSE)*eurostat_totals[[#This Row],[2020 1]]</f>
        <v>44291.432923850967</v>
      </c>
      <c r="AW318" s="81">
        <f ca="1">VLOOKUP(eurostat_totals[[#This Row],[energy carrier EUCalc]],$AE$11:$BI$24,COLUMN()-COLUMN($AD$29),FALSE)*eurostat_totals[[#This Row],[2020 1]]</f>
        <v>42076.86127765842</v>
      </c>
      <c r="AX318" s="81">
        <f ca="1">VLOOKUP(eurostat_totals[[#This Row],[energy carrier EUCalc]],$AE$11:$BI$24,COLUMN()-COLUMN($AD$29),FALSE)*eurostat_totals[[#This Row],[2020 1]]</f>
        <v>39862.289631465865</v>
      </c>
      <c r="AY318" s="81">
        <f ca="1">VLOOKUP(eurostat_totals[[#This Row],[energy carrier EUCalc]],$AE$11:$BI$24,COLUMN()-COLUMN($AD$29),FALSE)*eurostat_totals[[#This Row],[2020 1]]</f>
        <v>37647.717985273317</v>
      </c>
      <c r="AZ318" s="81">
        <f ca="1">VLOOKUP(eurostat_totals[[#This Row],[energy carrier EUCalc]],$AE$11:$BI$24,COLUMN()-COLUMN($AD$29),FALSE)*eurostat_totals[[#This Row],[2020 1]]</f>
        <v>35433.146339080769</v>
      </c>
      <c r="BA318" s="81">
        <f ca="1">VLOOKUP(eurostat_totals[[#This Row],[energy carrier EUCalc]],$AE$11:$BI$24,COLUMN()-COLUMN($AD$29),FALSE)*eurostat_totals[[#This Row],[2020 1]]</f>
        <v>33218.574692888229</v>
      </c>
      <c r="BB318" s="81">
        <f ca="1">VLOOKUP(eurostat_totals[[#This Row],[energy carrier EUCalc]],$AE$11:$BI$24,COLUMN()-COLUMN($AD$29),FALSE)*eurostat_totals[[#This Row],[2020 1]]</f>
        <v>4429.1432923850962</v>
      </c>
      <c r="BC318" s="81">
        <f>VLOOKUP(eurostat_totals[[#This Row],[energy carrier EUCalc]],$AE$11:$BI$24,COLUMN()-COLUMN($AD$29),FALSE)*eurostat_totals[[#This Row],[2020 1]]</f>
        <v>44291.432923850967</v>
      </c>
      <c r="BD318" s="81">
        <f ca="1">VLOOKUP(eurostat_totals[[#This Row],[energy carrier EUCalc]],$AE$11:$BI$24,COLUMN()-COLUMN($AD$29),FALSE)*eurostat_totals[[#This Row],[2020 1]]</f>
        <v>42076.86127765842</v>
      </c>
      <c r="BE318" s="81">
        <f ca="1">VLOOKUP(eurostat_totals[[#This Row],[energy carrier EUCalc]],$AE$11:$BI$24,COLUMN()-COLUMN($AD$29),FALSE)*eurostat_totals[[#This Row],[2020 1]]</f>
        <v>39862.289631465865</v>
      </c>
      <c r="BF318" s="81">
        <f ca="1">VLOOKUP(eurostat_totals[[#This Row],[energy carrier EUCalc]],$AE$11:$BI$24,COLUMN()-COLUMN($AD$29),FALSE)*eurostat_totals[[#This Row],[2020 1]]</f>
        <v>37647.717985273317</v>
      </c>
      <c r="BG318" s="81">
        <f ca="1">VLOOKUP(eurostat_totals[[#This Row],[energy carrier EUCalc]],$AE$11:$BI$24,COLUMN()-COLUMN($AD$29),FALSE)*eurostat_totals[[#This Row],[2020 1]]</f>
        <v>35433.146339080769</v>
      </c>
      <c r="BH318" s="81">
        <f ca="1">VLOOKUP(eurostat_totals[[#This Row],[energy carrier EUCalc]],$AE$11:$BI$24,COLUMN()-COLUMN($AD$29),FALSE)*eurostat_totals[[#This Row],[2020 1]]</f>
        <v>33218.574692888229</v>
      </c>
      <c r="BI318" s="81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81" t="str">
        <f t="shared" si="133"/>
        <v>liquid-ff-heatingoilGermany</v>
      </c>
      <c r="B319" s="6" t="s">
        <v>34</v>
      </c>
      <c r="C319" t="s">
        <v>2</v>
      </c>
      <c r="D319" s="84">
        <v>191676.4692134246</v>
      </c>
      <c r="E319" s="84">
        <v>229980.21782503289</v>
      </c>
      <c r="F319" s="84">
        <v>226218.32094247753</v>
      </c>
      <c r="G319" s="84">
        <v>248379.37985869922</v>
      </c>
      <c r="H319" s="84">
        <v>231468.96647622844</v>
      </c>
      <c r="I319" s="84">
        <v>236650.69950406044</v>
      </c>
      <c r="J319" s="84">
        <v>250507.57848957306</v>
      </c>
      <c r="K319" s="84">
        <v>257471.18462003759</v>
      </c>
      <c r="L319" s="84">
        <v>247408.1439043234</v>
      </c>
      <c r="M319" s="84">
        <v>209735.65251397717</v>
      </c>
      <c r="N319" s="84">
        <v>205342.12506926988</v>
      </c>
      <c r="O319" s="84">
        <v>235710.35174455101</v>
      </c>
      <c r="P319" s="84">
        <v>207485.73830551788</v>
      </c>
      <c r="Q319" s="84">
        <v>199858.57305021342</v>
      </c>
      <c r="R319" s="84">
        <v>182714.7444898251</v>
      </c>
      <c r="S319" s="84">
        <v>179584.45589291881</v>
      </c>
      <c r="T319" s="84">
        <v>191346.47402639029</v>
      </c>
      <c r="U319" s="84">
        <v>113804.78280905723</v>
      </c>
      <c r="V319" s="84">
        <v>165614.89136810586</v>
      </c>
      <c r="W319" s="84">
        <v>143841.94155966814</v>
      </c>
      <c r="X319" s="84">
        <v>146577.24758467448</v>
      </c>
      <c r="Y319" s="84">
        <v>123713.72004816587</v>
      </c>
      <c r="Z319" s="84">
        <v>130953.59918200913</v>
      </c>
      <c r="AA319" s="84">
        <v>144075.95605129635</v>
      </c>
      <c r="AB319" s="84">
        <v>121641.09602622261</v>
      </c>
      <c r="AC319" s="84">
        <v>115885.19276237911</v>
      </c>
      <c r="AD319" s="84">
        <v>114009.79427015784</v>
      </c>
      <c r="AE319" s="84">
        <v>112189.02569456605</v>
      </c>
      <c r="AF319" s="84">
        <f t="shared" si="130"/>
        <v>108436.11099707744</v>
      </c>
      <c r="AG319" s="84">
        <f t="shared" si="131"/>
        <v>101308.14198623366</v>
      </c>
      <c r="AH319" s="84">
        <f t="shared" si="132"/>
        <v>97241.551178235866</v>
      </c>
      <c r="AI319" s="84">
        <f ca="1">VLOOKUP(eurostat_totals[[#This Row],[energy carrier EUCalc]],$AE$11:$BI$24,COLUMN()-COLUMN($AD$29),FALSE)*eurostat_totals[[#This Row],[2020 1]]</f>
        <v>92379.473619324068</v>
      </c>
      <c r="AJ319" s="84">
        <f ca="1">VLOOKUP(eurostat_totals[[#This Row],[energy carrier EUCalc]],$AE$11:$BI$24,COLUMN()-COLUMN($AD$29),FALSE)*eurostat_totals[[#This Row],[2020 1]]</f>
        <v>87517.396060412269</v>
      </c>
      <c r="AK319" s="84">
        <f ca="1">VLOOKUP(eurostat_totals[[#This Row],[energy carrier EUCalc]],$AE$11:$BI$24,COLUMN()-COLUMN($AD$29),FALSE)*eurostat_totals[[#This Row],[2020 1]]</f>
        <v>82655.318501500471</v>
      </c>
      <c r="AL319" s="84">
        <f ca="1">VLOOKUP(eurostat_totals[[#This Row],[energy carrier EUCalc]],$AE$11:$BI$24,COLUMN()-COLUMN($AD$29),FALSE)*eurostat_totals[[#This Row],[2020 1]]</f>
        <v>77793.240942588687</v>
      </c>
      <c r="AM319" s="84">
        <f ca="1">VLOOKUP(eurostat_totals[[#This Row],[energy carrier EUCalc]],$AE$11:$BI$24,COLUMN()-COLUMN($AD$29),FALSE)*eurostat_totals[[#This Row],[2020 1]]</f>
        <v>72931.163383676903</v>
      </c>
      <c r="AN319" s="84">
        <f ca="1">VLOOKUP(eurostat_totals[[#This Row],[energy carrier EUCalc]],$AE$11:$BI$24,COLUMN()-COLUMN($AD$29),FALSE)*eurostat_totals[[#This Row],[2020 1]]</f>
        <v>68069.085824765105</v>
      </c>
      <c r="AO319" s="84">
        <f>VLOOKUP(eurostat_totals[[#This Row],[energy carrier EUCalc]],$AE$11:$BI$24,COLUMN()-COLUMN($AD$29),FALSE)*eurostat_totals[[#This Row],[2020 1]]</f>
        <v>97241.551178235866</v>
      </c>
      <c r="AP319" s="84">
        <f ca="1">VLOOKUP(eurostat_totals[[#This Row],[energy carrier EUCalc]],$AE$11:$BI$24,COLUMN()-COLUMN($AD$29),FALSE)*eurostat_totals[[#This Row],[2020 1]]</f>
        <v>92379.473619324068</v>
      </c>
      <c r="AQ319" s="84">
        <f ca="1">VLOOKUP(eurostat_totals[[#This Row],[energy carrier EUCalc]],$AE$11:$BI$24,COLUMN()-COLUMN($AD$29),FALSE)*eurostat_totals[[#This Row],[2020 1]]</f>
        <v>87517.396060412269</v>
      </c>
      <c r="AR319" s="81">
        <f ca="1">VLOOKUP(eurostat_totals[[#This Row],[energy carrier EUCalc]],$AE$11:$BI$24,COLUMN()-COLUMN($AD$29),FALSE)*eurostat_totals[[#This Row],[2020 1]]</f>
        <v>82655.318501500471</v>
      </c>
      <c r="AS319" s="81">
        <f ca="1">VLOOKUP(eurostat_totals[[#This Row],[energy carrier EUCalc]],$AE$11:$BI$24,COLUMN()-COLUMN($AD$29),FALSE)*eurostat_totals[[#This Row],[2020 1]]</f>
        <v>77793.240942588687</v>
      </c>
      <c r="AT319" s="81">
        <f ca="1">VLOOKUP(eurostat_totals[[#This Row],[energy carrier EUCalc]],$AE$11:$BI$24,COLUMN()-COLUMN($AD$29),FALSE)*eurostat_totals[[#This Row],[2020 1]]</f>
        <v>72931.163383676903</v>
      </c>
      <c r="AU319" s="81">
        <f ca="1">VLOOKUP(eurostat_totals[[#This Row],[energy carrier EUCalc]],$AE$11:$BI$24,COLUMN()-COLUMN($AD$29),FALSE)*eurostat_totals[[#This Row],[2020 1]]</f>
        <v>19448.310235647168</v>
      </c>
      <c r="AV319" s="81">
        <f>VLOOKUP(eurostat_totals[[#This Row],[energy carrier EUCalc]],$AE$11:$BI$24,COLUMN()-COLUMN($AD$29),FALSE)*eurostat_totals[[#This Row],[2020 1]]</f>
        <v>97241.551178235866</v>
      </c>
      <c r="AW319" s="81">
        <f ca="1">VLOOKUP(eurostat_totals[[#This Row],[energy carrier EUCalc]],$AE$11:$BI$24,COLUMN()-COLUMN($AD$29),FALSE)*eurostat_totals[[#This Row],[2020 1]]</f>
        <v>92379.473619324068</v>
      </c>
      <c r="AX319" s="81">
        <f ca="1">VLOOKUP(eurostat_totals[[#This Row],[energy carrier EUCalc]],$AE$11:$BI$24,COLUMN()-COLUMN($AD$29),FALSE)*eurostat_totals[[#This Row],[2020 1]]</f>
        <v>87517.396060412269</v>
      </c>
      <c r="AY319" s="81">
        <f ca="1">VLOOKUP(eurostat_totals[[#This Row],[energy carrier EUCalc]],$AE$11:$BI$24,COLUMN()-COLUMN($AD$29),FALSE)*eurostat_totals[[#This Row],[2020 1]]</f>
        <v>82655.318501500471</v>
      </c>
      <c r="AZ319" s="81">
        <f ca="1">VLOOKUP(eurostat_totals[[#This Row],[energy carrier EUCalc]],$AE$11:$BI$24,COLUMN()-COLUMN($AD$29),FALSE)*eurostat_totals[[#This Row],[2020 1]]</f>
        <v>77793.240942588687</v>
      </c>
      <c r="BA319" s="81">
        <f ca="1">VLOOKUP(eurostat_totals[[#This Row],[energy carrier EUCalc]],$AE$11:$BI$24,COLUMN()-COLUMN($AD$29),FALSE)*eurostat_totals[[#This Row],[2020 1]]</f>
        <v>72931.163383676903</v>
      </c>
      <c r="BB319" s="81">
        <f ca="1">VLOOKUP(eurostat_totals[[#This Row],[energy carrier EUCalc]],$AE$11:$BI$24,COLUMN()-COLUMN($AD$29),FALSE)*eurostat_totals[[#This Row],[2020 1]]</f>
        <v>9724.1551178235841</v>
      </c>
      <c r="BC319" s="81">
        <f>VLOOKUP(eurostat_totals[[#This Row],[energy carrier EUCalc]],$AE$11:$BI$24,COLUMN()-COLUMN($AD$29),FALSE)*eurostat_totals[[#This Row],[2020 1]]</f>
        <v>97241.551178235866</v>
      </c>
      <c r="BD319" s="81">
        <f ca="1">VLOOKUP(eurostat_totals[[#This Row],[energy carrier EUCalc]],$AE$11:$BI$24,COLUMN()-COLUMN($AD$29),FALSE)*eurostat_totals[[#This Row],[2020 1]]</f>
        <v>92379.473619324068</v>
      </c>
      <c r="BE319" s="81">
        <f ca="1">VLOOKUP(eurostat_totals[[#This Row],[energy carrier EUCalc]],$AE$11:$BI$24,COLUMN()-COLUMN($AD$29),FALSE)*eurostat_totals[[#This Row],[2020 1]]</f>
        <v>87517.396060412269</v>
      </c>
      <c r="BF319" s="81">
        <f ca="1">VLOOKUP(eurostat_totals[[#This Row],[energy carrier EUCalc]],$AE$11:$BI$24,COLUMN()-COLUMN($AD$29),FALSE)*eurostat_totals[[#This Row],[2020 1]]</f>
        <v>82655.318501500471</v>
      </c>
      <c r="BG319" s="81">
        <f ca="1">VLOOKUP(eurostat_totals[[#This Row],[energy carrier EUCalc]],$AE$11:$BI$24,COLUMN()-COLUMN($AD$29),FALSE)*eurostat_totals[[#This Row],[2020 1]]</f>
        <v>77793.240942588687</v>
      </c>
      <c r="BH319" s="81">
        <f ca="1">VLOOKUP(eurostat_totals[[#This Row],[energy carrier EUCalc]],$AE$11:$BI$24,COLUMN()-COLUMN($AD$29),FALSE)*eurostat_totals[[#This Row],[2020 1]]</f>
        <v>72931.163383676903</v>
      </c>
      <c r="BI319" s="81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81" t="str">
        <f t="shared" si="133"/>
        <v>liquid-ff-heatingoilGreece</v>
      </c>
      <c r="B320" s="6" t="s">
        <v>34</v>
      </c>
      <c r="C320" t="s">
        <v>16</v>
      </c>
      <c r="D320" s="84">
        <v>16893.128516547375</v>
      </c>
      <c r="E320" s="84">
        <v>16807.106132256715</v>
      </c>
      <c r="F320" s="84">
        <v>16526.567780373945</v>
      </c>
      <c r="G320" s="84">
        <v>16343.13671125065</v>
      </c>
      <c r="H320" s="84">
        <v>16480.174187185268</v>
      </c>
      <c r="I320" s="84">
        <v>17265.04751179937</v>
      </c>
      <c r="J320" s="84">
        <v>23360.770485185119</v>
      </c>
      <c r="K320" s="84">
        <v>24415.956817273698</v>
      </c>
      <c r="L320" s="84">
        <v>25661.908335599379</v>
      </c>
      <c r="M320" s="84">
        <v>25239.275650776599</v>
      </c>
      <c r="N320" s="84">
        <v>27314.841957022505</v>
      </c>
      <c r="O320" s="84">
        <v>29493.485268427292</v>
      </c>
      <c r="P320" s="84">
        <v>30548.579428745295</v>
      </c>
      <c r="Q320" s="84">
        <v>36451.874256521536</v>
      </c>
      <c r="R320" s="84">
        <v>34594.214609564333</v>
      </c>
      <c r="S320" s="84">
        <v>35265.28685866564</v>
      </c>
      <c r="T320" s="84">
        <v>33568.659696865929</v>
      </c>
      <c r="U320" s="84">
        <v>29977.715641217197</v>
      </c>
      <c r="V320" s="84">
        <v>28867.609740284512</v>
      </c>
      <c r="W320" s="84">
        <v>24428.015285084592</v>
      </c>
      <c r="X320" s="84">
        <v>21705.650728924931</v>
      </c>
      <c r="Y320" s="84">
        <v>28760.490863919113</v>
      </c>
      <c r="Z320" s="84">
        <v>21094.74550342841</v>
      </c>
      <c r="AA320" s="84">
        <v>10473.677028051257</v>
      </c>
      <c r="AB320" s="84">
        <v>11132.707829178948</v>
      </c>
      <c r="AC320" s="84">
        <v>15911.230512792747</v>
      </c>
      <c r="AD320" s="84">
        <v>13758.828594621173</v>
      </c>
      <c r="AE320" s="84">
        <v>13546.418300134885</v>
      </c>
      <c r="AF320" s="84">
        <f t="shared" si="130"/>
        <v>12036.752859476179</v>
      </c>
      <c r="AG320" s="84">
        <f t="shared" si="131"/>
        <v>12349.368025761163</v>
      </c>
      <c r="AH320" s="84">
        <f t="shared" si="132"/>
        <v>12592.700065077606</v>
      </c>
      <c r="AI320" s="84">
        <f ca="1">VLOOKUP(eurostat_totals[[#This Row],[energy carrier EUCalc]],$AE$11:$BI$24,COLUMN()-COLUMN($AD$29),FALSE)*eurostat_totals[[#This Row],[2020 1]]</f>
        <v>11963.065061823725</v>
      </c>
      <c r="AJ320" s="84">
        <f ca="1">VLOOKUP(eurostat_totals[[#This Row],[energy carrier EUCalc]],$AE$11:$BI$24,COLUMN()-COLUMN($AD$29),FALSE)*eurostat_totals[[#This Row],[2020 1]]</f>
        <v>11333.430058569844</v>
      </c>
      <c r="AK320" s="84">
        <f ca="1">VLOOKUP(eurostat_totals[[#This Row],[energy carrier EUCalc]],$AE$11:$BI$24,COLUMN()-COLUMN($AD$29),FALSE)*eurostat_totals[[#This Row],[2020 1]]</f>
        <v>10703.795055315964</v>
      </c>
      <c r="AL320" s="84">
        <f ca="1">VLOOKUP(eurostat_totals[[#This Row],[energy carrier EUCalc]],$AE$11:$BI$24,COLUMN()-COLUMN($AD$29),FALSE)*eurostat_totals[[#This Row],[2020 1]]</f>
        <v>10074.160052062085</v>
      </c>
      <c r="AM320" s="84">
        <f ca="1">VLOOKUP(eurostat_totals[[#This Row],[energy carrier EUCalc]],$AE$11:$BI$24,COLUMN()-COLUMN($AD$29),FALSE)*eurostat_totals[[#This Row],[2020 1]]</f>
        <v>9444.5250488082056</v>
      </c>
      <c r="AN320" s="84">
        <f ca="1">VLOOKUP(eurostat_totals[[#This Row],[energy carrier EUCalc]],$AE$11:$BI$24,COLUMN()-COLUMN($AD$29),FALSE)*eurostat_totals[[#This Row],[2020 1]]</f>
        <v>8814.8900455543244</v>
      </c>
      <c r="AO320" s="84">
        <f>VLOOKUP(eurostat_totals[[#This Row],[energy carrier EUCalc]],$AE$11:$BI$24,COLUMN()-COLUMN($AD$29),FALSE)*eurostat_totals[[#This Row],[2020 1]]</f>
        <v>12592.700065077606</v>
      </c>
      <c r="AP320" s="84">
        <f ca="1">VLOOKUP(eurostat_totals[[#This Row],[energy carrier EUCalc]],$AE$11:$BI$24,COLUMN()-COLUMN($AD$29),FALSE)*eurostat_totals[[#This Row],[2020 1]]</f>
        <v>11963.065061823725</v>
      </c>
      <c r="AQ320" s="84">
        <f ca="1">VLOOKUP(eurostat_totals[[#This Row],[energy carrier EUCalc]],$AE$11:$BI$24,COLUMN()-COLUMN($AD$29),FALSE)*eurostat_totals[[#This Row],[2020 1]]</f>
        <v>11333.430058569844</v>
      </c>
      <c r="AR320" s="81">
        <f ca="1">VLOOKUP(eurostat_totals[[#This Row],[energy carrier EUCalc]],$AE$11:$BI$24,COLUMN()-COLUMN($AD$29),FALSE)*eurostat_totals[[#This Row],[2020 1]]</f>
        <v>10703.795055315964</v>
      </c>
      <c r="AS320" s="81">
        <f ca="1">VLOOKUP(eurostat_totals[[#This Row],[energy carrier EUCalc]],$AE$11:$BI$24,COLUMN()-COLUMN($AD$29),FALSE)*eurostat_totals[[#This Row],[2020 1]]</f>
        <v>10074.160052062085</v>
      </c>
      <c r="AT320" s="81">
        <f ca="1">VLOOKUP(eurostat_totals[[#This Row],[energy carrier EUCalc]],$AE$11:$BI$24,COLUMN()-COLUMN($AD$29),FALSE)*eurostat_totals[[#This Row],[2020 1]]</f>
        <v>9444.5250488082056</v>
      </c>
      <c r="AU320" s="81">
        <f ca="1">VLOOKUP(eurostat_totals[[#This Row],[energy carrier EUCalc]],$AE$11:$BI$24,COLUMN()-COLUMN($AD$29),FALSE)*eurostat_totals[[#This Row],[2020 1]]</f>
        <v>2518.5400130155208</v>
      </c>
      <c r="AV320" s="81">
        <f>VLOOKUP(eurostat_totals[[#This Row],[energy carrier EUCalc]],$AE$11:$BI$24,COLUMN()-COLUMN($AD$29),FALSE)*eurostat_totals[[#This Row],[2020 1]]</f>
        <v>12592.700065077606</v>
      </c>
      <c r="AW320" s="81">
        <f ca="1">VLOOKUP(eurostat_totals[[#This Row],[energy carrier EUCalc]],$AE$11:$BI$24,COLUMN()-COLUMN($AD$29),FALSE)*eurostat_totals[[#This Row],[2020 1]]</f>
        <v>11963.065061823725</v>
      </c>
      <c r="AX320" s="81">
        <f ca="1">VLOOKUP(eurostat_totals[[#This Row],[energy carrier EUCalc]],$AE$11:$BI$24,COLUMN()-COLUMN($AD$29),FALSE)*eurostat_totals[[#This Row],[2020 1]]</f>
        <v>11333.430058569844</v>
      </c>
      <c r="AY320" s="81">
        <f ca="1">VLOOKUP(eurostat_totals[[#This Row],[energy carrier EUCalc]],$AE$11:$BI$24,COLUMN()-COLUMN($AD$29),FALSE)*eurostat_totals[[#This Row],[2020 1]]</f>
        <v>10703.795055315964</v>
      </c>
      <c r="AZ320" s="81">
        <f ca="1">VLOOKUP(eurostat_totals[[#This Row],[energy carrier EUCalc]],$AE$11:$BI$24,COLUMN()-COLUMN($AD$29),FALSE)*eurostat_totals[[#This Row],[2020 1]]</f>
        <v>10074.160052062085</v>
      </c>
      <c r="BA320" s="81">
        <f ca="1">VLOOKUP(eurostat_totals[[#This Row],[energy carrier EUCalc]],$AE$11:$BI$24,COLUMN()-COLUMN($AD$29),FALSE)*eurostat_totals[[#This Row],[2020 1]]</f>
        <v>9444.5250488082056</v>
      </c>
      <c r="BB320" s="81">
        <f ca="1">VLOOKUP(eurostat_totals[[#This Row],[energy carrier EUCalc]],$AE$11:$BI$24,COLUMN()-COLUMN($AD$29),FALSE)*eurostat_totals[[#This Row],[2020 1]]</f>
        <v>1259.2700065077604</v>
      </c>
      <c r="BC320" s="81">
        <f>VLOOKUP(eurostat_totals[[#This Row],[energy carrier EUCalc]],$AE$11:$BI$24,COLUMN()-COLUMN($AD$29),FALSE)*eurostat_totals[[#This Row],[2020 1]]</f>
        <v>12592.700065077606</v>
      </c>
      <c r="BD320" s="81">
        <f ca="1">VLOOKUP(eurostat_totals[[#This Row],[energy carrier EUCalc]],$AE$11:$BI$24,COLUMN()-COLUMN($AD$29),FALSE)*eurostat_totals[[#This Row],[2020 1]]</f>
        <v>11963.065061823725</v>
      </c>
      <c r="BE320" s="81">
        <f ca="1">VLOOKUP(eurostat_totals[[#This Row],[energy carrier EUCalc]],$AE$11:$BI$24,COLUMN()-COLUMN($AD$29),FALSE)*eurostat_totals[[#This Row],[2020 1]]</f>
        <v>11333.430058569844</v>
      </c>
      <c r="BF320" s="81">
        <f ca="1">VLOOKUP(eurostat_totals[[#This Row],[energy carrier EUCalc]],$AE$11:$BI$24,COLUMN()-COLUMN($AD$29),FALSE)*eurostat_totals[[#This Row],[2020 1]]</f>
        <v>10703.795055315964</v>
      </c>
      <c r="BG320" s="81">
        <f ca="1">VLOOKUP(eurostat_totals[[#This Row],[energy carrier EUCalc]],$AE$11:$BI$24,COLUMN()-COLUMN($AD$29),FALSE)*eurostat_totals[[#This Row],[2020 1]]</f>
        <v>10074.160052062085</v>
      </c>
      <c r="BH320" s="81">
        <f ca="1">VLOOKUP(eurostat_totals[[#This Row],[energy carrier EUCalc]],$AE$11:$BI$24,COLUMN()-COLUMN($AD$29),FALSE)*eurostat_totals[[#This Row],[2020 1]]</f>
        <v>9444.5250488082056</v>
      </c>
      <c r="BI320" s="81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81" t="str">
        <f t="shared" si="133"/>
        <v>liquid-ff-heatingoilHungary</v>
      </c>
      <c r="B321" s="6" t="s">
        <v>34</v>
      </c>
      <c r="C321" t="s">
        <v>15</v>
      </c>
      <c r="D321" s="84">
        <v>13781.503480000001</v>
      </c>
      <c r="E321" s="84">
        <v>12647.973900000001</v>
      </c>
      <c r="F321" s="84">
        <v>15270.224890000001</v>
      </c>
      <c r="G321" s="84">
        <v>11340.494410000001</v>
      </c>
      <c r="H321" s="84">
        <v>11043.08042</v>
      </c>
      <c r="I321" s="84">
        <v>6624.0758400000004</v>
      </c>
      <c r="J321" s="84">
        <v>4437.7986599999995</v>
      </c>
      <c r="K321" s="84">
        <v>3815.0586800000001</v>
      </c>
      <c r="L321" s="84">
        <v>3854.9146900000001</v>
      </c>
      <c r="M321" s="84">
        <v>3684.1048800000003</v>
      </c>
      <c r="N321" s="84">
        <v>3687.2449799999999</v>
      </c>
      <c r="O321" s="84">
        <v>3381.4690200000005</v>
      </c>
      <c r="P321" s="84">
        <v>3291.8831300000002</v>
      </c>
      <c r="Q321" s="84">
        <v>2747.2269700000002</v>
      </c>
      <c r="R321" s="84">
        <v>2091.94625</v>
      </c>
      <c r="S321" s="84">
        <v>2191.11526</v>
      </c>
      <c r="T321" s="84">
        <v>0</v>
      </c>
      <c r="U321" s="84">
        <v>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4">
        <v>0</v>
      </c>
      <c r="AD321" s="84">
        <v>0</v>
      </c>
      <c r="AE321" s="84">
        <v>0</v>
      </c>
      <c r="AF321" s="84">
        <f t="shared" si="130"/>
        <v>0</v>
      </c>
      <c r="AG321" s="84">
        <f t="shared" si="131"/>
        <v>0</v>
      </c>
      <c r="AH321" s="84">
        <f t="shared" si="132"/>
        <v>0</v>
      </c>
      <c r="AI321" s="84">
        <f ca="1">VLOOKUP(eurostat_totals[[#This Row],[energy carrier EUCalc]],$AE$11:$BI$24,COLUMN()-COLUMN($AD$29),FALSE)*eurostat_totals[[#This Row],[2020 1]]</f>
        <v>0</v>
      </c>
      <c r="AJ321" s="84">
        <f ca="1">VLOOKUP(eurostat_totals[[#This Row],[energy carrier EUCalc]],$AE$11:$BI$24,COLUMN()-COLUMN($AD$29),FALSE)*eurostat_totals[[#This Row],[2020 1]]</f>
        <v>0</v>
      </c>
      <c r="AK321" s="84">
        <f ca="1">VLOOKUP(eurostat_totals[[#This Row],[energy carrier EUCalc]],$AE$11:$BI$24,COLUMN()-COLUMN($AD$29),FALSE)*eurostat_totals[[#This Row],[2020 1]]</f>
        <v>0</v>
      </c>
      <c r="AL321" s="84">
        <f ca="1">VLOOKUP(eurostat_totals[[#This Row],[energy carrier EUCalc]],$AE$11:$BI$24,COLUMN()-COLUMN($AD$29),FALSE)*eurostat_totals[[#This Row],[2020 1]]</f>
        <v>0</v>
      </c>
      <c r="AM321" s="84">
        <f ca="1">VLOOKUP(eurostat_totals[[#This Row],[energy carrier EUCalc]],$AE$11:$BI$24,COLUMN()-COLUMN($AD$29),FALSE)*eurostat_totals[[#This Row],[2020 1]]</f>
        <v>0</v>
      </c>
      <c r="AN321" s="84">
        <f ca="1">VLOOKUP(eurostat_totals[[#This Row],[energy carrier EUCalc]],$AE$11:$BI$24,COLUMN()-COLUMN($AD$29),FALSE)*eurostat_totals[[#This Row],[2020 1]]</f>
        <v>0</v>
      </c>
      <c r="AO321" s="84">
        <f>VLOOKUP(eurostat_totals[[#This Row],[energy carrier EUCalc]],$AE$11:$BI$24,COLUMN()-COLUMN($AD$29),FALSE)*eurostat_totals[[#This Row],[2020 1]]</f>
        <v>0</v>
      </c>
      <c r="AP321" s="84">
        <f ca="1">VLOOKUP(eurostat_totals[[#This Row],[energy carrier EUCalc]],$AE$11:$BI$24,COLUMN()-COLUMN($AD$29),FALSE)*eurostat_totals[[#This Row],[2020 1]]</f>
        <v>0</v>
      </c>
      <c r="AQ321" s="84">
        <f ca="1">VLOOKUP(eurostat_totals[[#This Row],[energy carrier EUCalc]],$AE$11:$BI$24,COLUMN()-COLUMN($AD$29),FALSE)*eurostat_totals[[#This Row],[2020 1]]</f>
        <v>0</v>
      </c>
      <c r="AR321" s="81">
        <f ca="1">VLOOKUP(eurostat_totals[[#This Row],[energy carrier EUCalc]],$AE$11:$BI$24,COLUMN()-COLUMN($AD$29),FALSE)*eurostat_totals[[#This Row],[2020 1]]</f>
        <v>0</v>
      </c>
      <c r="AS321" s="81">
        <f ca="1">VLOOKUP(eurostat_totals[[#This Row],[energy carrier EUCalc]],$AE$11:$BI$24,COLUMN()-COLUMN($AD$29),FALSE)*eurostat_totals[[#This Row],[2020 1]]</f>
        <v>0</v>
      </c>
      <c r="AT321" s="81">
        <f ca="1">VLOOKUP(eurostat_totals[[#This Row],[energy carrier EUCalc]],$AE$11:$BI$24,COLUMN()-COLUMN($AD$29),FALSE)*eurostat_totals[[#This Row],[2020 1]]</f>
        <v>0</v>
      </c>
      <c r="AU321" s="81">
        <f ca="1">VLOOKUP(eurostat_totals[[#This Row],[energy carrier EUCalc]],$AE$11:$BI$24,COLUMN()-COLUMN($AD$29),FALSE)*eurostat_totals[[#This Row],[2020 1]]</f>
        <v>0</v>
      </c>
      <c r="AV321" s="81">
        <f>VLOOKUP(eurostat_totals[[#This Row],[energy carrier EUCalc]],$AE$11:$BI$24,COLUMN()-COLUMN($AD$29),FALSE)*eurostat_totals[[#This Row],[2020 1]]</f>
        <v>0</v>
      </c>
      <c r="AW321" s="81">
        <f ca="1">VLOOKUP(eurostat_totals[[#This Row],[energy carrier EUCalc]],$AE$11:$BI$24,COLUMN()-COLUMN($AD$29),FALSE)*eurostat_totals[[#This Row],[2020 1]]</f>
        <v>0</v>
      </c>
      <c r="AX321" s="81">
        <f ca="1">VLOOKUP(eurostat_totals[[#This Row],[energy carrier EUCalc]],$AE$11:$BI$24,COLUMN()-COLUMN($AD$29),FALSE)*eurostat_totals[[#This Row],[2020 1]]</f>
        <v>0</v>
      </c>
      <c r="AY321" s="81">
        <f ca="1">VLOOKUP(eurostat_totals[[#This Row],[energy carrier EUCalc]],$AE$11:$BI$24,COLUMN()-COLUMN($AD$29),FALSE)*eurostat_totals[[#This Row],[2020 1]]</f>
        <v>0</v>
      </c>
      <c r="AZ321" s="81">
        <f ca="1">VLOOKUP(eurostat_totals[[#This Row],[energy carrier EUCalc]],$AE$11:$BI$24,COLUMN()-COLUMN($AD$29),FALSE)*eurostat_totals[[#This Row],[2020 1]]</f>
        <v>0</v>
      </c>
      <c r="BA321" s="81">
        <f ca="1">VLOOKUP(eurostat_totals[[#This Row],[energy carrier EUCalc]],$AE$11:$BI$24,COLUMN()-COLUMN($AD$29),FALSE)*eurostat_totals[[#This Row],[2020 1]]</f>
        <v>0</v>
      </c>
      <c r="BB321" s="81">
        <f ca="1">VLOOKUP(eurostat_totals[[#This Row],[energy carrier EUCalc]],$AE$11:$BI$24,COLUMN()-COLUMN($AD$29),FALSE)*eurostat_totals[[#This Row],[2020 1]]</f>
        <v>0</v>
      </c>
      <c r="BC321" s="81">
        <f>VLOOKUP(eurostat_totals[[#This Row],[energy carrier EUCalc]],$AE$11:$BI$24,COLUMN()-COLUMN($AD$29),FALSE)*eurostat_totals[[#This Row],[2020 1]]</f>
        <v>0</v>
      </c>
      <c r="BD321" s="81">
        <f ca="1">VLOOKUP(eurostat_totals[[#This Row],[energy carrier EUCalc]],$AE$11:$BI$24,COLUMN()-COLUMN($AD$29),FALSE)*eurostat_totals[[#This Row],[2020 1]]</f>
        <v>0</v>
      </c>
      <c r="BE321" s="81">
        <f ca="1">VLOOKUP(eurostat_totals[[#This Row],[energy carrier EUCalc]],$AE$11:$BI$24,COLUMN()-COLUMN($AD$29),FALSE)*eurostat_totals[[#This Row],[2020 1]]</f>
        <v>0</v>
      </c>
      <c r="BF321" s="81">
        <f ca="1">VLOOKUP(eurostat_totals[[#This Row],[energy carrier EUCalc]],$AE$11:$BI$24,COLUMN()-COLUMN($AD$29),FALSE)*eurostat_totals[[#This Row],[2020 1]]</f>
        <v>0</v>
      </c>
      <c r="BG321" s="81">
        <f ca="1">VLOOKUP(eurostat_totals[[#This Row],[energy carrier EUCalc]],$AE$11:$BI$24,COLUMN()-COLUMN($AD$29),FALSE)*eurostat_totals[[#This Row],[2020 1]]</f>
        <v>0</v>
      </c>
      <c r="BH321" s="81">
        <f ca="1">VLOOKUP(eurostat_totals[[#This Row],[energy carrier EUCalc]],$AE$11:$BI$24,COLUMN()-COLUMN($AD$29),FALSE)*eurostat_totals[[#This Row],[2020 1]]</f>
        <v>0</v>
      </c>
      <c r="BI321" s="81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81" t="str">
        <f t="shared" si="133"/>
        <v>liquid-ff-heatingoilIceland</v>
      </c>
      <c r="B322" s="6" t="s">
        <v>34</v>
      </c>
      <c r="C322" t="s">
        <v>70</v>
      </c>
      <c r="D322" s="84">
        <v>178.19486000000001</v>
      </c>
      <c r="E322" s="84">
        <v>154.30684000000002</v>
      </c>
      <c r="F322" s="84">
        <v>154.30684000000002</v>
      </c>
      <c r="G322" s="84">
        <v>154.30684000000002</v>
      </c>
      <c r="H322" s="84">
        <v>142.36283</v>
      </c>
      <c r="I322" s="84">
        <v>154.30684000000002</v>
      </c>
      <c r="J322" s="84">
        <v>155.02790000000002</v>
      </c>
      <c r="K322" s="84">
        <v>133.05883000000003</v>
      </c>
      <c r="L322" s="84">
        <v>156.94685000000001</v>
      </c>
      <c r="M322" s="84">
        <v>132.58200000000002</v>
      </c>
      <c r="N322" s="84">
        <v>108.69398000000001</v>
      </c>
      <c r="O322" s="84">
        <v>84.805959999999999</v>
      </c>
      <c r="P322" s="84">
        <v>84.805959999999999</v>
      </c>
      <c r="Q322" s="84">
        <v>84.805959999999999</v>
      </c>
      <c r="R322" s="84">
        <v>72.861950000000007</v>
      </c>
      <c r="S322" s="84">
        <v>72.861950000000007</v>
      </c>
      <c r="T322" s="84">
        <v>37.029920000000004</v>
      </c>
      <c r="U322" s="84">
        <v>37.029920000000004</v>
      </c>
      <c r="V322" s="84">
        <v>50.171820000000004</v>
      </c>
      <c r="W322" s="84">
        <v>37.029920000000004</v>
      </c>
      <c r="X322" s="84">
        <v>36.948510000000006</v>
      </c>
      <c r="Y322" s="84">
        <v>36.948510000000006</v>
      </c>
      <c r="Z322" s="84">
        <v>25.0045</v>
      </c>
      <c r="AA322" s="84">
        <v>25.0045</v>
      </c>
      <c r="AB322" s="84">
        <v>36.948510000000006</v>
      </c>
      <c r="AC322" s="84">
        <v>38.053359999999998</v>
      </c>
      <c r="AD322" s="84">
        <v>25.0045</v>
      </c>
      <c r="AE322" s="84">
        <v>43.635759999999998</v>
      </c>
      <c r="AF322" s="84">
        <f t="shared" si="130"/>
        <v>47.362012</v>
      </c>
      <c r="AG322" s="84">
        <f t="shared" si="131"/>
        <v>51.833514399999999</v>
      </c>
      <c r="AH322" s="84">
        <f t="shared" si="132"/>
        <v>54.810515279999997</v>
      </c>
      <c r="AI322" s="84">
        <f ca="1">VLOOKUP(eurostat_totals[[#This Row],[energy carrier EUCalc]],$AE$11:$BI$24,COLUMN()-COLUMN($AD$29),FALSE)*eurostat_totals[[#This Row],[2020 1]]</f>
        <v>52.069989515999993</v>
      </c>
      <c r="AJ322" s="84">
        <f ca="1">VLOOKUP(eurostat_totals[[#This Row],[energy carrier EUCalc]],$AE$11:$BI$24,COLUMN()-COLUMN($AD$29),FALSE)*eurostat_totals[[#This Row],[2020 1]]</f>
        <v>49.329463751999995</v>
      </c>
      <c r="AK322" s="84">
        <f ca="1">VLOOKUP(eurostat_totals[[#This Row],[energy carrier EUCalc]],$AE$11:$BI$24,COLUMN()-COLUMN($AD$29),FALSE)*eurostat_totals[[#This Row],[2020 1]]</f>
        <v>46.588937987999991</v>
      </c>
      <c r="AL322" s="84">
        <f ca="1">VLOOKUP(eurostat_totals[[#This Row],[energy carrier EUCalc]],$AE$11:$BI$24,COLUMN()-COLUMN($AD$29),FALSE)*eurostat_totals[[#This Row],[2020 1]]</f>
        <v>43.848412223999993</v>
      </c>
      <c r="AM322" s="84">
        <f ca="1">VLOOKUP(eurostat_totals[[#This Row],[energy carrier EUCalc]],$AE$11:$BI$24,COLUMN()-COLUMN($AD$29),FALSE)*eurostat_totals[[#This Row],[2020 1]]</f>
        <v>41.107886459999996</v>
      </c>
      <c r="AN322" s="84">
        <f ca="1">VLOOKUP(eurostat_totals[[#This Row],[energy carrier EUCalc]],$AE$11:$BI$24,COLUMN()-COLUMN($AD$29),FALSE)*eurostat_totals[[#This Row],[2020 1]]</f>
        <v>38.367360695999999</v>
      </c>
      <c r="AO322" s="84">
        <f>VLOOKUP(eurostat_totals[[#This Row],[energy carrier EUCalc]],$AE$11:$BI$24,COLUMN()-COLUMN($AD$29),FALSE)*eurostat_totals[[#This Row],[2020 1]]</f>
        <v>54.810515279999997</v>
      </c>
      <c r="AP322" s="84">
        <f ca="1">VLOOKUP(eurostat_totals[[#This Row],[energy carrier EUCalc]],$AE$11:$BI$24,COLUMN()-COLUMN($AD$29),FALSE)*eurostat_totals[[#This Row],[2020 1]]</f>
        <v>52.069989515999993</v>
      </c>
      <c r="AQ322" s="84">
        <f ca="1">VLOOKUP(eurostat_totals[[#This Row],[energy carrier EUCalc]],$AE$11:$BI$24,COLUMN()-COLUMN($AD$29),FALSE)*eurostat_totals[[#This Row],[2020 1]]</f>
        <v>49.329463751999995</v>
      </c>
      <c r="AR322" s="81">
        <f ca="1">VLOOKUP(eurostat_totals[[#This Row],[energy carrier EUCalc]],$AE$11:$BI$24,COLUMN()-COLUMN($AD$29),FALSE)*eurostat_totals[[#This Row],[2020 1]]</f>
        <v>46.588937987999991</v>
      </c>
      <c r="AS322" s="81">
        <f ca="1">VLOOKUP(eurostat_totals[[#This Row],[energy carrier EUCalc]],$AE$11:$BI$24,COLUMN()-COLUMN($AD$29),FALSE)*eurostat_totals[[#This Row],[2020 1]]</f>
        <v>43.848412223999993</v>
      </c>
      <c r="AT322" s="81">
        <f ca="1">VLOOKUP(eurostat_totals[[#This Row],[energy carrier EUCalc]],$AE$11:$BI$24,COLUMN()-COLUMN($AD$29),FALSE)*eurostat_totals[[#This Row],[2020 1]]</f>
        <v>41.107886459999996</v>
      </c>
      <c r="AU322" s="81">
        <f ca="1">VLOOKUP(eurostat_totals[[#This Row],[energy carrier EUCalc]],$AE$11:$BI$24,COLUMN()-COLUMN($AD$29),FALSE)*eurostat_totals[[#This Row],[2020 1]]</f>
        <v>10.962103055999997</v>
      </c>
      <c r="AV322" s="81">
        <f>VLOOKUP(eurostat_totals[[#This Row],[energy carrier EUCalc]],$AE$11:$BI$24,COLUMN()-COLUMN($AD$29),FALSE)*eurostat_totals[[#This Row],[2020 1]]</f>
        <v>54.810515279999997</v>
      </c>
      <c r="AW322" s="81">
        <f ca="1">VLOOKUP(eurostat_totals[[#This Row],[energy carrier EUCalc]],$AE$11:$BI$24,COLUMN()-COLUMN($AD$29),FALSE)*eurostat_totals[[#This Row],[2020 1]]</f>
        <v>52.069989515999993</v>
      </c>
      <c r="AX322" s="81">
        <f ca="1">VLOOKUP(eurostat_totals[[#This Row],[energy carrier EUCalc]],$AE$11:$BI$24,COLUMN()-COLUMN($AD$29),FALSE)*eurostat_totals[[#This Row],[2020 1]]</f>
        <v>49.329463751999995</v>
      </c>
      <c r="AY322" s="81">
        <f ca="1">VLOOKUP(eurostat_totals[[#This Row],[energy carrier EUCalc]],$AE$11:$BI$24,COLUMN()-COLUMN($AD$29),FALSE)*eurostat_totals[[#This Row],[2020 1]]</f>
        <v>46.588937987999991</v>
      </c>
      <c r="AZ322" s="81">
        <f ca="1">VLOOKUP(eurostat_totals[[#This Row],[energy carrier EUCalc]],$AE$11:$BI$24,COLUMN()-COLUMN($AD$29),FALSE)*eurostat_totals[[#This Row],[2020 1]]</f>
        <v>43.848412223999993</v>
      </c>
      <c r="BA322" s="81">
        <f ca="1">VLOOKUP(eurostat_totals[[#This Row],[energy carrier EUCalc]],$AE$11:$BI$24,COLUMN()-COLUMN($AD$29),FALSE)*eurostat_totals[[#This Row],[2020 1]]</f>
        <v>41.107886459999996</v>
      </c>
      <c r="BB322" s="81">
        <f ca="1">VLOOKUP(eurostat_totals[[#This Row],[energy carrier EUCalc]],$AE$11:$BI$24,COLUMN()-COLUMN($AD$29),FALSE)*eurostat_totals[[#This Row],[2020 1]]</f>
        <v>5.4810515279999983</v>
      </c>
      <c r="BC322" s="81">
        <f>VLOOKUP(eurostat_totals[[#This Row],[energy carrier EUCalc]],$AE$11:$BI$24,COLUMN()-COLUMN($AD$29),FALSE)*eurostat_totals[[#This Row],[2020 1]]</f>
        <v>54.810515279999997</v>
      </c>
      <c r="BD322" s="81">
        <f ca="1">VLOOKUP(eurostat_totals[[#This Row],[energy carrier EUCalc]],$AE$11:$BI$24,COLUMN()-COLUMN($AD$29),FALSE)*eurostat_totals[[#This Row],[2020 1]]</f>
        <v>52.069989515999993</v>
      </c>
      <c r="BE322" s="81">
        <f ca="1">VLOOKUP(eurostat_totals[[#This Row],[energy carrier EUCalc]],$AE$11:$BI$24,COLUMN()-COLUMN($AD$29),FALSE)*eurostat_totals[[#This Row],[2020 1]]</f>
        <v>49.329463751999995</v>
      </c>
      <c r="BF322" s="81">
        <f ca="1">VLOOKUP(eurostat_totals[[#This Row],[energy carrier EUCalc]],$AE$11:$BI$24,COLUMN()-COLUMN($AD$29),FALSE)*eurostat_totals[[#This Row],[2020 1]]</f>
        <v>46.588937987999991</v>
      </c>
      <c r="BG322" s="81">
        <f ca="1">VLOOKUP(eurostat_totals[[#This Row],[energy carrier EUCalc]],$AE$11:$BI$24,COLUMN()-COLUMN($AD$29),FALSE)*eurostat_totals[[#This Row],[2020 1]]</f>
        <v>43.848412223999993</v>
      </c>
      <c r="BH322" s="81">
        <f ca="1">VLOOKUP(eurostat_totals[[#This Row],[energy carrier EUCalc]],$AE$11:$BI$24,COLUMN()-COLUMN($AD$29),FALSE)*eurostat_totals[[#This Row],[2020 1]]</f>
        <v>41.107886459999996</v>
      </c>
      <c r="BI322" s="81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81" t="str">
        <f t="shared" si="133"/>
        <v>liquid-ff-heatingoilIreland</v>
      </c>
      <c r="B323" s="6" t="s">
        <v>34</v>
      </c>
      <c r="C323" t="s">
        <v>18</v>
      </c>
      <c r="D323" s="84">
        <v>4870.1202946642888</v>
      </c>
      <c r="E323" s="84">
        <v>5260.5446930112967</v>
      </c>
      <c r="F323" s="84">
        <v>5004.4458989976119</v>
      </c>
      <c r="G323" s="84">
        <v>5325.2954625583707</v>
      </c>
      <c r="H323" s="84">
        <v>7354.750173586749</v>
      </c>
      <c r="I323" s="84">
        <v>9220.4524823228294</v>
      </c>
      <c r="J323" s="84">
        <v>10301.239996520439</v>
      </c>
      <c r="K323" s="84">
        <v>11132.682408039211</v>
      </c>
      <c r="L323" s="84">
        <v>12542.50070664198</v>
      </c>
      <c r="M323" s="84">
        <v>15230.233577164885</v>
      </c>
      <c r="N323" s="84">
        <v>14933.238523960299</v>
      </c>
      <c r="O323" s="84">
        <v>16823.706950902633</v>
      </c>
      <c r="P323" s="84">
        <v>16760.584310186387</v>
      </c>
      <c r="Q323" s="84">
        <v>17826.781407658837</v>
      </c>
      <c r="R323" s="84">
        <v>18880.51259822521</v>
      </c>
      <c r="S323" s="84">
        <v>19473.647432853413</v>
      </c>
      <c r="T323" s="84">
        <v>20648.952004956194</v>
      </c>
      <c r="U323" s="84">
        <v>19352.837741477819</v>
      </c>
      <c r="V323" s="84">
        <v>21656.422467026288</v>
      </c>
      <c r="W323" s="84">
        <v>21628.708119030402</v>
      </c>
      <c r="X323" s="84">
        <v>22788.126210229442</v>
      </c>
      <c r="Y323" s="84">
        <v>16082.26945731426</v>
      </c>
      <c r="Z323" s="84">
        <v>15228.562534427749</v>
      </c>
      <c r="AA323" s="84">
        <v>15502.876966179392</v>
      </c>
      <c r="AB323" s="84">
        <v>14499.292454615981</v>
      </c>
      <c r="AC323" s="84">
        <v>16371.159648298668</v>
      </c>
      <c r="AD323" s="84">
        <v>16559.367149962687</v>
      </c>
      <c r="AE323" s="84">
        <v>15864.695412986915</v>
      </c>
      <c r="AF323" s="84">
        <f t="shared" si="130"/>
        <v>15991.921988698748</v>
      </c>
      <c r="AG323" s="84">
        <f t="shared" si="131"/>
        <v>16089.73099320262</v>
      </c>
      <c r="AH323" s="84">
        <f t="shared" si="132"/>
        <v>16407.818700919946</v>
      </c>
      <c r="AI323" s="84">
        <f ca="1">VLOOKUP(eurostat_totals[[#This Row],[energy carrier EUCalc]],$AE$11:$BI$24,COLUMN()-COLUMN($AD$29),FALSE)*eurostat_totals[[#This Row],[2020 1]]</f>
        <v>15587.427765873948</v>
      </c>
      <c r="AJ323" s="84">
        <f ca="1">VLOOKUP(eurostat_totals[[#This Row],[energy carrier EUCalc]],$AE$11:$BI$24,COLUMN()-COLUMN($AD$29),FALSE)*eurostat_totals[[#This Row],[2020 1]]</f>
        <v>14767.03683082795</v>
      </c>
      <c r="AK323" s="84">
        <f ca="1">VLOOKUP(eurostat_totals[[#This Row],[energy carrier EUCalc]],$AE$11:$BI$24,COLUMN()-COLUMN($AD$29),FALSE)*eurostat_totals[[#This Row],[2020 1]]</f>
        <v>13946.645895781952</v>
      </c>
      <c r="AL323" s="84">
        <f ca="1">VLOOKUP(eurostat_totals[[#This Row],[energy carrier EUCalc]],$AE$11:$BI$24,COLUMN()-COLUMN($AD$29),FALSE)*eurostat_totals[[#This Row],[2020 1]]</f>
        <v>13126.254960735956</v>
      </c>
      <c r="AM323" s="84">
        <f ca="1">VLOOKUP(eurostat_totals[[#This Row],[energy carrier EUCalc]],$AE$11:$BI$24,COLUMN()-COLUMN($AD$29),FALSE)*eurostat_totals[[#This Row],[2020 1]]</f>
        <v>12305.86402568996</v>
      </c>
      <c r="AN323" s="84">
        <f ca="1">VLOOKUP(eurostat_totals[[#This Row],[energy carrier EUCalc]],$AE$11:$BI$24,COLUMN()-COLUMN($AD$29),FALSE)*eurostat_totals[[#This Row],[2020 1]]</f>
        <v>11485.473090643962</v>
      </c>
      <c r="AO323" s="84">
        <f>VLOOKUP(eurostat_totals[[#This Row],[energy carrier EUCalc]],$AE$11:$BI$24,COLUMN()-COLUMN($AD$29),FALSE)*eurostat_totals[[#This Row],[2020 1]]</f>
        <v>16407.818700919946</v>
      </c>
      <c r="AP323" s="84">
        <f ca="1">VLOOKUP(eurostat_totals[[#This Row],[energy carrier EUCalc]],$AE$11:$BI$24,COLUMN()-COLUMN($AD$29),FALSE)*eurostat_totals[[#This Row],[2020 1]]</f>
        <v>15587.427765873948</v>
      </c>
      <c r="AQ323" s="84">
        <f ca="1">VLOOKUP(eurostat_totals[[#This Row],[energy carrier EUCalc]],$AE$11:$BI$24,COLUMN()-COLUMN($AD$29),FALSE)*eurostat_totals[[#This Row],[2020 1]]</f>
        <v>14767.03683082795</v>
      </c>
      <c r="AR323" s="81">
        <f ca="1">VLOOKUP(eurostat_totals[[#This Row],[energy carrier EUCalc]],$AE$11:$BI$24,COLUMN()-COLUMN($AD$29),FALSE)*eurostat_totals[[#This Row],[2020 1]]</f>
        <v>13946.645895781952</v>
      </c>
      <c r="AS323" s="81">
        <f ca="1">VLOOKUP(eurostat_totals[[#This Row],[energy carrier EUCalc]],$AE$11:$BI$24,COLUMN()-COLUMN($AD$29),FALSE)*eurostat_totals[[#This Row],[2020 1]]</f>
        <v>13126.254960735956</v>
      </c>
      <c r="AT323" s="81">
        <f ca="1">VLOOKUP(eurostat_totals[[#This Row],[energy carrier EUCalc]],$AE$11:$BI$24,COLUMN()-COLUMN($AD$29),FALSE)*eurostat_totals[[#This Row],[2020 1]]</f>
        <v>12305.86402568996</v>
      </c>
      <c r="AU323" s="81">
        <f ca="1">VLOOKUP(eurostat_totals[[#This Row],[energy carrier EUCalc]],$AE$11:$BI$24,COLUMN()-COLUMN($AD$29),FALSE)*eurostat_totals[[#This Row],[2020 1]]</f>
        <v>3281.5637401839886</v>
      </c>
      <c r="AV323" s="81">
        <f>VLOOKUP(eurostat_totals[[#This Row],[energy carrier EUCalc]],$AE$11:$BI$24,COLUMN()-COLUMN($AD$29),FALSE)*eurostat_totals[[#This Row],[2020 1]]</f>
        <v>16407.818700919946</v>
      </c>
      <c r="AW323" s="81">
        <f ca="1">VLOOKUP(eurostat_totals[[#This Row],[energy carrier EUCalc]],$AE$11:$BI$24,COLUMN()-COLUMN($AD$29),FALSE)*eurostat_totals[[#This Row],[2020 1]]</f>
        <v>15587.427765873948</v>
      </c>
      <c r="AX323" s="81">
        <f ca="1">VLOOKUP(eurostat_totals[[#This Row],[energy carrier EUCalc]],$AE$11:$BI$24,COLUMN()-COLUMN($AD$29),FALSE)*eurostat_totals[[#This Row],[2020 1]]</f>
        <v>14767.03683082795</v>
      </c>
      <c r="AY323" s="81">
        <f ca="1">VLOOKUP(eurostat_totals[[#This Row],[energy carrier EUCalc]],$AE$11:$BI$24,COLUMN()-COLUMN($AD$29),FALSE)*eurostat_totals[[#This Row],[2020 1]]</f>
        <v>13946.645895781952</v>
      </c>
      <c r="AZ323" s="81">
        <f ca="1">VLOOKUP(eurostat_totals[[#This Row],[energy carrier EUCalc]],$AE$11:$BI$24,COLUMN()-COLUMN($AD$29),FALSE)*eurostat_totals[[#This Row],[2020 1]]</f>
        <v>13126.254960735956</v>
      </c>
      <c r="BA323" s="81">
        <f ca="1">VLOOKUP(eurostat_totals[[#This Row],[energy carrier EUCalc]],$AE$11:$BI$24,COLUMN()-COLUMN($AD$29),FALSE)*eurostat_totals[[#This Row],[2020 1]]</f>
        <v>12305.86402568996</v>
      </c>
      <c r="BB323" s="81">
        <f ca="1">VLOOKUP(eurostat_totals[[#This Row],[energy carrier EUCalc]],$AE$11:$BI$24,COLUMN()-COLUMN($AD$29),FALSE)*eurostat_totals[[#This Row],[2020 1]]</f>
        <v>1640.7818700919943</v>
      </c>
      <c r="BC323" s="81">
        <f>VLOOKUP(eurostat_totals[[#This Row],[energy carrier EUCalc]],$AE$11:$BI$24,COLUMN()-COLUMN($AD$29),FALSE)*eurostat_totals[[#This Row],[2020 1]]</f>
        <v>16407.818700919946</v>
      </c>
      <c r="BD323" s="81">
        <f ca="1">VLOOKUP(eurostat_totals[[#This Row],[energy carrier EUCalc]],$AE$11:$BI$24,COLUMN()-COLUMN($AD$29),FALSE)*eurostat_totals[[#This Row],[2020 1]]</f>
        <v>15587.427765873948</v>
      </c>
      <c r="BE323" s="81">
        <f ca="1">VLOOKUP(eurostat_totals[[#This Row],[energy carrier EUCalc]],$AE$11:$BI$24,COLUMN()-COLUMN($AD$29),FALSE)*eurostat_totals[[#This Row],[2020 1]]</f>
        <v>14767.03683082795</v>
      </c>
      <c r="BF323" s="81">
        <f ca="1">VLOOKUP(eurostat_totals[[#This Row],[energy carrier EUCalc]],$AE$11:$BI$24,COLUMN()-COLUMN($AD$29),FALSE)*eurostat_totals[[#This Row],[2020 1]]</f>
        <v>13946.645895781952</v>
      </c>
      <c r="BG323" s="81">
        <f ca="1">VLOOKUP(eurostat_totals[[#This Row],[energy carrier EUCalc]],$AE$11:$BI$24,COLUMN()-COLUMN($AD$29),FALSE)*eurostat_totals[[#This Row],[2020 1]]</f>
        <v>13126.254960735956</v>
      </c>
      <c r="BH323" s="81">
        <f ca="1">VLOOKUP(eurostat_totals[[#This Row],[energy carrier EUCalc]],$AE$11:$BI$24,COLUMN()-COLUMN($AD$29),FALSE)*eurostat_totals[[#This Row],[2020 1]]</f>
        <v>12305.86402568996</v>
      </c>
      <c r="BI323" s="81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81" t="str">
        <f t="shared" si="133"/>
        <v>liquid-ff-heatingoilItaly</v>
      </c>
      <c r="B324" s="6" t="s">
        <v>34</v>
      </c>
      <c r="C324" t="s">
        <v>5</v>
      </c>
      <c r="D324" s="84">
        <v>92507.939070240245</v>
      </c>
      <c r="E324" s="84">
        <v>93625.442005950012</v>
      </c>
      <c r="F324" s="84">
        <v>82995.01684893608</v>
      </c>
      <c r="G324" s="84">
        <v>75320.80204383441</v>
      </c>
      <c r="H324" s="84">
        <v>58314.610078802063</v>
      </c>
      <c r="I324" s="84">
        <v>65918.715476529076</v>
      </c>
      <c r="J324" s="84">
        <v>64925.082537711445</v>
      </c>
      <c r="K324" s="84">
        <v>60854.810083336451</v>
      </c>
      <c r="L324" s="84">
        <v>62842.513355028539</v>
      </c>
      <c r="M324" s="84">
        <v>65030.348707386715</v>
      </c>
      <c r="N324" s="84">
        <v>58851.866058731088</v>
      </c>
      <c r="O324" s="84">
        <v>63030.914214299395</v>
      </c>
      <c r="P324" s="84">
        <v>56173.286977993972</v>
      </c>
      <c r="Q324" s="84">
        <v>50642.211857245034</v>
      </c>
      <c r="R324" s="84">
        <v>51438.460752442232</v>
      </c>
      <c r="S324" s="84">
        <v>51321.625777080408</v>
      </c>
      <c r="T324" s="84">
        <v>44350.535732006902</v>
      </c>
      <c r="U324" s="84">
        <v>36212.617797079969</v>
      </c>
      <c r="V324" s="84">
        <v>36585.747843861027</v>
      </c>
      <c r="W324" s="84">
        <v>35292.940057543688</v>
      </c>
      <c r="X324" s="84">
        <v>31335.396220491173</v>
      </c>
      <c r="Y324" s="84">
        <v>28160.520927780159</v>
      </c>
      <c r="Z324" s="84">
        <v>25977.727278543935</v>
      </c>
      <c r="AA324" s="84">
        <v>25109.020476596081</v>
      </c>
      <c r="AB324" s="84">
        <v>19711.154481962876</v>
      </c>
      <c r="AC324" s="84">
        <v>21677.498957673608</v>
      </c>
      <c r="AD324" s="84">
        <v>20910.721465143288</v>
      </c>
      <c r="AE324" s="84">
        <v>19066.745284114641</v>
      </c>
      <c r="AF324" s="84">
        <f t="shared" si="130"/>
        <v>17684.548885228782</v>
      </c>
      <c r="AG324" s="84">
        <f t="shared" si="131"/>
        <v>16199.654566955322</v>
      </c>
      <c r="AH324" s="84">
        <f t="shared" si="132"/>
        <v>15497.354583953811</v>
      </c>
      <c r="AI324" s="84">
        <f ca="1">VLOOKUP(eurostat_totals[[#This Row],[energy carrier EUCalc]],$AE$11:$BI$24,COLUMN()-COLUMN($AD$29),FALSE)*eurostat_totals[[#This Row],[2020 1]]</f>
        <v>14722.48685475612</v>
      </c>
      <c r="AJ324" s="84">
        <f ca="1">VLOOKUP(eurostat_totals[[#This Row],[energy carrier EUCalc]],$AE$11:$BI$24,COLUMN()-COLUMN($AD$29),FALSE)*eurostat_totals[[#This Row],[2020 1]]</f>
        <v>13947.619125558429</v>
      </c>
      <c r="AK324" s="84">
        <f ca="1">VLOOKUP(eurostat_totals[[#This Row],[energy carrier EUCalc]],$AE$11:$BI$24,COLUMN()-COLUMN($AD$29),FALSE)*eurostat_totals[[#This Row],[2020 1]]</f>
        <v>13172.751396360738</v>
      </c>
      <c r="AL324" s="84">
        <f ca="1">VLOOKUP(eurostat_totals[[#This Row],[energy carrier EUCalc]],$AE$11:$BI$24,COLUMN()-COLUMN($AD$29),FALSE)*eurostat_totals[[#This Row],[2020 1]]</f>
        <v>12397.883667163047</v>
      </c>
      <c r="AM324" s="84">
        <f ca="1">VLOOKUP(eurostat_totals[[#This Row],[energy carrier EUCalc]],$AE$11:$BI$24,COLUMN()-COLUMN($AD$29),FALSE)*eurostat_totals[[#This Row],[2020 1]]</f>
        <v>11623.015937965358</v>
      </c>
      <c r="AN324" s="84">
        <f ca="1">VLOOKUP(eurostat_totals[[#This Row],[energy carrier EUCalc]],$AE$11:$BI$24,COLUMN()-COLUMN($AD$29),FALSE)*eurostat_totals[[#This Row],[2020 1]]</f>
        <v>10848.148208767667</v>
      </c>
      <c r="AO324" s="84">
        <f>VLOOKUP(eurostat_totals[[#This Row],[energy carrier EUCalc]],$AE$11:$BI$24,COLUMN()-COLUMN($AD$29),FALSE)*eurostat_totals[[#This Row],[2020 1]]</f>
        <v>15497.354583953811</v>
      </c>
      <c r="AP324" s="84">
        <f ca="1">VLOOKUP(eurostat_totals[[#This Row],[energy carrier EUCalc]],$AE$11:$BI$24,COLUMN()-COLUMN($AD$29),FALSE)*eurostat_totals[[#This Row],[2020 1]]</f>
        <v>14722.48685475612</v>
      </c>
      <c r="AQ324" s="84">
        <f ca="1">VLOOKUP(eurostat_totals[[#This Row],[energy carrier EUCalc]],$AE$11:$BI$24,COLUMN()-COLUMN($AD$29),FALSE)*eurostat_totals[[#This Row],[2020 1]]</f>
        <v>13947.619125558429</v>
      </c>
      <c r="AR324" s="81">
        <f ca="1">VLOOKUP(eurostat_totals[[#This Row],[energy carrier EUCalc]],$AE$11:$BI$24,COLUMN()-COLUMN($AD$29),FALSE)*eurostat_totals[[#This Row],[2020 1]]</f>
        <v>13172.751396360738</v>
      </c>
      <c r="AS324" s="81">
        <f ca="1">VLOOKUP(eurostat_totals[[#This Row],[energy carrier EUCalc]],$AE$11:$BI$24,COLUMN()-COLUMN($AD$29),FALSE)*eurostat_totals[[#This Row],[2020 1]]</f>
        <v>12397.883667163047</v>
      </c>
      <c r="AT324" s="81">
        <f ca="1">VLOOKUP(eurostat_totals[[#This Row],[energy carrier EUCalc]],$AE$11:$BI$24,COLUMN()-COLUMN($AD$29),FALSE)*eurostat_totals[[#This Row],[2020 1]]</f>
        <v>11623.015937965358</v>
      </c>
      <c r="AU324" s="81">
        <f ca="1">VLOOKUP(eurostat_totals[[#This Row],[energy carrier EUCalc]],$AE$11:$BI$24,COLUMN()-COLUMN($AD$29),FALSE)*eurostat_totals[[#This Row],[2020 1]]</f>
        <v>3099.4709167907613</v>
      </c>
      <c r="AV324" s="81">
        <f>VLOOKUP(eurostat_totals[[#This Row],[energy carrier EUCalc]],$AE$11:$BI$24,COLUMN()-COLUMN($AD$29),FALSE)*eurostat_totals[[#This Row],[2020 1]]</f>
        <v>15497.354583953811</v>
      </c>
      <c r="AW324" s="81">
        <f ca="1">VLOOKUP(eurostat_totals[[#This Row],[energy carrier EUCalc]],$AE$11:$BI$24,COLUMN()-COLUMN($AD$29),FALSE)*eurostat_totals[[#This Row],[2020 1]]</f>
        <v>14722.48685475612</v>
      </c>
      <c r="AX324" s="81">
        <f ca="1">VLOOKUP(eurostat_totals[[#This Row],[energy carrier EUCalc]],$AE$11:$BI$24,COLUMN()-COLUMN($AD$29),FALSE)*eurostat_totals[[#This Row],[2020 1]]</f>
        <v>13947.619125558429</v>
      </c>
      <c r="AY324" s="81">
        <f ca="1">VLOOKUP(eurostat_totals[[#This Row],[energy carrier EUCalc]],$AE$11:$BI$24,COLUMN()-COLUMN($AD$29),FALSE)*eurostat_totals[[#This Row],[2020 1]]</f>
        <v>13172.751396360738</v>
      </c>
      <c r="AZ324" s="81">
        <f ca="1">VLOOKUP(eurostat_totals[[#This Row],[energy carrier EUCalc]],$AE$11:$BI$24,COLUMN()-COLUMN($AD$29),FALSE)*eurostat_totals[[#This Row],[2020 1]]</f>
        <v>12397.883667163047</v>
      </c>
      <c r="BA324" s="81">
        <f ca="1">VLOOKUP(eurostat_totals[[#This Row],[energy carrier EUCalc]],$AE$11:$BI$24,COLUMN()-COLUMN($AD$29),FALSE)*eurostat_totals[[#This Row],[2020 1]]</f>
        <v>11623.015937965358</v>
      </c>
      <c r="BB324" s="81">
        <f ca="1">VLOOKUP(eurostat_totals[[#This Row],[energy carrier EUCalc]],$AE$11:$BI$24,COLUMN()-COLUMN($AD$29),FALSE)*eurostat_totals[[#This Row],[2020 1]]</f>
        <v>1549.7354583953806</v>
      </c>
      <c r="BC324" s="81">
        <f>VLOOKUP(eurostat_totals[[#This Row],[energy carrier EUCalc]],$AE$11:$BI$24,COLUMN()-COLUMN($AD$29),FALSE)*eurostat_totals[[#This Row],[2020 1]]</f>
        <v>15497.354583953811</v>
      </c>
      <c r="BD324" s="81">
        <f ca="1">VLOOKUP(eurostat_totals[[#This Row],[energy carrier EUCalc]],$AE$11:$BI$24,COLUMN()-COLUMN($AD$29),FALSE)*eurostat_totals[[#This Row],[2020 1]]</f>
        <v>14722.48685475612</v>
      </c>
      <c r="BE324" s="81">
        <f ca="1">VLOOKUP(eurostat_totals[[#This Row],[energy carrier EUCalc]],$AE$11:$BI$24,COLUMN()-COLUMN($AD$29),FALSE)*eurostat_totals[[#This Row],[2020 1]]</f>
        <v>13947.619125558429</v>
      </c>
      <c r="BF324" s="81">
        <f ca="1">VLOOKUP(eurostat_totals[[#This Row],[energy carrier EUCalc]],$AE$11:$BI$24,COLUMN()-COLUMN($AD$29),FALSE)*eurostat_totals[[#This Row],[2020 1]]</f>
        <v>13172.751396360738</v>
      </c>
      <c r="BG324" s="81">
        <f ca="1">VLOOKUP(eurostat_totals[[#This Row],[energy carrier EUCalc]],$AE$11:$BI$24,COLUMN()-COLUMN($AD$29),FALSE)*eurostat_totals[[#This Row],[2020 1]]</f>
        <v>12397.883667163047</v>
      </c>
      <c r="BH324" s="81">
        <f ca="1">VLOOKUP(eurostat_totals[[#This Row],[energy carrier EUCalc]],$AE$11:$BI$24,COLUMN()-COLUMN($AD$29),FALSE)*eurostat_totals[[#This Row],[2020 1]]</f>
        <v>11623.015937965358</v>
      </c>
      <c r="BI324" s="81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81" t="str">
        <f t="shared" si="133"/>
        <v>liquid-ff-heatingoilLatvia</v>
      </c>
      <c r="B325" s="6" t="s">
        <v>34</v>
      </c>
      <c r="C325" t="s">
        <v>23</v>
      </c>
      <c r="D325" s="84">
        <v>1213.3257297778391</v>
      </c>
      <c r="E325" s="84">
        <v>1398.8473643617372</v>
      </c>
      <c r="F325" s="84">
        <v>1225.9379461640251</v>
      </c>
      <c r="G325" s="84">
        <v>984.82084805843931</v>
      </c>
      <c r="H325" s="84">
        <v>702.40891243034082</v>
      </c>
      <c r="I325" s="84">
        <v>340.7332652719619</v>
      </c>
      <c r="J325" s="84">
        <v>309.02981488829903</v>
      </c>
      <c r="K325" s="84">
        <v>331.15204927535927</v>
      </c>
      <c r="L325" s="84">
        <v>353.28445480466644</v>
      </c>
      <c r="M325" s="84">
        <v>341.47575865598736</v>
      </c>
      <c r="N325" s="84">
        <v>382.75025389400594</v>
      </c>
      <c r="O325" s="84">
        <v>384.32860312338823</v>
      </c>
      <c r="P325" s="84">
        <v>380.5913294781239</v>
      </c>
      <c r="Q325" s="84">
        <v>369.07167172285824</v>
      </c>
      <c r="R325" s="84">
        <v>376.16333968797215</v>
      </c>
      <c r="S325" s="84">
        <v>427.24479466774579</v>
      </c>
      <c r="T325" s="84">
        <v>443.01699083254545</v>
      </c>
      <c r="U325" s="84">
        <v>396.71282583001801</v>
      </c>
      <c r="V325" s="84">
        <v>382.09893470395269</v>
      </c>
      <c r="W325" s="84">
        <v>528.44848751790937</v>
      </c>
      <c r="X325" s="84">
        <v>572.69182312176133</v>
      </c>
      <c r="Y325" s="84">
        <v>567.40786719341679</v>
      </c>
      <c r="Z325" s="84">
        <v>572.52151775609593</v>
      </c>
      <c r="AA325" s="84">
        <v>559.17824077994419</v>
      </c>
      <c r="AB325" s="84">
        <v>578.06131461739176</v>
      </c>
      <c r="AC325" s="84">
        <v>501.37514809800587</v>
      </c>
      <c r="AD325" s="84">
        <v>520.09694102418769</v>
      </c>
      <c r="AE325" s="84">
        <v>558.0293224554124</v>
      </c>
      <c r="AF325" s="84">
        <f t="shared" si="130"/>
        <v>555.13088339527565</v>
      </c>
      <c r="AG325" s="84">
        <f t="shared" si="131"/>
        <v>554.32141191834194</v>
      </c>
      <c r="AH325" s="84">
        <f t="shared" si="132"/>
        <v>549.57343137853195</v>
      </c>
      <c r="AI325" s="84">
        <f ca="1">VLOOKUP(eurostat_totals[[#This Row],[energy carrier EUCalc]],$AE$11:$BI$24,COLUMN()-COLUMN($AD$29),FALSE)*eurostat_totals[[#This Row],[2020 1]]</f>
        <v>522.09475980960531</v>
      </c>
      <c r="AJ325" s="84">
        <f ca="1">VLOOKUP(eurostat_totals[[#This Row],[energy carrier EUCalc]],$AE$11:$BI$24,COLUMN()-COLUMN($AD$29),FALSE)*eurostat_totals[[#This Row],[2020 1]]</f>
        <v>494.61608824067872</v>
      </c>
      <c r="AK325" s="84">
        <f ca="1">VLOOKUP(eurostat_totals[[#This Row],[energy carrier EUCalc]],$AE$11:$BI$24,COLUMN()-COLUMN($AD$29),FALSE)*eurostat_totals[[#This Row],[2020 1]]</f>
        <v>467.13741667175208</v>
      </c>
      <c r="AL325" s="84">
        <f ca="1">VLOOKUP(eurostat_totals[[#This Row],[energy carrier EUCalc]],$AE$11:$BI$24,COLUMN()-COLUMN($AD$29),FALSE)*eurostat_totals[[#This Row],[2020 1]]</f>
        <v>439.65874510282555</v>
      </c>
      <c r="AM325" s="84">
        <f ca="1">VLOOKUP(eurostat_totals[[#This Row],[energy carrier EUCalc]],$AE$11:$BI$24,COLUMN()-COLUMN($AD$29),FALSE)*eurostat_totals[[#This Row],[2020 1]]</f>
        <v>412.18007353389896</v>
      </c>
      <c r="AN325" s="84">
        <f ca="1">VLOOKUP(eurostat_totals[[#This Row],[energy carrier EUCalc]],$AE$11:$BI$24,COLUMN()-COLUMN($AD$29),FALSE)*eurostat_totals[[#This Row],[2020 1]]</f>
        <v>384.70140196497232</v>
      </c>
      <c r="AO325" s="84">
        <f>VLOOKUP(eurostat_totals[[#This Row],[energy carrier EUCalc]],$AE$11:$BI$24,COLUMN()-COLUMN($AD$29),FALSE)*eurostat_totals[[#This Row],[2020 1]]</f>
        <v>549.57343137853195</v>
      </c>
      <c r="AP325" s="84">
        <f ca="1">VLOOKUP(eurostat_totals[[#This Row],[energy carrier EUCalc]],$AE$11:$BI$24,COLUMN()-COLUMN($AD$29),FALSE)*eurostat_totals[[#This Row],[2020 1]]</f>
        <v>522.09475980960531</v>
      </c>
      <c r="AQ325" s="84">
        <f ca="1">VLOOKUP(eurostat_totals[[#This Row],[energy carrier EUCalc]],$AE$11:$BI$24,COLUMN()-COLUMN($AD$29),FALSE)*eurostat_totals[[#This Row],[2020 1]]</f>
        <v>494.61608824067872</v>
      </c>
      <c r="AR325" s="81">
        <f ca="1">VLOOKUP(eurostat_totals[[#This Row],[energy carrier EUCalc]],$AE$11:$BI$24,COLUMN()-COLUMN($AD$29),FALSE)*eurostat_totals[[#This Row],[2020 1]]</f>
        <v>467.13741667175208</v>
      </c>
      <c r="AS325" s="81">
        <f ca="1">VLOOKUP(eurostat_totals[[#This Row],[energy carrier EUCalc]],$AE$11:$BI$24,COLUMN()-COLUMN($AD$29),FALSE)*eurostat_totals[[#This Row],[2020 1]]</f>
        <v>439.65874510282555</v>
      </c>
      <c r="AT325" s="81">
        <f ca="1">VLOOKUP(eurostat_totals[[#This Row],[energy carrier EUCalc]],$AE$11:$BI$24,COLUMN()-COLUMN($AD$29),FALSE)*eurostat_totals[[#This Row],[2020 1]]</f>
        <v>412.18007353389896</v>
      </c>
      <c r="AU325" s="81">
        <f ca="1">VLOOKUP(eurostat_totals[[#This Row],[energy carrier EUCalc]],$AE$11:$BI$24,COLUMN()-COLUMN($AD$29),FALSE)*eurostat_totals[[#This Row],[2020 1]]</f>
        <v>109.91468627570636</v>
      </c>
      <c r="AV325" s="81">
        <f>VLOOKUP(eurostat_totals[[#This Row],[energy carrier EUCalc]],$AE$11:$BI$24,COLUMN()-COLUMN($AD$29),FALSE)*eurostat_totals[[#This Row],[2020 1]]</f>
        <v>549.57343137853195</v>
      </c>
      <c r="AW325" s="81">
        <f ca="1">VLOOKUP(eurostat_totals[[#This Row],[energy carrier EUCalc]],$AE$11:$BI$24,COLUMN()-COLUMN($AD$29),FALSE)*eurostat_totals[[#This Row],[2020 1]]</f>
        <v>522.09475980960531</v>
      </c>
      <c r="AX325" s="81">
        <f ca="1">VLOOKUP(eurostat_totals[[#This Row],[energy carrier EUCalc]],$AE$11:$BI$24,COLUMN()-COLUMN($AD$29),FALSE)*eurostat_totals[[#This Row],[2020 1]]</f>
        <v>494.61608824067872</v>
      </c>
      <c r="AY325" s="81">
        <f ca="1">VLOOKUP(eurostat_totals[[#This Row],[energy carrier EUCalc]],$AE$11:$BI$24,COLUMN()-COLUMN($AD$29),FALSE)*eurostat_totals[[#This Row],[2020 1]]</f>
        <v>467.13741667175208</v>
      </c>
      <c r="AZ325" s="81">
        <f ca="1">VLOOKUP(eurostat_totals[[#This Row],[energy carrier EUCalc]],$AE$11:$BI$24,COLUMN()-COLUMN($AD$29),FALSE)*eurostat_totals[[#This Row],[2020 1]]</f>
        <v>439.65874510282555</v>
      </c>
      <c r="BA325" s="81">
        <f ca="1">VLOOKUP(eurostat_totals[[#This Row],[energy carrier EUCalc]],$AE$11:$BI$24,COLUMN()-COLUMN($AD$29),FALSE)*eurostat_totals[[#This Row],[2020 1]]</f>
        <v>412.18007353389896</v>
      </c>
      <c r="BB325" s="81">
        <f ca="1">VLOOKUP(eurostat_totals[[#This Row],[energy carrier EUCalc]],$AE$11:$BI$24,COLUMN()-COLUMN($AD$29),FALSE)*eurostat_totals[[#This Row],[2020 1]]</f>
        <v>54.957343137853179</v>
      </c>
      <c r="BC325" s="81">
        <f>VLOOKUP(eurostat_totals[[#This Row],[energy carrier EUCalc]],$AE$11:$BI$24,COLUMN()-COLUMN($AD$29),FALSE)*eurostat_totals[[#This Row],[2020 1]]</f>
        <v>549.57343137853195</v>
      </c>
      <c r="BD325" s="81">
        <f ca="1">VLOOKUP(eurostat_totals[[#This Row],[energy carrier EUCalc]],$AE$11:$BI$24,COLUMN()-COLUMN($AD$29),FALSE)*eurostat_totals[[#This Row],[2020 1]]</f>
        <v>522.09475980960531</v>
      </c>
      <c r="BE325" s="81">
        <f ca="1">VLOOKUP(eurostat_totals[[#This Row],[energy carrier EUCalc]],$AE$11:$BI$24,COLUMN()-COLUMN($AD$29),FALSE)*eurostat_totals[[#This Row],[2020 1]]</f>
        <v>494.61608824067872</v>
      </c>
      <c r="BF325" s="81">
        <f ca="1">VLOOKUP(eurostat_totals[[#This Row],[energy carrier EUCalc]],$AE$11:$BI$24,COLUMN()-COLUMN($AD$29),FALSE)*eurostat_totals[[#This Row],[2020 1]]</f>
        <v>467.13741667175208</v>
      </c>
      <c r="BG325" s="81">
        <f ca="1">VLOOKUP(eurostat_totals[[#This Row],[energy carrier EUCalc]],$AE$11:$BI$24,COLUMN()-COLUMN($AD$29),FALSE)*eurostat_totals[[#This Row],[2020 1]]</f>
        <v>439.65874510282555</v>
      </c>
      <c r="BH325" s="81">
        <f ca="1">VLOOKUP(eurostat_totals[[#This Row],[energy carrier EUCalc]],$AE$11:$BI$24,COLUMN()-COLUMN($AD$29),FALSE)*eurostat_totals[[#This Row],[2020 1]]</f>
        <v>412.18007353389896</v>
      </c>
      <c r="BI325" s="81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81" t="str">
        <f t="shared" si="133"/>
        <v>liquid-ff-heatingoilLithuania</v>
      </c>
      <c r="B326" s="6" t="s">
        <v>34</v>
      </c>
      <c r="C326" t="s">
        <v>24</v>
      </c>
      <c r="D326" s="84">
        <v>0</v>
      </c>
      <c r="E326" s="84">
        <v>0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>
        <v>0</v>
      </c>
      <c r="O326" s="84">
        <v>0</v>
      </c>
      <c r="P326" s="84">
        <v>0</v>
      </c>
      <c r="Q326" s="84">
        <v>0</v>
      </c>
      <c r="R326" s="84">
        <v>0</v>
      </c>
      <c r="S326" s="84">
        <v>639.35287051720388</v>
      </c>
      <c r="T326" s="84">
        <v>561.95019588243088</v>
      </c>
      <c r="U326" s="84">
        <v>389.09116944699798</v>
      </c>
      <c r="V326" s="84">
        <v>386.80168475428047</v>
      </c>
      <c r="W326" s="84">
        <v>393.24686568524737</v>
      </c>
      <c r="X326" s="84">
        <v>460.17887020487575</v>
      </c>
      <c r="Y326" s="84">
        <v>503.96886970949168</v>
      </c>
      <c r="Z326" s="84">
        <v>562.3852663334261</v>
      </c>
      <c r="AA326" s="84">
        <v>464.02245554575961</v>
      </c>
      <c r="AB326" s="84">
        <v>436.45843157158589</v>
      </c>
      <c r="AC326" s="84">
        <v>378.00374885422832</v>
      </c>
      <c r="AD326" s="84">
        <v>445.50507841345001</v>
      </c>
      <c r="AE326" s="84">
        <v>510.52039241250861</v>
      </c>
      <c r="AF326" s="84">
        <f t="shared" si="130"/>
        <v>500.14741762832512</v>
      </c>
      <c r="AG326" s="84">
        <f t="shared" si="131"/>
        <v>507.3724100448382</v>
      </c>
      <c r="AH326" s="84">
        <f t="shared" si="132"/>
        <v>521.55520573948866</v>
      </c>
      <c r="AI326" s="84">
        <f ca="1">VLOOKUP(eurostat_totals[[#This Row],[energy carrier EUCalc]],$AE$11:$BI$24,COLUMN()-COLUMN($AD$29),FALSE)*eurostat_totals[[#This Row],[2020 1]]</f>
        <v>495.47744545251419</v>
      </c>
      <c r="AJ326" s="84">
        <f ca="1">VLOOKUP(eurostat_totals[[#This Row],[energy carrier EUCalc]],$AE$11:$BI$24,COLUMN()-COLUMN($AD$29),FALSE)*eurostat_totals[[#This Row],[2020 1]]</f>
        <v>469.39968516553972</v>
      </c>
      <c r="AK326" s="84">
        <f ca="1">VLOOKUP(eurostat_totals[[#This Row],[energy carrier EUCalc]],$AE$11:$BI$24,COLUMN()-COLUMN($AD$29),FALSE)*eurostat_totals[[#This Row],[2020 1]]</f>
        <v>443.32192487856531</v>
      </c>
      <c r="AL326" s="84">
        <f ca="1">VLOOKUP(eurostat_totals[[#This Row],[energy carrier EUCalc]],$AE$11:$BI$24,COLUMN()-COLUMN($AD$29),FALSE)*eurostat_totals[[#This Row],[2020 1]]</f>
        <v>417.2441645915909</v>
      </c>
      <c r="AM326" s="84">
        <f ca="1">VLOOKUP(eurostat_totals[[#This Row],[energy carrier EUCalc]],$AE$11:$BI$24,COLUMN()-COLUMN($AD$29),FALSE)*eurostat_totals[[#This Row],[2020 1]]</f>
        <v>391.16640430461649</v>
      </c>
      <c r="AN326" s="84">
        <f ca="1">VLOOKUP(eurostat_totals[[#This Row],[energy carrier EUCalc]],$AE$11:$BI$24,COLUMN()-COLUMN($AD$29),FALSE)*eurostat_totals[[#This Row],[2020 1]]</f>
        <v>365.08864401764203</v>
      </c>
      <c r="AO326" s="84">
        <f>VLOOKUP(eurostat_totals[[#This Row],[energy carrier EUCalc]],$AE$11:$BI$24,COLUMN()-COLUMN($AD$29),FALSE)*eurostat_totals[[#This Row],[2020 1]]</f>
        <v>521.55520573948866</v>
      </c>
      <c r="AP326" s="84">
        <f ca="1">VLOOKUP(eurostat_totals[[#This Row],[energy carrier EUCalc]],$AE$11:$BI$24,COLUMN()-COLUMN($AD$29),FALSE)*eurostat_totals[[#This Row],[2020 1]]</f>
        <v>495.47744545251419</v>
      </c>
      <c r="AQ326" s="84">
        <f ca="1">VLOOKUP(eurostat_totals[[#This Row],[energy carrier EUCalc]],$AE$11:$BI$24,COLUMN()-COLUMN($AD$29),FALSE)*eurostat_totals[[#This Row],[2020 1]]</f>
        <v>469.39968516553972</v>
      </c>
      <c r="AR326" s="81">
        <f ca="1">VLOOKUP(eurostat_totals[[#This Row],[energy carrier EUCalc]],$AE$11:$BI$24,COLUMN()-COLUMN($AD$29),FALSE)*eurostat_totals[[#This Row],[2020 1]]</f>
        <v>443.32192487856531</v>
      </c>
      <c r="AS326" s="81">
        <f ca="1">VLOOKUP(eurostat_totals[[#This Row],[energy carrier EUCalc]],$AE$11:$BI$24,COLUMN()-COLUMN($AD$29),FALSE)*eurostat_totals[[#This Row],[2020 1]]</f>
        <v>417.2441645915909</v>
      </c>
      <c r="AT326" s="81">
        <f ca="1">VLOOKUP(eurostat_totals[[#This Row],[energy carrier EUCalc]],$AE$11:$BI$24,COLUMN()-COLUMN($AD$29),FALSE)*eurostat_totals[[#This Row],[2020 1]]</f>
        <v>391.16640430461649</v>
      </c>
      <c r="AU326" s="81">
        <f ca="1">VLOOKUP(eurostat_totals[[#This Row],[energy carrier EUCalc]],$AE$11:$BI$24,COLUMN()-COLUMN($AD$29),FALSE)*eurostat_totals[[#This Row],[2020 1]]</f>
        <v>104.31104114789771</v>
      </c>
      <c r="AV326" s="81">
        <f>VLOOKUP(eurostat_totals[[#This Row],[energy carrier EUCalc]],$AE$11:$BI$24,COLUMN()-COLUMN($AD$29),FALSE)*eurostat_totals[[#This Row],[2020 1]]</f>
        <v>521.55520573948866</v>
      </c>
      <c r="AW326" s="81">
        <f ca="1">VLOOKUP(eurostat_totals[[#This Row],[energy carrier EUCalc]],$AE$11:$BI$24,COLUMN()-COLUMN($AD$29),FALSE)*eurostat_totals[[#This Row],[2020 1]]</f>
        <v>495.47744545251419</v>
      </c>
      <c r="AX326" s="81">
        <f ca="1">VLOOKUP(eurostat_totals[[#This Row],[energy carrier EUCalc]],$AE$11:$BI$24,COLUMN()-COLUMN($AD$29),FALSE)*eurostat_totals[[#This Row],[2020 1]]</f>
        <v>469.39968516553972</v>
      </c>
      <c r="AY326" s="81">
        <f ca="1">VLOOKUP(eurostat_totals[[#This Row],[energy carrier EUCalc]],$AE$11:$BI$24,COLUMN()-COLUMN($AD$29),FALSE)*eurostat_totals[[#This Row],[2020 1]]</f>
        <v>443.32192487856531</v>
      </c>
      <c r="AZ326" s="81">
        <f ca="1">VLOOKUP(eurostat_totals[[#This Row],[energy carrier EUCalc]],$AE$11:$BI$24,COLUMN()-COLUMN($AD$29),FALSE)*eurostat_totals[[#This Row],[2020 1]]</f>
        <v>417.2441645915909</v>
      </c>
      <c r="BA326" s="81">
        <f ca="1">VLOOKUP(eurostat_totals[[#This Row],[energy carrier EUCalc]],$AE$11:$BI$24,COLUMN()-COLUMN($AD$29),FALSE)*eurostat_totals[[#This Row],[2020 1]]</f>
        <v>391.16640430461649</v>
      </c>
      <c r="BB326" s="81">
        <f ca="1">VLOOKUP(eurostat_totals[[#This Row],[energy carrier EUCalc]],$AE$11:$BI$24,COLUMN()-COLUMN($AD$29),FALSE)*eurostat_totals[[#This Row],[2020 1]]</f>
        <v>52.155520573948856</v>
      </c>
      <c r="BC326" s="81">
        <f>VLOOKUP(eurostat_totals[[#This Row],[energy carrier EUCalc]],$AE$11:$BI$24,COLUMN()-COLUMN($AD$29),FALSE)*eurostat_totals[[#This Row],[2020 1]]</f>
        <v>521.55520573948866</v>
      </c>
      <c r="BD326" s="81">
        <f ca="1">VLOOKUP(eurostat_totals[[#This Row],[energy carrier EUCalc]],$AE$11:$BI$24,COLUMN()-COLUMN($AD$29),FALSE)*eurostat_totals[[#This Row],[2020 1]]</f>
        <v>495.47744545251419</v>
      </c>
      <c r="BE326" s="81">
        <f ca="1">VLOOKUP(eurostat_totals[[#This Row],[energy carrier EUCalc]],$AE$11:$BI$24,COLUMN()-COLUMN($AD$29),FALSE)*eurostat_totals[[#This Row],[2020 1]]</f>
        <v>469.39968516553972</v>
      </c>
      <c r="BF326" s="81">
        <f ca="1">VLOOKUP(eurostat_totals[[#This Row],[energy carrier EUCalc]],$AE$11:$BI$24,COLUMN()-COLUMN($AD$29),FALSE)*eurostat_totals[[#This Row],[2020 1]]</f>
        <v>443.32192487856531</v>
      </c>
      <c r="BG326" s="81">
        <f ca="1">VLOOKUP(eurostat_totals[[#This Row],[energy carrier EUCalc]],$AE$11:$BI$24,COLUMN()-COLUMN($AD$29),FALSE)*eurostat_totals[[#This Row],[2020 1]]</f>
        <v>417.2441645915909</v>
      </c>
      <c r="BH326" s="81">
        <f ca="1">VLOOKUP(eurostat_totals[[#This Row],[energy carrier EUCalc]],$AE$11:$BI$24,COLUMN()-COLUMN($AD$29),FALSE)*eurostat_totals[[#This Row],[2020 1]]</f>
        <v>391.16640430461649</v>
      </c>
      <c r="BI326" s="81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81" t="str">
        <f t="shared" si="133"/>
        <v>liquid-ff-heatingoilLuxembourg</v>
      </c>
      <c r="B327" s="6" t="s">
        <v>34</v>
      </c>
      <c r="C327" t="s">
        <v>27</v>
      </c>
      <c r="D327" s="84">
        <v>3206.4492466027773</v>
      </c>
      <c r="E327" s="84">
        <v>3959.8746613718426</v>
      </c>
      <c r="F327" s="84">
        <v>3540.1087700906492</v>
      </c>
      <c r="G327" s="84">
        <v>3421.492422340868</v>
      </c>
      <c r="H327" s="84">
        <v>3269.9206071441963</v>
      </c>
      <c r="I327" s="84">
        <v>3183.8142393508742</v>
      </c>
      <c r="J327" s="84">
        <v>3486.0668947633544</v>
      </c>
      <c r="K327" s="84">
        <v>3462.7636562758044</v>
      </c>
      <c r="L327" s="84">
        <v>3570.3913125949521</v>
      </c>
      <c r="M327" s="84">
        <v>3029.5588923666064</v>
      </c>
      <c r="N327" s="84">
        <v>2415.2846772871926</v>
      </c>
      <c r="O327" s="84">
        <v>2619.5917028289996</v>
      </c>
      <c r="P327" s="84">
        <v>2369.0673293910745</v>
      </c>
      <c r="Q327" s="84">
        <v>2412.9272828813059</v>
      </c>
      <c r="R327" s="84">
        <v>2573.8916414436185</v>
      </c>
      <c r="S327" s="84">
        <v>2482.5807578170857</v>
      </c>
      <c r="T327" s="84">
        <v>2540.9153369000151</v>
      </c>
      <c r="U327" s="84">
        <v>2391.9882018632666</v>
      </c>
      <c r="V327" s="84">
        <v>2405.5638635310961</v>
      </c>
      <c r="W327" s="84">
        <v>2365.590574346405</v>
      </c>
      <c r="X327" s="84">
        <v>2022.9444888295156</v>
      </c>
      <c r="Y327" s="84">
        <v>1778.8573822945405</v>
      </c>
      <c r="Z327" s="84">
        <v>2000.290397815982</v>
      </c>
      <c r="AA327" s="84">
        <v>1883.5270645029796</v>
      </c>
      <c r="AB327" s="84">
        <v>1590.7895297448581</v>
      </c>
      <c r="AC327" s="84">
        <v>1849.8782129596759</v>
      </c>
      <c r="AD327" s="84">
        <v>1844.6829535506286</v>
      </c>
      <c r="AE327" s="84">
        <v>1797.3297842890865</v>
      </c>
      <c r="AF327" s="84">
        <f t="shared" si="130"/>
        <v>1756.7376615837074</v>
      </c>
      <c r="AG327" s="84">
        <f t="shared" si="131"/>
        <v>1731.379780999853</v>
      </c>
      <c r="AH327" s="84">
        <f t="shared" si="132"/>
        <v>1759.497831250852</v>
      </c>
      <c r="AI327" s="84">
        <f ca="1">VLOOKUP(eurostat_totals[[#This Row],[energy carrier EUCalc]],$AE$11:$BI$24,COLUMN()-COLUMN($AD$29),FALSE)*eurostat_totals[[#This Row],[2020 1]]</f>
        <v>1671.5229396883092</v>
      </c>
      <c r="AJ327" s="84">
        <f ca="1">VLOOKUP(eurostat_totals[[#This Row],[energy carrier EUCalc]],$AE$11:$BI$24,COLUMN()-COLUMN($AD$29),FALSE)*eurostat_totals[[#This Row],[2020 1]]</f>
        <v>1583.5480481257666</v>
      </c>
      <c r="AK327" s="84">
        <f ca="1">VLOOKUP(eurostat_totals[[#This Row],[energy carrier EUCalc]],$AE$11:$BI$24,COLUMN()-COLUMN($AD$29),FALSE)*eurostat_totals[[#This Row],[2020 1]]</f>
        <v>1495.5731565632238</v>
      </c>
      <c r="AL327" s="84">
        <f ca="1">VLOOKUP(eurostat_totals[[#This Row],[energy carrier EUCalc]],$AE$11:$BI$24,COLUMN()-COLUMN($AD$29),FALSE)*eurostat_totals[[#This Row],[2020 1]]</f>
        <v>1407.5982650006815</v>
      </c>
      <c r="AM327" s="84">
        <f ca="1">VLOOKUP(eurostat_totals[[#This Row],[energy carrier EUCalc]],$AE$11:$BI$24,COLUMN()-COLUMN($AD$29),FALSE)*eurostat_totals[[#This Row],[2020 1]]</f>
        <v>1319.623373438139</v>
      </c>
      <c r="AN327" s="84">
        <f ca="1">VLOOKUP(eurostat_totals[[#This Row],[energy carrier EUCalc]],$AE$11:$BI$24,COLUMN()-COLUMN($AD$29),FALSE)*eurostat_totals[[#This Row],[2020 1]]</f>
        <v>1231.6484818755962</v>
      </c>
      <c r="AO327" s="84">
        <f>VLOOKUP(eurostat_totals[[#This Row],[energy carrier EUCalc]],$AE$11:$BI$24,COLUMN()-COLUMN($AD$29),FALSE)*eurostat_totals[[#This Row],[2020 1]]</f>
        <v>1759.497831250852</v>
      </c>
      <c r="AP327" s="84">
        <f ca="1">VLOOKUP(eurostat_totals[[#This Row],[energy carrier EUCalc]],$AE$11:$BI$24,COLUMN()-COLUMN($AD$29),FALSE)*eurostat_totals[[#This Row],[2020 1]]</f>
        <v>1671.5229396883092</v>
      </c>
      <c r="AQ327" s="84">
        <f ca="1">VLOOKUP(eurostat_totals[[#This Row],[energy carrier EUCalc]],$AE$11:$BI$24,COLUMN()-COLUMN($AD$29),FALSE)*eurostat_totals[[#This Row],[2020 1]]</f>
        <v>1583.5480481257666</v>
      </c>
      <c r="AR327" s="81">
        <f ca="1">VLOOKUP(eurostat_totals[[#This Row],[energy carrier EUCalc]],$AE$11:$BI$24,COLUMN()-COLUMN($AD$29),FALSE)*eurostat_totals[[#This Row],[2020 1]]</f>
        <v>1495.5731565632238</v>
      </c>
      <c r="AS327" s="81">
        <f ca="1">VLOOKUP(eurostat_totals[[#This Row],[energy carrier EUCalc]],$AE$11:$BI$24,COLUMN()-COLUMN($AD$29),FALSE)*eurostat_totals[[#This Row],[2020 1]]</f>
        <v>1407.5982650006815</v>
      </c>
      <c r="AT327" s="81">
        <f ca="1">VLOOKUP(eurostat_totals[[#This Row],[energy carrier EUCalc]],$AE$11:$BI$24,COLUMN()-COLUMN($AD$29),FALSE)*eurostat_totals[[#This Row],[2020 1]]</f>
        <v>1319.623373438139</v>
      </c>
      <c r="AU327" s="81">
        <f ca="1">VLOOKUP(eurostat_totals[[#This Row],[energy carrier EUCalc]],$AE$11:$BI$24,COLUMN()-COLUMN($AD$29),FALSE)*eurostat_totals[[#This Row],[2020 1]]</f>
        <v>351.89956625017032</v>
      </c>
      <c r="AV327" s="81">
        <f>VLOOKUP(eurostat_totals[[#This Row],[energy carrier EUCalc]],$AE$11:$BI$24,COLUMN()-COLUMN($AD$29),FALSE)*eurostat_totals[[#This Row],[2020 1]]</f>
        <v>1759.497831250852</v>
      </c>
      <c r="AW327" s="81">
        <f ca="1">VLOOKUP(eurostat_totals[[#This Row],[energy carrier EUCalc]],$AE$11:$BI$24,COLUMN()-COLUMN($AD$29),FALSE)*eurostat_totals[[#This Row],[2020 1]]</f>
        <v>1671.5229396883092</v>
      </c>
      <c r="AX327" s="81">
        <f ca="1">VLOOKUP(eurostat_totals[[#This Row],[energy carrier EUCalc]],$AE$11:$BI$24,COLUMN()-COLUMN($AD$29),FALSE)*eurostat_totals[[#This Row],[2020 1]]</f>
        <v>1583.5480481257666</v>
      </c>
      <c r="AY327" s="81">
        <f ca="1">VLOOKUP(eurostat_totals[[#This Row],[energy carrier EUCalc]],$AE$11:$BI$24,COLUMN()-COLUMN($AD$29),FALSE)*eurostat_totals[[#This Row],[2020 1]]</f>
        <v>1495.5731565632238</v>
      </c>
      <c r="AZ327" s="81">
        <f ca="1">VLOOKUP(eurostat_totals[[#This Row],[energy carrier EUCalc]],$AE$11:$BI$24,COLUMN()-COLUMN($AD$29),FALSE)*eurostat_totals[[#This Row],[2020 1]]</f>
        <v>1407.5982650006815</v>
      </c>
      <c r="BA327" s="81">
        <f ca="1">VLOOKUP(eurostat_totals[[#This Row],[energy carrier EUCalc]],$AE$11:$BI$24,COLUMN()-COLUMN($AD$29),FALSE)*eurostat_totals[[#This Row],[2020 1]]</f>
        <v>1319.623373438139</v>
      </c>
      <c r="BB327" s="81">
        <f ca="1">VLOOKUP(eurostat_totals[[#This Row],[energy carrier EUCalc]],$AE$11:$BI$24,COLUMN()-COLUMN($AD$29),FALSE)*eurostat_totals[[#This Row],[2020 1]]</f>
        <v>175.94978312508516</v>
      </c>
      <c r="BC327" s="81">
        <f>VLOOKUP(eurostat_totals[[#This Row],[energy carrier EUCalc]],$AE$11:$BI$24,COLUMN()-COLUMN($AD$29),FALSE)*eurostat_totals[[#This Row],[2020 1]]</f>
        <v>1759.497831250852</v>
      </c>
      <c r="BD327" s="81">
        <f ca="1">VLOOKUP(eurostat_totals[[#This Row],[energy carrier EUCalc]],$AE$11:$BI$24,COLUMN()-COLUMN($AD$29),FALSE)*eurostat_totals[[#This Row],[2020 1]]</f>
        <v>1671.5229396883092</v>
      </c>
      <c r="BE327" s="81">
        <f ca="1">VLOOKUP(eurostat_totals[[#This Row],[energy carrier EUCalc]],$AE$11:$BI$24,COLUMN()-COLUMN($AD$29),FALSE)*eurostat_totals[[#This Row],[2020 1]]</f>
        <v>1583.5480481257666</v>
      </c>
      <c r="BF327" s="81">
        <f ca="1">VLOOKUP(eurostat_totals[[#This Row],[energy carrier EUCalc]],$AE$11:$BI$24,COLUMN()-COLUMN($AD$29),FALSE)*eurostat_totals[[#This Row],[2020 1]]</f>
        <v>1495.5731565632238</v>
      </c>
      <c r="BG327" s="81">
        <f ca="1">VLOOKUP(eurostat_totals[[#This Row],[energy carrier EUCalc]],$AE$11:$BI$24,COLUMN()-COLUMN($AD$29),FALSE)*eurostat_totals[[#This Row],[2020 1]]</f>
        <v>1407.5982650006815</v>
      </c>
      <c r="BH327" s="81">
        <f ca="1">VLOOKUP(eurostat_totals[[#This Row],[energy carrier EUCalc]],$AE$11:$BI$24,COLUMN()-COLUMN($AD$29),FALSE)*eurostat_totals[[#This Row],[2020 1]]</f>
        <v>1319.623373438139</v>
      </c>
      <c r="BI327" s="81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81" t="str">
        <f t="shared" si="133"/>
        <v>liquid-ff-heatingoilMalta</v>
      </c>
      <c r="B328" s="6" t="s">
        <v>34</v>
      </c>
      <c r="C328" t="s">
        <v>29</v>
      </c>
      <c r="D328" s="84">
        <v>0</v>
      </c>
      <c r="E328" s="84">
        <v>0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>
        <v>0</v>
      </c>
      <c r="O328" s="84">
        <v>0</v>
      </c>
      <c r="P328" s="84">
        <v>0</v>
      </c>
      <c r="Q328" s="84">
        <v>0</v>
      </c>
      <c r="R328" s="84">
        <v>0</v>
      </c>
      <c r="S328" s="84">
        <v>0</v>
      </c>
      <c r="T328" s="84">
        <v>0</v>
      </c>
      <c r="U328" s="84">
        <v>0</v>
      </c>
      <c r="V328" s="84">
        <v>0</v>
      </c>
      <c r="W328" s="84">
        <v>0</v>
      </c>
      <c r="X328" s="84">
        <v>0</v>
      </c>
      <c r="Y328" s="84">
        <v>0</v>
      </c>
      <c r="Z328" s="84">
        <v>0</v>
      </c>
      <c r="AA328" s="84">
        <v>165.27393000000001</v>
      </c>
      <c r="AB328" s="84">
        <v>152.50418999999999</v>
      </c>
      <c r="AC328" s="84">
        <v>202.78068000000002</v>
      </c>
      <c r="AD328" s="84">
        <v>215.55042</v>
      </c>
      <c r="AE328" s="84">
        <v>190.72037000000003</v>
      </c>
      <c r="AF328" s="84">
        <f t="shared" si="130"/>
        <v>228.86444400000005</v>
      </c>
      <c r="AG328" s="84">
        <f t="shared" si="131"/>
        <v>241.58254680000005</v>
      </c>
      <c r="AH328" s="84">
        <f t="shared" si="132"/>
        <v>259.39821816000006</v>
      </c>
      <c r="AI328" s="84">
        <f ca="1">VLOOKUP(eurostat_totals[[#This Row],[energy carrier EUCalc]],$AE$11:$BI$24,COLUMN()-COLUMN($AD$29),FALSE)*eurostat_totals[[#This Row],[2020 1]]</f>
        <v>246.42830725200005</v>
      </c>
      <c r="AJ328" s="84">
        <f ca="1">VLOOKUP(eurostat_totals[[#This Row],[energy carrier EUCalc]],$AE$11:$BI$24,COLUMN()-COLUMN($AD$29),FALSE)*eurostat_totals[[#This Row],[2020 1]]</f>
        <v>233.45839634400002</v>
      </c>
      <c r="AK328" s="84">
        <f ca="1">VLOOKUP(eurostat_totals[[#This Row],[energy carrier EUCalc]],$AE$11:$BI$24,COLUMN()-COLUMN($AD$29),FALSE)*eurostat_totals[[#This Row],[2020 1]]</f>
        <v>220.48848543600002</v>
      </c>
      <c r="AL328" s="84">
        <f ca="1">VLOOKUP(eurostat_totals[[#This Row],[energy carrier EUCalc]],$AE$11:$BI$24,COLUMN()-COLUMN($AD$29),FALSE)*eurostat_totals[[#This Row],[2020 1]]</f>
        <v>207.51857452800002</v>
      </c>
      <c r="AM328" s="84">
        <f ca="1">VLOOKUP(eurostat_totals[[#This Row],[energy carrier EUCalc]],$AE$11:$BI$24,COLUMN()-COLUMN($AD$29),FALSE)*eurostat_totals[[#This Row],[2020 1]]</f>
        <v>194.54866362000004</v>
      </c>
      <c r="AN328" s="84">
        <f ca="1">VLOOKUP(eurostat_totals[[#This Row],[energy carrier EUCalc]],$AE$11:$BI$24,COLUMN()-COLUMN($AD$29),FALSE)*eurostat_totals[[#This Row],[2020 1]]</f>
        <v>181.57875271200004</v>
      </c>
      <c r="AO328" s="84">
        <f>VLOOKUP(eurostat_totals[[#This Row],[energy carrier EUCalc]],$AE$11:$BI$24,COLUMN()-COLUMN($AD$29),FALSE)*eurostat_totals[[#This Row],[2020 1]]</f>
        <v>259.39821816000006</v>
      </c>
      <c r="AP328" s="84">
        <f ca="1">VLOOKUP(eurostat_totals[[#This Row],[energy carrier EUCalc]],$AE$11:$BI$24,COLUMN()-COLUMN($AD$29),FALSE)*eurostat_totals[[#This Row],[2020 1]]</f>
        <v>246.42830725200005</v>
      </c>
      <c r="AQ328" s="84">
        <f ca="1">VLOOKUP(eurostat_totals[[#This Row],[energy carrier EUCalc]],$AE$11:$BI$24,COLUMN()-COLUMN($AD$29),FALSE)*eurostat_totals[[#This Row],[2020 1]]</f>
        <v>233.45839634400002</v>
      </c>
      <c r="AR328" s="81">
        <f ca="1">VLOOKUP(eurostat_totals[[#This Row],[energy carrier EUCalc]],$AE$11:$BI$24,COLUMN()-COLUMN($AD$29),FALSE)*eurostat_totals[[#This Row],[2020 1]]</f>
        <v>220.48848543600002</v>
      </c>
      <c r="AS328" s="81">
        <f ca="1">VLOOKUP(eurostat_totals[[#This Row],[energy carrier EUCalc]],$AE$11:$BI$24,COLUMN()-COLUMN($AD$29),FALSE)*eurostat_totals[[#This Row],[2020 1]]</f>
        <v>207.51857452800002</v>
      </c>
      <c r="AT328" s="81">
        <f ca="1">VLOOKUP(eurostat_totals[[#This Row],[energy carrier EUCalc]],$AE$11:$BI$24,COLUMN()-COLUMN($AD$29),FALSE)*eurostat_totals[[#This Row],[2020 1]]</f>
        <v>194.54866362000004</v>
      </c>
      <c r="AU328" s="81">
        <f ca="1">VLOOKUP(eurostat_totals[[#This Row],[energy carrier EUCalc]],$AE$11:$BI$24,COLUMN()-COLUMN($AD$29),FALSE)*eurostat_totals[[#This Row],[2020 1]]</f>
        <v>51.879643631999997</v>
      </c>
      <c r="AV328" s="81">
        <f>VLOOKUP(eurostat_totals[[#This Row],[energy carrier EUCalc]],$AE$11:$BI$24,COLUMN()-COLUMN($AD$29),FALSE)*eurostat_totals[[#This Row],[2020 1]]</f>
        <v>259.39821816000006</v>
      </c>
      <c r="AW328" s="81">
        <f ca="1">VLOOKUP(eurostat_totals[[#This Row],[energy carrier EUCalc]],$AE$11:$BI$24,COLUMN()-COLUMN($AD$29),FALSE)*eurostat_totals[[#This Row],[2020 1]]</f>
        <v>246.42830725200005</v>
      </c>
      <c r="AX328" s="81">
        <f ca="1">VLOOKUP(eurostat_totals[[#This Row],[energy carrier EUCalc]],$AE$11:$BI$24,COLUMN()-COLUMN($AD$29),FALSE)*eurostat_totals[[#This Row],[2020 1]]</f>
        <v>233.45839634400002</v>
      </c>
      <c r="AY328" s="81">
        <f ca="1">VLOOKUP(eurostat_totals[[#This Row],[energy carrier EUCalc]],$AE$11:$BI$24,COLUMN()-COLUMN($AD$29),FALSE)*eurostat_totals[[#This Row],[2020 1]]</f>
        <v>220.48848543600002</v>
      </c>
      <c r="AZ328" s="81">
        <f ca="1">VLOOKUP(eurostat_totals[[#This Row],[energy carrier EUCalc]],$AE$11:$BI$24,COLUMN()-COLUMN($AD$29),FALSE)*eurostat_totals[[#This Row],[2020 1]]</f>
        <v>207.51857452800002</v>
      </c>
      <c r="BA328" s="81">
        <f ca="1">VLOOKUP(eurostat_totals[[#This Row],[energy carrier EUCalc]],$AE$11:$BI$24,COLUMN()-COLUMN($AD$29),FALSE)*eurostat_totals[[#This Row],[2020 1]]</f>
        <v>194.54866362000004</v>
      </c>
      <c r="BB328" s="81">
        <f ca="1">VLOOKUP(eurostat_totals[[#This Row],[energy carrier EUCalc]],$AE$11:$BI$24,COLUMN()-COLUMN($AD$29),FALSE)*eurostat_totals[[#This Row],[2020 1]]</f>
        <v>25.939821815999998</v>
      </c>
      <c r="BC328" s="81">
        <f>VLOOKUP(eurostat_totals[[#This Row],[energy carrier EUCalc]],$AE$11:$BI$24,COLUMN()-COLUMN($AD$29),FALSE)*eurostat_totals[[#This Row],[2020 1]]</f>
        <v>259.39821816000006</v>
      </c>
      <c r="BD328" s="81">
        <f ca="1">VLOOKUP(eurostat_totals[[#This Row],[energy carrier EUCalc]],$AE$11:$BI$24,COLUMN()-COLUMN($AD$29),FALSE)*eurostat_totals[[#This Row],[2020 1]]</f>
        <v>246.42830725200005</v>
      </c>
      <c r="BE328" s="81">
        <f ca="1">VLOOKUP(eurostat_totals[[#This Row],[energy carrier EUCalc]],$AE$11:$BI$24,COLUMN()-COLUMN($AD$29),FALSE)*eurostat_totals[[#This Row],[2020 1]]</f>
        <v>233.45839634400002</v>
      </c>
      <c r="BF328" s="81">
        <f ca="1">VLOOKUP(eurostat_totals[[#This Row],[energy carrier EUCalc]],$AE$11:$BI$24,COLUMN()-COLUMN($AD$29),FALSE)*eurostat_totals[[#This Row],[2020 1]]</f>
        <v>220.48848543600002</v>
      </c>
      <c r="BG328" s="81">
        <f ca="1">VLOOKUP(eurostat_totals[[#This Row],[energy carrier EUCalc]],$AE$11:$BI$24,COLUMN()-COLUMN($AD$29),FALSE)*eurostat_totals[[#This Row],[2020 1]]</f>
        <v>207.51857452800002</v>
      </c>
      <c r="BH328" s="81">
        <f ca="1">VLOOKUP(eurostat_totals[[#This Row],[energy carrier EUCalc]],$AE$11:$BI$24,COLUMN()-COLUMN($AD$29),FALSE)*eurostat_totals[[#This Row],[2020 1]]</f>
        <v>194.54866362000004</v>
      </c>
      <c r="BI328" s="81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81" t="str">
        <f t="shared" si="133"/>
        <v>liquid-ff-heatingoilNetherlands</v>
      </c>
      <c r="B329" s="6" t="s">
        <v>34</v>
      </c>
      <c r="C329" t="s">
        <v>8</v>
      </c>
      <c r="D329" s="84">
        <v>2813.0201315074369</v>
      </c>
      <c r="E329" s="84">
        <v>2693.472275622571</v>
      </c>
      <c r="F329" s="84">
        <v>2487.3119352953581</v>
      </c>
      <c r="G329" s="84">
        <v>2650.3860215694294</v>
      </c>
      <c r="H329" s="84">
        <v>2267.533279804255</v>
      </c>
      <c r="I329" s="84">
        <v>1615.9597529743628</v>
      </c>
      <c r="J329" s="84">
        <v>1503.9124460566868</v>
      </c>
      <c r="K329" s="84">
        <v>1144.3679744758645</v>
      </c>
      <c r="L329" s="84">
        <v>1069.4148629392178</v>
      </c>
      <c r="M329" s="84">
        <v>1005.2306960090942</v>
      </c>
      <c r="N329" s="84">
        <v>917.38208757494783</v>
      </c>
      <c r="O329" s="84">
        <v>835.73982769484121</v>
      </c>
      <c r="P329" s="84">
        <v>731.92106300231819</v>
      </c>
      <c r="Q329" s="84">
        <v>641.82925792315291</v>
      </c>
      <c r="R329" s="84">
        <v>573.74440029146501</v>
      </c>
      <c r="S329" s="84">
        <v>499.28046455150553</v>
      </c>
      <c r="T329" s="84">
        <v>460.10716698152555</v>
      </c>
      <c r="U329" s="84">
        <v>436.35806948264275</v>
      </c>
      <c r="V329" s="84">
        <v>470.99786418848544</v>
      </c>
      <c r="W329" s="84">
        <v>470.53267924275838</v>
      </c>
      <c r="X329" s="84">
        <v>527.61560071473241</v>
      </c>
      <c r="Y329" s="84">
        <v>417.20324157404718</v>
      </c>
      <c r="Z329" s="84">
        <v>444.38715184916077</v>
      </c>
      <c r="AA329" s="84">
        <v>470.51943800286637</v>
      </c>
      <c r="AB329" s="84">
        <v>374.59556354941714</v>
      </c>
      <c r="AC329" s="84">
        <v>382.86563315314362</v>
      </c>
      <c r="AD329" s="84">
        <v>382.8214468322646</v>
      </c>
      <c r="AE329" s="84">
        <v>382.89214494567113</v>
      </c>
      <c r="AF329" s="84">
        <f t="shared" si="130"/>
        <v>370.59314356497322</v>
      </c>
      <c r="AG329" s="84">
        <f t="shared" si="131"/>
        <v>350.60788467739457</v>
      </c>
      <c r="AH329" s="84">
        <f t="shared" si="132"/>
        <v>345.81034890299003</v>
      </c>
      <c r="AI329" s="84">
        <f ca="1">VLOOKUP(eurostat_totals[[#This Row],[energy carrier EUCalc]],$AE$11:$BI$24,COLUMN()-COLUMN($AD$29),FALSE)*eurostat_totals[[#This Row],[2020 1]]</f>
        <v>328.5198314578405</v>
      </c>
      <c r="AJ329" s="84">
        <f ca="1">VLOOKUP(eurostat_totals[[#This Row],[energy carrier EUCalc]],$AE$11:$BI$24,COLUMN()-COLUMN($AD$29),FALSE)*eurostat_totals[[#This Row],[2020 1]]</f>
        <v>311.22931401269102</v>
      </c>
      <c r="AK329" s="84">
        <f ca="1">VLOOKUP(eurostat_totals[[#This Row],[energy carrier EUCalc]],$AE$11:$BI$24,COLUMN()-COLUMN($AD$29),FALSE)*eurostat_totals[[#This Row],[2020 1]]</f>
        <v>293.93879656754149</v>
      </c>
      <c r="AL329" s="84">
        <f ca="1">VLOOKUP(eurostat_totals[[#This Row],[energy carrier EUCalc]],$AE$11:$BI$24,COLUMN()-COLUMN($AD$29),FALSE)*eurostat_totals[[#This Row],[2020 1]]</f>
        <v>276.64827912239201</v>
      </c>
      <c r="AM329" s="84">
        <f ca="1">VLOOKUP(eurostat_totals[[#This Row],[energy carrier EUCalc]],$AE$11:$BI$24,COLUMN()-COLUMN($AD$29),FALSE)*eurostat_totals[[#This Row],[2020 1]]</f>
        <v>259.35776167724254</v>
      </c>
      <c r="AN329" s="84">
        <f ca="1">VLOOKUP(eurostat_totals[[#This Row],[energy carrier EUCalc]],$AE$11:$BI$24,COLUMN()-COLUMN($AD$29),FALSE)*eurostat_totals[[#This Row],[2020 1]]</f>
        <v>242.067244232093</v>
      </c>
      <c r="AO329" s="84">
        <f>VLOOKUP(eurostat_totals[[#This Row],[energy carrier EUCalc]],$AE$11:$BI$24,COLUMN()-COLUMN($AD$29),FALSE)*eurostat_totals[[#This Row],[2020 1]]</f>
        <v>345.81034890299003</v>
      </c>
      <c r="AP329" s="84">
        <f ca="1">VLOOKUP(eurostat_totals[[#This Row],[energy carrier EUCalc]],$AE$11:$BI$24,COLUMN()-COLUMN($AD$29),FALSE)*eurostat_totals[[#This Row],[2020 1]]</f>
        <v>328.5198314578405</v>
      </c>
      <c r="AQ329" s="84">
        <f ca="1">VLOOKUP(eurostat_totals[[#This Row],[energy carrier EUCalc]],$AE$11:$BI$24,COLUMN()-COLUMN($AD$29),FALSE)*eurostat_totals[[#This Row],[2020 1]]</f>
        <v>311.22931401269102</v>
      </c>
      <c r="AR329" s="81">
        <f ca="1">VLOOKUP(eurostat_totals[[#This Row],[energy carrier EUCalc]],$AE$11:$BI$24,COLUMN()-COLUMN($AD$29),FALSE)*eurostat_totals[[#This Row],[2020 1]]</f>
        <v>293.93879656754149</v>
      </c>
      <c r="AS329" s="81">
        <f ca="1">VLOOKUP(eurostat_totals[[#This Row],[energy carrier EUCalc]],$AE$11:$BI$24,COLUMN()-COLUMN($AD$29),FALSE)*eurostat_totals[[#This Row],[2020 1]]</f>
        <v>276.64827912239201</v>
      </c>
      <c r="AT329" s="81">
        <f ca="1">VLOOKUP(eurostat_totals[[#This Row],[energy carrier EUCalc]],$AE$11:$BI$24,COLUMN()-COLUMN($AD$29),FALSE)*eurostat_totals[[#This Row],[2020 1]]</f>
        <v>259.35776167724254</v>
      </c>
      <c r="AU329" s="81">
        <f ca="1">VLOOKUP(eurostat_totals[[#This Row],[energy carrier EUCalc]],$AE$11:$BI$24,COLUMN()-COLUMN($AD$29),FALSE)*eurostat_totals[[#This Row],[2020 1]]</f>
        <v>69.162069780597989</v>
      </c>
      <c r="AV329" s="81">
        <f>VLOOKUP(eurostat_totals[[#This Row],[energy carrier EUCalc]],$AE$11:$BI$24,COLUMN()-COLUMN($AD$29),FALSE)*eurostat_totals[[#This Row],[2020 1]]</f>
        <v>345.81034890299003</v>
      </c>
      <c r="AW329" s="81">
        <f ca="1">VLOOKUP(eurostat_totals[[#This Row],[energy carrier EUCalc]],$AE$11:$BI$24,COLUMN()-COLUMN($AD$29),FALSE)*eurostat_totals[[#This Row],[2020 1]]</f>
        <v>328.5198314578405</v>
      </c>
      <c r="AX329" s="81">
        <f ca="1">VLOOKUP(eurostat_totals[[#This Row],[energy carrier EUCalc]],$AE$11:$BI$24,COLUMN()-COLUMN($AD$29),FALSE)*eurostat_totals[[#This Row],[2020 1]]</f>
        <v>311.22931401269102</v>
      </c>
      <c r="AY329" s="81">
        <f ca="1">VLOOKUP(eurostat_totals[[#This Row],[energy carrier EUCalc]],$AE$11:$BI$24,COLUMN()-COLUMN($AD$29),FALSE)*eurostat_totals[[#This Row],[2020 1]]</f>
        <v>293.93879656754149</v>
      </c>
      <c r="AZ329" s="81">
        <f ca="1">VLOOKUP(eurostat_totals[[#This Row],[energy carrier EUCalc]],$AE$11:$BI$24,COLUMN()-COLUMN($AD$29),FALSE)*eurostat_totals[[#This Row],[2020 1]]</f>
        <v>276.64827912239201</v>
      </c>
      <c r="BA329" s="81">
        <f ca="1">VLOOKUP(eurostat_totals[[#This Row],[energy carrier EUCalc]],$AE$11:$BI$24,COLUMN()-COLUMN($AD$29),FALSE)*eurostat_totals[[#This Row],[2020 1]]</f>
        <v>259.35776167724254</v>
      </c>
      <c r="BB329" s="81">
        <f ca="1">VLOOKUP(eurostat_totals[[#This Row],[energy carrier EUCalc]],$AE$11:$BI$24,COLUMN()-COLUMN($AD$29),FALSE)*eurostat_totals[[#This Row],[2020 1]]</f>
        <v>34.581034890298994</v>
      </c>
      <c r="BC329" s="81">
        <f>VLOOKUP(eurostat_totals[[#This Row],[energy carrier EUCalc]],$AE$11:$BI$24,COLUMN()-COLUMN($AD$29),FALSE)*eurostat_totals[[#This Row],[2020 1]]</f>
        <v>345.81034890299003</v>
      </c>
      <c r="BD329" s="81">
        <f ca="1">VLOOKUP(eurostat_totals[[#This Row],[energy carrier EUCalc]],$AE$11:$BI$24,COLUMN()-COLUMN($AD$29),FALSE)*eurostat_totals[[#This Row],[2020 1]]</f>
        <v>328.5198314578405</v>
      </c>
      <c r="BE329" s="81">
        <f ca="1">VLOOKUP(eurostat_totals[[#This Row],[energy carrier EUCalc]],$AE$11:$BI$24,COLUMN()-COLUMN($AD$29),FALSE)*eurostat_totals[[#This Row],[2020 1]]</f>
        <v>311.22931401269102</v>
      </c>
      <c r="BF329" s="81">
        <f ca="1">VLOOKUP(eurostat_totals[[#This Row],[energy carrier EUCalc]],$AE$11:$BI$24,COLUMN()-COLUMN($AD$29),FALSE)*eurostat_totals[[#This Row],[2020 1]]</f>
        <v>293.93879656754149</v>
      </c>
      <c r="BG329" s="81">
        <f ca="1">VLOOKUP(eurostat_totals[[#This Row],[energy carrier EUCalc]],$AE$11:$BI$24,COLUMN()-COLUMN($AD$29),FALSE)*eurostat_totals[[#This Row],[2020 1]]</f>
        <v>276.64827912239201</v>
      </c>
      <c r="BH329" s="81">
        <f ca="1">VLOOKUP(eurostat_totals[[#This Row],[energy carrier EUCalc]],$AE$11:$BI$24,COLUMN()-COLUMN($AD$29),FALSE)*eurostat_totals[[#This Row],[2020 1]]</f>
        <v>259.35776167724254</v>
      </c>
      <c r="BI329" s="81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81" t="str">
        <f t="shared" si="133"/>
        <v>liquid-ff-heatingoilNorway</v>
      </c>
      <c r="B330" s="6" t="s">
        <v>34</v>
      </c>
      <c r="C330" t="s">
        <v>71</v>
      </c>
      <c r="D330" s="84">
        <v>7153.4734400000007</v>
      </c>
      <c r="E330" s="84">
        <v>6086.700060000001</v>
      </c>
      <c r="F330" s="84">
        <v>5440.8047500000002</v>
      </c>
      <c r="G330" s="84">
        <v>5250.5844699999998</v>
      </c>
      <c r="H330" s="84">
        <v>5363.4071000000004</v>
      </c>
      <c r="I330" s="84">
        <v>5372.6878400000005</v>
      </c>
      <c r="J330" s="84">
        <v>6280.5256399999998</v>
      </c>
      <c r="K330" s="84">
        <v>5677.3938400000006</v>
      </c>
      <c r="L330" s="84">
        <v>5396.4479300000003</v>
      </c>
      <c r="M330" s="84">
        <v>5726.5073300000004</v>
      </c>
      <c r="N330" s="84">
        <v>4402.8970300000001</v>
      </c>
      <c r="O330" s="84">
        <v>4858.3162000000002</v>
      </c>
      <c r="P330" s="84">
        <v>5003.3190400000003</v>
      </c>
      <c r="Q330" s="84">
        <v>5902.5622700000004</v>
      </c>
      <c r="R330" s="84">
        <v>4851.1986399999996</v>
      </c>
      <c r="S330" s="84">
        <v>4085.8748599999999</v>
      </c>
      <c r="T330" s="84">
        <v>4172.9602999999997</v>
      </c>
      <c r="U330" s="84">
        <v>3466.2168300000003</v>
      </c>
      <c r="V330" s="84">
        <v>2807.2145100000002</v>
      </c>
      <c r="W330" s="84">
        <v>2759.9967100000003</v>
      </c>
      <c r="X330" s="84">
        <v>3214.4389600000004</v>
      </c>
      <c r="Y330" s="84">
        <v>2496.87959</v>
      </c>
      <c r="Z330" s="84">
        <v>1836.9003500000003</v>
      </c>
      <c r="AA330" s="84">
        <v>2168.78566</v>
      </c>
      <c r="AB330" s="84">
        <v>1701.8644200000003</v>
      </c>
      <c r="AC330" s="84">
        <v>1340.0318600000003</v>
      </c>
      <c r="AD330" s="84">
        <v>1413.5567200000003</v>
      </c>
      <c r="AE330" s="84">
        <v>878.13478000000009</v>
      </c>
      <c r="AF330" s="84">
        <f t="shared" si="130"/>
        <v>686.381666</v>
      </c>
      <c r="AG330" s="84">
        <f t="shared" si="131"/>
        <v>389.90086719999999</v>
      </c>
      <c r="AH330" s="84">
        <f t="shared" si="132"/>
        <v>127.50815663999992</v>
      </c>
      <c r="AI330" s="84">
        <f ca="1">VLOOKUP(eurostat_totals[[#This Row],[energy carrier EUCalc]],$AE$11:$BI$24,COLUMN()-COLUMN($AD$29),FALSE)*eurostat_totals[[#This Row],[2020 1]]</f>
        <v>121.13274880799992</v>
      </c>
      <c r="AJ330" s="84">
        <f ca="1">VLOOKUP(eurostat_totals[[#This Row],[energy carrier EUCalc]],$AE$11:$BI$24,COLUMN()-COLUMN($AD$29),FALSE)*eurostat_totals[[#This Row],[2020 1]]</f>
        <v>114.75734097599992</v>
      </c>
      <c r="AK330" s="84">
        <f ca="1">VLOOKUP(eurostat_totals[[#This Row],[energy carrier EUCalc]],$AE$11:$BI$24,COLUMN()-COLUMN($AD$29),FALSE)*eurostat_totals[[#This Row],[2020 1]]</f>
        <v>108.38193314399992</v>
      </c>
      <c r="AL330" s="84">
        <f ca="1">VLOOKUP(eurostat_totals[[#This Row],[energy carrier EUCalc]],$AE$11:$BI$24,COLUMN()-COLUMN($AD$29),FALSE)*eurostat_totals[[#This Row],[2020 1]]</f>
        <v>102.00652531199994</v>
      </c>
      <c r="AM330" s="84">
        <f ca="1">VLOOKUP(eurostat_totals[[#This Row],[energy carrier EUCalc]],$AE$11:$BI$24,COLUMN()-COLUMN($AD$29),FALSE)*eurostat_totals[[#This Row],[2020 1]]</f>
        <v>95.631117479999943</v>
      </c>
      <c r="AN330" s="84">
        <f ca="1">VLOOKUP(eurostat_totals[[#This Row],[energy carrier EUCalc]],$AE$11:$BI$24,COLUMN()-COLUMN($AD$29),FALSE)*eurostat_totals[[#This Row],[2020 1]]</f>
        <v>89.255709647999936</v>
      </c>
      <c r="AO330" s="84">
        <f>VLOOKUP(eurostat_totals[[#This Row],[energy carrier EUCalc]],$AE$11:$BI$24,COLUMN()-COLUMN($AD$29),FALSE)*eurostat_totals[[#This Row],[2020 1]]</f>
        <v>127.50815663999992</v>
      </c>
      <c r="AP330" s="84">
        <f ca="1">VLOOKUP(eurostat_totals[[#This Row],[energy carrier EUCalc]],$AE$11:$BI$24,COLUMN()-COLUMN($AD$29),FALSE)*eurostat_totals[[#This Row],[2020 1]]</f>
        <v>121.13274880799992</v>
      </c>
      <c r="AQ330" s="84">
        <f ca="1">VLOOKUP(eurostat_totals[[#This Row],[energy carrier EUCalc]],$AE$11:$BI$24,COLUMN()-COLUMN($AD$29),FALSE)*eurostat_totals[[#This Row],[2020 1]]</f>
        <v>114.75734097599992</v>
      </c>
      <c r="AR330" s="81">
        <f ca="1">VLOOKUP(eurostat_totals[[#This Row],[energy carrier EUCalc]],$AE$11:$BI$24,COLUMN()-COLUMN($AD$29),FALSE)*eurostat_totals[[#This Row],[2020 1]]</f>
        <v>108.38193314399992</v>
      </c>
      <c r="AS330" s="81">
        <f ca="1">VLOOKUP(eurostat_totals[[#This Row],[energy carrier EUCalc]],$AE$11:$BI$24,COLUMN()-COLUMN($AD$29),FALSE)*eurostat_totals[[#This Row],[2020 1]]</f>
        <v>102.00652531199994</v>
      </c>
      <c r="AT330" s="81">
        <f ca="1">VLOOKUP(eurostat_totals[[#This Row],[energy carrier EUCalc]],$AE$11:$BI$24,COLUMN()-COLUMN($AD$29),FALSE)*eurostat_totals[[#This Row],[2020 1]]</f>
        <v>95.631117479999943</v>
      </c>
      <c r="AU330" s="81">
        <f ca="1">VLOOKUP(eurostat_totals[[#This Row],[energy carrier EUCalc]],$AE$11:$BI$24,COLUMN()-COLUMN($AD$29),FALSE)*eurostat_totals[[#This Row],[2020 1]]</f>
        <v>25.501631327999981</v>
      </c>
      <c r="AV330" s="81">
        <f>VLOOKUP(eurostat_totals[[#This Row],[energy carrier EUCalc]],$AE$11:$BI$24,COLUMN()-COLUMN($AD$29),FALSE)*eurostat_totals[[#This Row],[2020 1]]</f>
        <v>127.50815663999992</v>
      </c>
      <c r="AW330" s="81">
        <f ca="1">VLOOKUP(eurostat_totals[[#This Row],[energy carrier EUCalc]],$AE$11:$BI$24,COLUMN()-COLUMN($AD$29),FALSE)*eurostat_totals[[#This Row],[2020 1]]</f>
        <v>121.13274880799992</v>
      </c>
      <c r="AX330" s="81">
        <f ca="1">VLOOKUP(eurostat_totals[[#This Row],[energy carrier EUCalc]],$AE$11:$BI$24,COLUMN()-COLUMN($AD$29),FALSE)*eurostat_totals[[#This Row],[2020 1]]</f>
        <v>114.75734097599992</v>
      </c>
      <c r="AY330" s="81">
        <f ca="1">VLOOKUP(eurostat_totals[[#This Row],[energy carrier EUCalc]],$AE$11:$BI$24,COLUMN()-COLUMN($AD$29),FALSE)*eurostat_totals[[#This Row],[2020 1]]</f>
        <v>108.38193314399992</v>
      </c>
      <c r="AZ330" s="81">
        <f ca="1">VLOOKUP(eurostat_totals[[#This Row],[energy carrier EUCalc]],$AE$11:$BI$24,COLUMN()-COLUMN($AD$29),FALSE)*eurostat_totals[[#This Row],[2020 1]]</f>
        <v>102.00652531199994</v>
      </c>
      <c r="BA330" s="81">
        <f ca="1">VLOOKUP(eurostat_totals[[#This Row],[energy carrier EUCalc]],$AE$11:$BI$24,COLUMN()-COLUMN($AD$29),FALSE)*eurostat_totals[[#This Row],[2020 1]]</f>
        <v>95.631117479999943</v>
      </c>
      <c r="BB330" s="81">
        <f ca="1">VLOOKUP(eurostat_totals[[#This Row],[energy carrier EUCalc]],$AE$11:$BI$24,COLUMN()-COLUMN($AD$29),FALSE)*eurostat_totals[[#This Row],[2020 1]]</f>
        <v>12.75081566399999</v>
      </c>
      <c r="BC330" s="81">
        <f>VLOOKUP(eurostat_totals[[#This Row],[energy carrier EUCalc]],$AE$11:$BI$24,COLUMN()-COLUMN($AD$29),FALSE)*eurostat_totals[[#This Row],[2020 1]]</f>
        <v>127.50815663999992</v>
      </c>
      <c r="BD330" s="81">
        <f ca="1">VLOOKUP(eurostat_totals[[#This Row],[energy carrier EUCalc]],$AE$11:$BI$24,COLUMN()-COLUMN($AD$29),FALSE)*eurostat_totals[[#This Row],[2020 1]]</f>
        <v>121.13274880799992</v>
      </c>
      <c r="BE330" s="81">
        <f ca="1">VLOOKUP(eurostat_totals[[#This Row],[energy carrier EUCalc]],$AE$11:$BI$24,COLUMN()-COLUMN($AD$29),FALSE)*eurostat_totals[[#This Row],[2020 1]]</f>
        <v>114.75734097599992</v>
      </c>
      <c r="BF330" s="81">
        <f ca="1">VLOOKUP(eurostat_totals[[#This Row],[energy carrier EUCalc]],$AE$11:$BI$24,COLUMN()-COLUMN($AD$29),FALSE)*eurostat_totals[[#This Row],[2020 1]]</f>
        <v>108.38193314399992</v>
      </c>
      <c r="BG330" s="81">
        <f ca="1">VLOOKUP(eurostat_totals[[#This Row],[energy carrier EUCalc]],$AE$11:$BI$24,COLUMN()-COLUMN($AD$29),FALSE)*eurostat_totals[[#This Row],[2020 1]]</f>
        <v>102.00652531199994</v>
      </c>
      <c r="BH330" s="81">
        <f ca="1">VLOOKUP(eurostat_totals[[#This Row],[energy carrier EUCalc]],$AE$11:$BI$24,COLUMN()-COLUMN($AD$29),FALSE)*eurostat_totals[[#This Row],[2020 1]]</f>
        <v>95.631117479999943</v>
      </c>
      <c r="BI330" s="81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81" t="str">
        <f t="shared" si="133"/>
        <v>liquid-ff-heatingoilPoland</v>
      </c>
      <c r="B331" s="6" t="s">
        <v>34</v>
      </c>
      <c r="C331" t="s">
        <v>6</v>
      </c>
      <c r="D331" s="84">
        <v>408.25282149867377</v>
      </c>
      <c r="E331" s="84">
        <v>242.74439295521623</v>
      </c>
      <c r="F331" s="84">
        <v>441.36232065849447</v>
      </c>
      <c r="G331" s="84">
        <v>1456.4858913591204</v>
      </c>
      <c r="H331" s="84">
        <v>2151.6291046927713</v>
      </c>
      <c r="I331" s="84">
        <v>3078.4802112616976</v>
      </c>
      <c r="J331" s="84">
        <v>4363.4315498939959</v>
      </c>
      <c r="K331" s="84">
        <v>5918.220423271875</v>
      </c>
      <c r="L331" s="84">
        <v>6419.7658512527332</v>
      </c>
      <c r="M331" s="84">
        <v>6921.3112792335924</v>
      </c>
      <c r="N331" s="84">
        <v>8867.3001170207517</v>
      </c>
      <c r="O331" s="84">
        <v>10107.895801708923</v>
      </c>
      <c r="P331" s="84">
        <v>10537.378930771343</v>
      </c>
      <c r="Q331" s="84">
        <v>11380.11614667313</v>
      </c>
      <c r="R331" s="84">
        <v>10622.700593385442</v>
      </c>
      <c r="S331" s="84">
        <v>9952.6540332337536</v>
      </c>
      <c r="T331" s="84">
        <v>10012.148109563585</v>
      </c>
      <c r="U331" s="84">
        <v>9218.1520942699008</v>
      </c>
      <c r="V331" s="84">
        <v>8417.6648861930953</v>
      </c>
      <c r="W331" s="84">
        <v>7621.9750584654703</v>
      </c>
      <c r="X331" s="84">
        <v>6855.5128659462962</v>
      </c>
      <c r="Y331" s="84">
        <v>6320.0116889785877</v>
      </c>
      <c r="Z331" s="84">
        <v>6106.6263745685819</v>
      </c>
      <c r="AA331" s="84">
        <v>5701.610608348592</v>
      </c>
      <c r="AB331" s="84">
        <v>5444.391916985518</v>
      </c>
      <c r="AC331" s="84">
        <v>5479.7335643083061</v>
      </c>
      <c r="AD331" s="84">
        <v>5492.6651275031809</v>
      </c>
      <c r="AE331" s="84">
        <v>5595.2493042700398</v>
      </c>
      <c r="AF331" s="84">
        <f t="shared" si="130"/>
        <v>5492.9738902103318</v>
      </c>
      <c r="AG331" s="84">
        <f t="shared" si="131"/>
        <v>5451.2465465826799</v>
      </c>
      <c r="AH331" s="84">
        <f t="shared" si="132"/>
        <v>5452.6174725021119</v>
      </c>
      <c r="AI331" s="84">
        <f ca="1">VLOOKUP(eurostat_totals[[#This Row],[energy carrier EUCalc]],$AE$11:$BI$24,COLUMN()-COLUMN($AD$29),FALSE)*eurostat_totals[[#This Row],[2020 1]]</f>
        <v>5179.9865988770061</v>
      </c>
      <c r="AJ331" s="84">
        <f ca="1">VLOOKUP(eurostat_totals[[#This Row],[energy carrier EUCalc]],$AE$11:$BI$24,COLUMN()-COLUMN($AD$29),FALSE)*eurostat_totals[[#This Row],[2020 1]]</f>
        <v>4907.3557252519004</v>
      </c>
      <c r="AK331" s="84">
        <f ca="1">VLOOKUP(eurostat_totals[[#This Row],[energy carrier EUCalc]],$AE$11:$BI$24,COLUMN()-COLUMN($AD$29),FALSE)*eurostat_totals[[#This Row],[2020 1]]</f>
        <v>4634.7248516267946</v>
      </c>
      <c r="AL331" s="84">
        <f ca="1">VLOOKUP(eurostat_totals[[#This Row],[energy carrier EUCalc]],$AE$11:$BI$24,COLUMN()-COLUMN($AD$29),FALSE)*eurostat_totals[[#This Row],[2020 1]]</f>
        <v>4362.0939780016888</v>
      </c>
      <c r="AM331" s="84">
        <f ca="1">VLOOKUP(eurostat_totals[[#This Row],[energy carrier EUCalc]],$AE$11:$BI$24,COLUMN()-COLUMN($AD$29),FALSE)*eurostat_totals[[#This Row],[2020 1]]</f>
        <v>4089.4631043765839</v>
      </c>
      <c r="AN331" s="84">
        <f ca="1">VLOOKUP(eurostat_totals[[#This Row],[energy carrier EUCalc]],$AE$11:$BI$24,COLUMN()-COLUMN($AD$29),FALSE)*eurostat_totals[[#This Row],[2020 1]]</f>
        <v>3816.8322307514782</v>
      </c>
      <c r="AO331" s="84">
        <f>VLOOKUP(eurostat_totals[[#This Row],[energy carrier EUCalc]],$AE$11:$BI$24,COLUMN()-COLUMN($AD$29),FALSE)*eurostat_totals[[#This Row],[2020 1]]</f>
        <v>5452.6174725021119</v>
      </c>
      <c r="AP331" s="84">
        <f ca="1">VLOOKUP(eurostat_totals[[#This Row],[energy carrier EUCalc]],$AE$11:$BI$24,COLUMN()-COLUMN($AD$29),FALSE)*eurostat_totals[[#This Row],[2020 1]]</f>
        <v>5179.9865988770061</v>
      </c>
      <c r="AQ331" s="84">
        <f ca="1">VLOOKUP(eurostat_totals[[#This Row],[energy carrier EUCalc]],$AE$11:$BI$24,COLUMN()-COLUMN($AD$29),FALSE)*eurostat_totals[[#This Row],[2020 1]]</f>
        <v>4907.3557252519004</v>
      </c>
      <c r="AR331" s="81">
        <f ca="1">VLOOKUP(eurostat_totals[[#This Row],[energy carrier EUCalc]],$AE$11:$BI$24,COLUMN()-COLUMN($AD$29),FALSE)*eurostat_totals[[#This Row],[2020 1]]</f>
        <v>4634.7248516267946</v>
      </c>
      <c r="AS331" s="81">
        <f ca="1">VLOOKUP(eurostat_totals[[#This Row],[energy carrier EUCalc]],$AE$11:$BI$24,COLUMN()-COLUMN($AD$29),FALSE)*eurostat_totals[[#This Row],[2020 1]]</f>
        <v>4362.0939780016888</v>
      </c>
      <c r="AT331" s="81">
        <f ca="1">VLOOKUP(eurostat_totals[[#This Row],[energy carrier EUCalc]],$AE$11:$BI$24,COLUMN()-COLUMN($AD$29),FALSE)*eurostat_totals[[#This Row],[2020 1]]</f>
        <v>4089.4631043765839</v>
      </c>
      <c r="AU331" s="81">
        <f ca="1">VLOOKUP(eurostat_totals[[#This Row],[energy carrier EUCalc]],$AE$11:$BI$24,COLUMN()-COLUMN($AD$29),FALSE)*eurostat_totals[[#This Row],[2020 1]]</f>
        <v>1090.5234945004222</v>
      </c>
      <c r="AV331" s="81">
        <f>VLOOKUP(eurostat_totals[[#This Row],[energy carrier EUCalc]],$AE$11:$BI$24,COLUMN()-COLUMN($AD$29),FALSE)*eurostat_totals[[#This Row],[2020 1]]</f>
        <v>5452.6174725021119</v>
      </c>
      <c r="AW331" s="81">
        <f ca="1">VLOOKUP(eurostat_totals[[#This Row],[energy carrier EUCalc]],$AE$11:$BI$24,COLUMN()-COLUMN($AD$29),FALSE)*eurostat_totals[[#This Row],[2020 1]]</f>
        <v>5179.9865988770061</v>
      </c>
      <c r="AX331" s="81">
        <f ca="1">VLOOKUP(eurostat_totals[[#This Row],[energy carrier EUCalc]],$AE$11:$BI$24,COLUMN()-COLUMN($AD$29),FALSE)*eurostat_totals[[#This Row],[2020 1]]</f>
        <v>4907.3557252519004</v>
      </c>
      <c r="AY331" s="81">
        <f ca="1">VLOOKUP(eurostat_totals[[#This Row],[energy carrier EUCalc]],$AE$11:$BI$24,COLUMN()-COLUMN($AD$29),FALSE)*eurostat_totals[[#This Row],[2020 1]]</f>
        <v>4634.7248516267946</v>
      </c>
      <c r="AZ331" s="81">
        <f ca="1">VLOOKUP(eurostat_totals[[#This Row],[energy carrier EUCalc]],$AE$11:$BI$24,COLUMN()-COLUMN($AD$29),FALSE)*eurostat_totals[[#This Row],[2020 1]]</f>
        <v>4362.0939780016888</v>
      </c>
      <c r="BA331" s="81">
        <f ca="1">VLOOKUP(eurostat_totals[[#This Row],[energy carrier EUCalc]],$AE$11:$BI$24,COLUMN()-COLUMN($AD$29),FALSE)*eurostat_totals[[#This Row],[2020 1]]</f>
        <v>4089.4631043765839</v>
      </c>
      <c r="BB331" s="81">
        <f ca="1">VLOOKUP(eurostat_totals[[#This Row],[energy carrier EUCalc]],$AE$11:$BI$24,COLUMN()-COLUMN($AD$29),FALSE)*eurostat_totals[[#This Row],[2020 1]]</f>
        <v>545.2617472502111</v>
      </c>
      <c r="BC331" s="81">
        <f>VLOOKUP(eurostat_totals[[#This Row],[energy carrier EUCalc]],$AE$11:$BI$24,COLUMN()-COLUMN($AD$29),FALSE)*eurostat_totals[[#This Row],[2020 1]]</f>
        <v>5452.6174725021119</v>
      </c>
      <c r="BD331" s="81">
        <f ca="1">VLOOKUP(eurostat_totals[[#This Row],[energy carrier EUCalc]],$AE$11:$BI$24,COLUMN()-COLUMN($AD$29),FALSE)*eurostat_totals[[#This Row],[2020 1]]</f>
        <v>5179.9865988770061</v>
      </c>
      <c r="BE331" s="81">
        <f ca="1">VLOOKUP(eurostat_totals[[#This Row],[energy carrier EUCalc]],$AE$11:$BI$24,COLUMN()-COLUMN($AD$29),FALSE)*eurostat_totals[[#This Row],[2020 1]]</f>
        <v>4907.3557252519004</v>
      </c>
      <c r="BF331" s="81">
        <f ca="1">VLOOKUP(eurostat_totals[[#This Row],[energy carrier EUCalc]],$AE$11:$BI$24,COLUMN()-COLUMN($AD$29),FALSE)*eurostat_totals[[#This Row],[2020 1]]</f>
        <v>4634.7248516267946</v>
      </c>
      <c r="BG331" s="81">
        <f ca="1">VLOOKUP(eurostat_totals[[#This Row],[energy carrier EUCalc]],$AE$11:$BI$24,COLUMN()-COLUMN($AD$29),FALSE)*eurostat_totals[[#This Row],[2020 1]]</f>
        <v>4362.0939780016888</v>
      </c>
      <c r="BH331" s="81">
        <f ca="1">VLOOKUP(eurostat_totals[[#This Row],[energy carrier EUCalc]],$AE$11:$BI$24,COLUMN()-COLUMN($AD$29),FALSE)*eurostat_totals[[#This Row],[2020 1]]</f>
        <v>4089.4631043765839</v>
      </c>
      <c r="BI331" s="81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81" t="str">
        <f t="shared" si="133"/>
        <v>liquid-ff-heatingoilPortugal</v>
      </c>
      <c r="B332" s="6" t="s">
        <v>34</v>
      </c>
      <c r="C332" t="s">
        <v>21</v>
      </c>
      <c r="D332" s="84">
        <v>5380.8766629625879</v>
      </c>
      <c r="E332" s="84">
        <v>5473.8304064048916</v>
      </c>
      <c r="F332" s="84">
        <v>5816.543362764166</v>
      </c>
      <c r="G332" s="84">
        <v>6159.8694476801484</v>
      </c>
      <c r="H332" s="84">
        <v>6388.0914405910717</v>
      </c>
      <c r="I332" s="84">
        <v>6246.035598931292</v>
      </c>
      <c r="J332" s="84">
        <v>6693.3603769237934</v>
      </c>
      <c r="K332" s="84">
        <v>6691.9182294735083</v>
      </c>
      <c r="L332" s="84">
        <v>6329.4988031648354</v>
      </c>
      <c r="M332" s="84">
        <v>6463.5494311335142</v>
      </c>
      <c r="N332" s="84">
        <v>5999.9465217410925</v>
      </c>
      <c r="O332" s="84">
        <v>6144.7038560710671</v>
      </c>
      <c r="P332" s="84">
        <v>6429.9923167923644</v>
      </c>
      <c r="Q332" s="84">
        <v>6486.900228213085</v>
      </c>
      <c r="R332" s="84">
        <v>6198.3910994393136</v>
      </c>
      <c r="S332" s="84">
        <v>5773.0857753869441</v>
      </c>
      <c r="T332" s="84">
        <v>5513.2477890567543</v>
      </c>
      <c r="U332" s="84">
        <v>4985.4245209023538</v>
      </c>
      <c r="V332" s="84">
        <v>4219.2109325061383</v>
      </c>
      <c r="W332" s="84">
        <v>4047.2741890946031</v>
      </c>
      <c r="X332" s="84">
        <v>4386.0186383970913</v>
      </c>
      <c r="Y332" s="84">
        <v>3380.1288258518111</v>
      </c>
      <c r="Z332" s="84">
        <v>2953.2925002894785</v>
      </c>
      <c r="AA332" s="84">
        <v>2906.0197328630961</v>
      </c>
      <c r="AB332" s="84">
        <v>2646.8579767178421</v>
      </c>
      <c r="AC332" s="84">
        <v>2479.4928444436032</v>
      </c>
      <c r="AD332" s="84">
        <v>2460.2520234269587</v>
      </c>
      <c r="AE332" s="84">
        <v>2408.1903071248635</v>
      </c>
      <c r="AF332" s="84">
        <f t="shared" si="130"/>
        <v>2299.1698684919406</v>
      </c>
      <c r="AG332" s="84">
        <f t="shared" si="131"/>
        <v>2177.7998956177094</v>
      </c>
      <c r="AH332" s="84">
        <f t="shared" si="132"/>
        <v>2083.9882793976826</v>
      </c>
      <c r="AI332" s="84">
        <f ca="1">VLOOKUP(eurostat_totals[[#This Row],[energy carrier EUCalc]],$AE$11:$BI$24,COLUMN()-COLUMN($AD$29),FALSE)*eurostat_totals[[#This Row],[2020 1]]</f>
        <v>1979.7888654277983</v>
      </c>
      <c r="AJ332" s="84">
        <f ca="1">VLOOKUP(eurostat_totals[[#This Row],[energy carrier EUCalc]],$AE$11:$BI$24,COLUMN()-COLUMN($AD$29),FALSE)*eurostat_totals[[#This Row],[2020 1]]</f>
        <v>1875.5894514579143</v>
      </c>
      <c r="AK332" s="84">
        <f ca="1">VLOOKUP(eurostat_totals[[#This Row],[energy carrier EUCalc]],$AE$11:$BI$24,COLUMN()-COLUMN($AD$29),FALSE)*eurostat_totals[[#This Row],[2020 1]]</f>
        <v>1771.39003748803</v>
      </c>
      <c r="AL332" s="84">
        <f ca="1">VLOOKUP(eurostat_totals[[#This Row],[energy carrier EUCalc]],$AE$11:$BI$24,COLUMN()-COLUMN($AD$29),FALSE)*eurostat_totals[[#This Row],[2020 1]]</f>
        <v>1667.1906235181459</v>
      </c>
      <c r="AM332" s="84">
        <f ca="1">VLOOKUP(eurostat_totals[[#This Row],[energy carrier EUCalc]],$AE$11:$BI$24,COLUMN()-COLUMN($AD$29),FALSE)*eurostat_totals[[#This Row],[2020 1]]</f>
        <v>1562.9912095482618</v>
      </c>
      <c r="AN332" s="84">
        <f ca="1">VLOOKUP(eurostat_totals[[#This Row],[energy carrier EUCalc]],$AE$11:$BI$24,COLUMN()-COLUMN($AD$29),FALSE)*eurostat_totals[[#This Row],[2020 1]]</f>
        <v>1458.7917955783778</v>
      </c>
      <c r="AO332" s="84">
        <f>VLOOKUP(eurostat_totals[[#This Row],[energy carrier EUCalc]],$AE$11:$BI$24,COLUMN()-COLUMN($AD$29),FALSE)*eurostat_totals[[#This Row],[2020 1]]</f>
        <v>2083.9882793976826</v>
      </c>
      <c r="AP332" s="84">
        <f ca="1">VLOOKUP(eurostat_totals[[#This Row],[energy carrier EUCalc]],$AE$11:$BI$24,COLUMN()-COLUMN($AD$29),FALSE)*eurostat_totals[[#This Row],[2020 1]]</f>
        <v>1979.7888654277983</v>
      </c>
      <c r="AQ332" s="84">
        <f ca="1">VLOOKUP(eurostat_totals[[#This Row],[energy carrier EUCalc]],$AE$11:$BI$24,COLUMN()-COLUMN($AD$29),FALSE)*eurostat_totals[[#This Row],[2020 1]]</f>
        <v>1875.5894514579143</v>
      </c>
      <c r="AR332" s="81">
        <f ca="1">VLOOKUP(eurostat_totals[[#This Row],[energy carrier EUCalc]],$AE$11:$BI$24,COLUMN()-COLUMN($AD$29),FALSE)*eurostat_totals[[#This Row],[2020 1]]</f>
        <v>1771.39003748803</v>
      </c>
      <c r="AS332" s="81">
        <f ca="1">VLOOKUP(eurostat_totals[[#This Row],[energy carrier EUCalc]],$AE$11:$BI$24,COLUMN()-COLUMN($AD$29),FALSE)*eurostat_totals[[#This Row],[2020 1]]</f>
        <v>1667.1906235181459</v>
      </c>
      <c r="AT332" s="81">
        <f ca="1">VLOOKUP(eurostat_totals[[#This Row],[energy carrier EUCalc]],$AE$11:$BI$24,COLUMN()-COLUMN($AD$29),FALSE)*eurostat_totals[[#This Row],[2020 1]]</f>
        <v>1562.9912095482618</v>
      </c>
      <c r="AU332" s="81">
        <f ca="1">VLOOKUP(eurostat_totals[[#This Row],[energy carrier EUCalc]],$AE$11:$BI$24,COLUMN()-COLUMN($AD$29),FALSE)*eurostat_totals[[#This Row],[2020 1]]</f>
        <v>416.79765587953642</v>
      </c>
      <c r="AV332" s="81">
        <f>VLOOKUP(eurostat_totals[[#This Row],[energy carrier EUCalc]],$AE$11:$BI$24,COLUMN()-COLUMN($AD$29),FALSE)*eurostat_totals[[#This Row],[2020 1]]</f>
        <v>2083.9882793976826</v>
      </c>
      <c r="AW332" s="81">
        <f ca="1">VLOOKUP(eurostat_totals[[#This Row],[energy carrier EUCalc]],$AE$11:$BI$24,COLUMN()-COLUMN($AD$29),FALSE)*eurostat_totals[[#This Row],[2020 1]]</f>
        <v>1979.7888654277983</v>
      </c>
      <c r="AX332" s="81">
        <f ca="1">VLOOKUP(eurostat_totals[[#This Row],[energy carrier EUCalc]],$AE$11:$BI$24,COLUMN()-COLUMN($AD$29),FALSE)*eurostat_totals[[#This Row],[2020 1]]</f>
        <v>1875.5894514579143</v>
      </c>
      <c r="AY332" s="81">
        <f ca="1">VLOOKUP(eurostat_totals[[#This Row],[energy carrier EUCalc]],$AE$11:$BI$24,COLUMN()-COLUMN($AD$29),FALSE)*eurostat_totals[[#This Row],[2020 1]]</f>
        <v>1771.39003748803</v>
      </c>
      <c r="AZ332" s="81">
        <f ca="1">VLOOKUP(eurostat_totals[[#This Row],[energy carrier EUCalc]],$AE$11:$BI$24,COLUMN()-COLUMN($AD$29),FALSE)*eurostat_totals[[#This Row],[2020 1]]</f>
        <v>1667.1906235181459</v>
      </c>
      <c r="BA332" s="81">
        <f ca="1">VLOOKUP(eurostat_totals[[#This Row],[energy carrier EUCalc]],$AE$11:$BI$24,COLUMN()-COLUMN($AD$29),FALSE)*eurostat_totals[[#This Row],[2020 1]]</f>
        <v>1562.9912095482618</v>
      </c>
      <c r="BB332" s="81">
        <f ca="1">VLOOKUP(eurostat_totals[[#This Row],[energy carrier EUCalc]],$AE$11:$BI$24,COLUMN()-COLUMN($AD$29),FALSE)*eurostat_totals[[#This Row],[2020 1]]</f>
        <v>208.39882793976821</v>
      </c>
      <c r="BC332" s="81">
        <f>VLOOKUP(eurostat_totals[[#This Row],[energy carrier EUCalc]],$AE$11:$BI$24,COLUMN()-COLUMN($AD$29),FALSE)*eurostat_totals[[#This Row],[2020 1]]</f>
        <v>2083.9882793976826</v>
      </c>
      <c r="BD332" s="81">
        <f ca="1">VLOOKUP(eurostat_totals[[#This Row],[energy carrier EUCalc]],$AE$11:$BI$24,COLUMN()-COLUMN($AD$29),FALSE)*eurostat_totals[[#This Row],[2020 1]]</f>
        <v>1979.7888654277983</v>
      </c>
      <c r="BE332" s="81">
        <f ca="1">VLOOKUP(eurostat_totals[[#This Row],[energy carrier EUCalc]],$AE$11:$BI$24,COLUMN()-COLUMN($AD$29),FALSE)*eurostat_totals[[#This Row],[2020 1]]</f>
        <v>1875.5894514579143</v>
      </c>
      <c r="BF332" s="81">
        <f ca="1">VLOOKUP(eurostat_totals[[#This Row],[energy carrier EUCalc]],$AE$11:$BI$24,COLUMN()-COLUMN($AD$29),FALSE)*eurostat_totals[[#This Row],[2020 1]]</f>
        <v>1771.39003748803</v>
      </c>
      <c r="BG332" s="81">
        <f ca="1">VLOOKUP(eurostat_totals[[#This Row],[energy carrier EUCalc]],$AE$11:$BI$24,COLUMN()-COLUMN($AD$29),FALSE)*eurostat_totals[[#This Row],[2020 1]]</f>
        <v>1667.1906235181459</v>
      </c>
      <c r="BH332" s="81">
        <f ca="1">VLOOKUP(eurostat_totals[[#This Row],[energy carrier EUCalc]],$AE$11:$BI$24,COLUMN()-COLUMN($AD$29),FALSE)*eurostat_totals[[#This Row],[2020 1]]</f>
        <v>1562.9912095482618</v>
      </c>
      <c r="BI332" s="81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81" t="str">
        <f t="shared" si="133"/>
        <v>liquid-ff-heatingoilRomania</v>
      </c>
      <c r="B333" s="6" t="s">
        <v>34</v>
      </c>
      <c r="C333" t="s">
        <v>10</v>
      </c>
      <c r="D333" s="84">
        <v>4508.9838785521661</v>
      </c>
      <c r="E333" s="84">
        <v>4032.1805629628752</v>
      </c>
      <c r="F333" s="84">
        <v>4668.323381378651</v>
      </c>
      <c r="G333" s="84">
        <v>3459.3023919430861</v>
      </c>
      <c r="H333" s="84">
        <v>1905.4331113689311</v>
      </c>
      <c r="I333" s="84">
        <v>3347.3447522463653</v>
      </c>
      <c r="J333" s="84">
        <v>2290.3827678830389</v>
      </c>
      <c r="K333" s="84">
        <v>4789.8959683291496</v>
      </c>
      <c r="L333" s="84">
        <v>5396.2452417623181</v>
      </c>
      <c r="M333" s="84">
        <v>4853.4804033278115</v>
      </c>
      <c r="N333" s="84">
        <v>4939.3220554726931</v>
      </c>
      <c r="O333" s="84">
        <v>3867.1873316901965</v>
      </c>
      <c r="P333" s="84">
        <v>3444.3648951211931</v>
      </c>
      <c r="Q333" s="84">
        <v>4681.8520659218029</v>
      </c>
      <c r="R333" s="84">
        <v>5644.2337294359395</v>
      </c>
      <c r="S333" s="84">
        <v>7057.583750811581</v>
      </c>
      <c r="T333" s="84">
        <v>5218.3087267891951</v>
      </c>
      <c r="U333" s="84">
        <v>6356.5988099603219</v>
      </c>
      <c r="V333" s="84">
        <v>3630.4968961163604</v>
      </c>
      <c r="W333" s="84">
        <v>3256.3413365387737</v>
      </c>
      <c r="X333" s="84">
        <v>2312.03484681899</v>
      </c>
      <c r="Y333" s="84">
        <v>2270.459894833099</v>
      </c>
      <c r="Z333" s="84">
        <v>1948.7020789394267</v>
      </c>
      <c r="AA333" s="84">
        <v>1967.0853602064178</v>
      </c>
      <c r="AB333" s="84">
        <v>2104.4684369588622</v>
      </c>
      <c r="AC333" s="84">
        <v>2418.3208976588749</v>
      </c>
      <c r="AD333" s="84">
        <v>2373.6207228662097</v>
      </c>
      <c r="AE333" s="84">
        <v>2653.3123348853787</v>
      </c>
      <c r="AF333" s="84">
        <f t="shared" si="130"/>
        <v>2794.2343860745691</v>
      </c>
      <c r="AG333" s="84">
        <f t="shared" si="131"/>
        <v>2959.6641912481991</v>
      </c>
      <c r="AH333" s="84">
        <f t="shared" si="132"/>
        <v>3130.7033421060664</v>
      </c>
      <c r="AI333" s="84">
        <f ca="1">VLOOKUP(eurostat_totals[[#This Row],[energy carrier EUCalc]],$AE$11:$BI$24,COLUMN()-COLUMN($AD$29),FALSE)*eurostat_totals[[#This Row],[2020 1]]</f>
        <v>2974.1681750007629</v>
      </c>
      <c r="AJ333" s="84">
        <f ca="1">VLOOKUP(eurostat_totals[[#This Row],[energy carrier EUCalc]],$AE$11:$BI$24,COLUMN()-COLUMN($AD$29),FALSE)*eurostat_totals[[#This Row],[2020 1]]</f>
        <v>2817.6330078954593</v>
      </c>
      <c r="AK333" s="84">
        <f ca="1">VLOOKUP(eurostat_totals[[#This Row],[energy carrier EUCalc]],$AE$11:$BI$24,COLUMN()-COLUMN($AD$29),FALSE)*eurostat_totals[[#This Row],[2020 1]]</f>
        <v>2661.0978407901562</v>
      </c>
      <c r="AL333" s="84">
        <f ca="1">VLOOKUP(eurostat_totals[[#This Row],[energy carrier EUCalc]],$AE$11:$BI$24,COLUMN()-COLUMN($AD$29),FALSE)*eurostat_totals[[#This Row],[2020 1]]</f>
        <v>2504.5626736848531</v>
      </c>
      <c r="AM333" s="84">
        <f ca="1">VLOOKUP(eurostat_totals[[#This Row],[energy carrier EUCalc]],$AE$11:$BI$24,COLUMN()-COLUMN($AD$29),FALSE)*eurostat_totals[[#This Row],[2020 1]]</f>
        <v>2348.0275065795499</v>
      </c>
      <c r="AN333" s="84">
        <f ca="1">VLOOKUP(eurostat_totals[[#This Row],[energy carrier EUCalc]],$AE$11:$BI$24,COLUMN()-COLUMN($AD$29),FALSE)*eurostat_totals[[#This Row],[2020 1]]</f>
        <v>2191.4923394742464</v>
      </c>
      <c r="AO333" s="84">
        <f>VLOOKUP(eurostat_totals[[#This Row],[energy carrier EUCalc]],$AE$11:$BI$24,COLUMN()-COLUMN($AD$29),FALSE)*eurostat_totals[[#This Row],[2020 1]]</f>
        <v>3130.7033421060664</v>
      </c>
      <c r="AP333" s="84">
        <f ca="1">VLOOKUP(eurostat_totals[[#This Row],[energy carrier EUCalc]],$AE$11:$BI$24,COLUMN()-COLUMN($AD$29),FALSE)*eurostat_totals[[#This Row],[2020 1]]</f>
        <v>2974.1681750007629</v>
      </c>
      <c r="AQ333" s="84">
        <f ca="1">VLOOKUP(eurostat_totals[[#This Row],[energy carrier EUCalc]],$AE$11:$BI$24,COLUMN()-COLUMN($AD$29),FALSE)*eurostat_totals[[#This Row],[2020 1]]</f>
        <v>2817.6330078954593</v>
      </c>
      <c r="AR333" s="81">
        <f ca="1">VLOOKUP(eurostat_totals[[#This Row],[energy carrier EUCalc]],$AE$11:$BI$24,COLUMN()-COLUMN($AD$29),FALSE)*eurostat_totals[[#This Row],[2020 1]]</f>
        <v>2661.0978407901562</v>
      </c>
      <c r="AS333" s="81">
        <f ca="1">VLOOKUP(eurostat_totals[[#This Row],[energy carrier EUCalc]],$AE$11:$BI$24,COLUMN()-COLUMN($AD$29),FALSE)*eurostat_totals[[#This Row],[2020 1]]</f>
        <v>2504.5626736848531</v>
      </c>
      <c r="AT333" s="81">
        <f ca="1">VLOOKUP(eurostat_totals[[#This Row],[energy carrier EUCalc]],$AE$11:$BI$24,COLUMN()-COLUMN($AD$29),FALSE)*eurostat_totals[[#This Row],[2020 1]]</f>
        <v>2348.0275065795499</v>
      </c>
      <c r="AU333" s="81">
        <f ca="1">VLOOKUP(eurostat_totals[[#This Row],[energy carrier EUCalc]],$AE$11:$BI$24,COLUMN()-COLUMN($AD$29),FALSE)*eurostat_totals[[#This Row],[2020 1]]</f>
        <v>626.14066842121315</v>
      </c>
      <c r="AV333" s="81">
        <f>VLOOKUP(eurostat_totals[[#This Row],[energy carrier EUCalc]],$AE$11:$BI$24,COLUMN()-COLUMN($AD$29),FALSE)*eurostat_totals[[#This Row],[2020 1]]</f>
        <v>3130.7033421060664</v>
      </c>
      <c r="AW333" s="81">
        <f ca="1">VLOOKUP(eurostat_totals[[#This Row],[energy carrier EUCalc]],$AE$11:$BI$24,COLUMN()-COLUMN($AD$29),FALSE)*eurostat_totals[[#This Row],[2020 1]]</f>
        <v>2974.1681750007629</v>
      </c>
      <c r="AX333" s="81">
        <f ca="1">VLOOKUP(eurostat_totals[[#This Row],[energy carrier EUCalc]],$AE$11:$BI$24,COLUMN()-COLUMN($AD$29),FALSE)*eurostat_totals[[#This Row],[2020 1]]</f>
        <v>2817.6330078954593</v>
      </c>
      <c r="AY333" s="81">
        <f ca="1">VLOOKUP(eurostat_totals[[#This Row],[energy carrier EUCalc]],$AE$11:$BI$24,COLUMN()-COLUMN($AD$29),FALSE)*eurostat_totals[[#This Row],[2020 1]]</f>
        <v>2661.0978407901562</v>
      </c>
      <c r="AZ333" s="81">
        <f ca="1">VLOOKUP(eurostat_totals[[#This Row],[energy carrier EUCalc]],$AE$11:$BI$24,COLUMN()-COLUMN($AD$29),FALSE)*eurostat_totals[[#This Row],[2020 1]]</f>
        <v>2504.5626736848531</v>
      </c>
      <c r="BA333" s="81">
        <f ca="1">VLOOKUP(eurostat_totals[[#This Row],[energy carrier EUCalc]],$AE$11:$BI$24,COLUMN()-COLUMN($AD$29),FALSE)*eurostat_totals[[#This Row],[2020 1]]</f>
        <v>2348.0275065795499</v>
      </c>
      <c r="BB333" s="81">
        <f ca="1">VLOOKUP(eurostat_totals[[#This Row],[energy carrier EUCalc]],$AE$11:$BI$24,COLUMN()-COLUMN($AD$29),FALSE)*eurostat_totals[[#This Row],[2020 1]]</f>
        <v>313.07033421060657</v>
      </c>
      <c r="BC333" s="81">
        <f>VLOOKUP(eurostat_totals[[#This Row],[energy carrier EUCalc]],$AE$11:$BI$24,COLUMN()-COLUMN($AD$29),FALSE)*eurostat_totals[[#This Row],[2020 1]]</f>
        <v>3130.7033421060664</v>
      </c>
      <c r="BD333" s="81">
        <f ca="1">VLOOKUP(eurostat_totals[[#This Row],[energy carrier EUCalc]],$AE$11:$BI$24,COLUMN()-COLUMN($AD$29),FALSE)*eurostat_totals[[#This Row],[2020 1]]</f>
        <v>2974.1681750007629</v>
      </c>
      <c r="BE333" s="81">
        <f ca="1">VLOOKUP(eurostat_totals[[#This Row],[energy carrier EUCalc]],$AE$11:$BI$24,COLUMN()-COLUMN($AD$29),FALSE)*eurostat_totals[[#This Row],[2020 1]]</f>
        <v>2817.6330078954593</v>
      </c>
      <c r="BF333" s="81">
        <f ca="1">VLOOKUP(eurostat_totals[[#This Row],[energy carrier EUCalc]],$AE$11:$BI$24,COLUMN()-COLUMN($AD$29),FALSE)*eurostat_totals[[#This Row],[2020 1]]</f>
        <v>2661.0978407901562</v>
      </c>
      <c r="BG333" s="81">
        <f ca="1">VLOOKUP(eurostat_totals[[#This Row],[energy carrier EUCalc]],$AE$11:$BI$24,COLUMN()-COLUMN($AD$29),FALSE)*eurostat_totals[[#This Row],[2020 1]]</f>
        <v>2504.5626736848531</v>
      </c>
      <c r="BH333" s="81">
        <f ca="1">VLOOKUP(eurostat_totals[[#This Row],[energy carrier EUCalc]],$AE$11:$BI$24,COLUMN()-COLUMN($AD$29),FALSE)*eurostat_totals[[#This Row],[2020 1]]</f>
        <v>2348.0275065795499</v>
      </c>
      <c r="BI333" s="81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81" t="str">
        <f t="shared" si="133"/>
        <v>liquid-ff-heatingoilSerbia</v>
      </c>
      <c r="B334" s="6" t="s">
        <v>34</v>
      </c>
      <c r="C334" t="s">
        <v>72</v>
      </c>
      <c r="D334" s="84">
        <v>1194.4475199999999</v>
      </c>
      <c r="E334" s="84">
        <v>859.99198000000001</v>
      </c>
      <c r="F334" s="84">
        <v>597.22375999999997</v>
      </c>
      <c r="G334" s="84">
        <v>2030.5514800000001</v>
      </c>
      <c r="H334" s="84">
        <v>1982.7754400000001</v>
      </c>
      <c r="I334" s="84">
        <v>1122.7834600000001</v>
      </c>
      <c r="J334" s="84">
        <v>3559.4545400000002</v>
      </c>
      <c r="K334" s="84">
        <v>2293.3429600000004</v>
      </c>
      <c r="L334" s="84">
        <v>1313.8876200000002</v>
      </c>
      <c r="M334" s="84">
        <v>716.66386</v>
      </c>
      <c r="N334" s="84">
        <v>668.88782000000003</v>
      </c>
      <c r="O334" s="84">
        <v>621.11178000000007</v>
      </c>
      <c r="P334" s="84">
        <v>764.43990000000008</v>
      </c>
      <c r="Q334" s="84">
        <v>836.10396000000003</v>
      </c>
      <c r="R334" s="84">
        <v>525.55970000000002</v>
      </c>
      <c r="S334" s="84">
        <v>549.44772</v>
      </c>
      <c r="T334" s="84">
        <v>597.22375999999997</v>
      </c>
      <c r="U334" s="84">
        <v>3346.9976999999999</v>
      </c>
      <c r="V334" s="84">
        <v>393.17541000000006</v>
      </c>
      <c r="W334" s="84">
        <v>24.992870000000003</v>
      </c>
      <c r="X334" s="84">
        <v>366.97302000000002</v>
      </c>
      <c r="Y334" s="84">
        <v>803.03987000000018</v>
      </c>
      <c r="Z334" s="84">
        <v>1073.2745500000001</v>
      </c>
      <c r="AA334" s="84">
        <v>862.67851000000019</v>
      </c>
      <c r="AB334" s="84">
        <v>507.84721000000008</v>
      </c>
      <c r="AC334" s="84">
        <v>709.66260000000011</v>
      </c>
      <c r="AD334" s="84">
        <v>762.23020000000008</v>
      </c>
      <c r="AE334" s="84">
        <v>554.09972000000005</v>
      </c>
      <c r="AF334" s="84">
        <f t="shared" si="130"/>
        <v>450.26475400000004</v>
      </c>
      <c r="AG334" s="84">
        <f t="shared" si="131"/>
        <v>367.78200279999999</v>
      </c>
      <c r="AH334" s="84">
        <f t="shared" si="132"/>
        <v>339.76896135999999</v>
      </c>
      <c r="AI334" s="84">
        <f ca="1">VLOOKUP(eurostat_totals[[#This Row],[energy carrier EUCalc]],$AE$11:$BI$24,COLUMN()-COLUMN($AD$29),FALSE)*eurostat_totals[[#This Row],[2020 1]]</f>
        <v>322.78051329199997</v>
      </c>
      <c r="AJ334" s="84">
        <f ca="1">VLOOKUP(eurostat_totals[[#This Row],[energy carrier EUCalc]],$AE$11:$BI$24,COLUMN()-COLUMN($AD$29),FALSE)*eurostat_totals[[#This Row],[2020 1]]</f>
        <v>305.79206522399994</v>
      </c>
      <c r="AK334" s="84">
        <f ca="1">VLOOKUP(eurostat_totals[[#This Row],[energy carrier EUCalc]],$AE$11:$BI$24,COLUMN()-COLUMN($AD$29),FALSE)*eurostat_totals[[#This Row],[2020 1]]</f>
        <v>288.80361715599997</v>
      </c>
      <c r="AL334" s="84">
        <f ca="1">VLOOKUP(eurostat_totals[[#This Row],[energy carrier EUCalc]],$AE$11:$BI$24,COLUMN()-COLUMN($AD$29),FALSE)*eurostat_totals[[#This Row],[2020 1]]</f>
        <v>271.81516908799995</v>
      </c>
      <c r="AM334" s="84">
        <f ca="1">VLOOKUP(eurostat_totals[[#This Row],[energy carrier EUCalc]],$AE$11:$BI$24,COLUMN()-COLUMN($AD$29),FALSE)*eurostat_totals[[#This Row],[2020 1]]</f>
        <v>254.82672101999998</v>
      </c>
      <c r="AN334" s="84">
        <f ca="1">VLOOKUP(eurostat_totals[[#This Row],[energy carrier EUCalc]],$AE$11:$BI$24,COLUMN()-COLUMN($AD$29),FALSE)*eurostat_totals[[#This Row],[2020 1]]</f>
        <v>237.83827295199998</v>
      </c>
      <c r="AO334" s="84">
        <f>VLOOKUP(eurostat_totals[[#This Row],[energy carrier EUCalc]],$AE$11:$BI$24,COLUMN()-COLUMN($AD$29),FALSE)*eurostat_totals[[#This Row],[2020 1]]</f>
        <v>339.76896135999999</v>
      </c>
      <c r="AP334" s="84">
        <f ca="1">VLOOKUP(eurostat_totals[[#This Row],[energy carrier EUCalc]],$AE$11:$BI$24,COLUMN()-COLUMN($AD$29),FALSE)*eurostat_totals[[#This Row],[2020 1]]</f>
        <v>322.78051329199997</v>
      </c>
      <c r="AQ334" s="84">
        <f ca="1">VLOOKUP(eurostat_totals[[#This Row],[energy carrier EUCalc]],$AE$11:$BI$24,COLUMN()-COLUMN($AD$29),FALSE)*eurostat_totals[[#This Row],[2020 1]]</f>
        <v>305.79206522399994</v>
      </c>
      <c r="AR334" s="81">
        <f ca="1">VLOOKUP(eurostat_totals[[#This Row],[energy carrier EUCalc]],$AE$11:$BI$24,COLUMN()-COLUMN($AD$29),FALSE)*eurostat_totals[[#This Row],[2020 1]]</f>
        <v>288.80361715599997</v>
      </c>
      <c r="AS334" s="81">
        <f ca="1">VLOOKUP(eurostat_totals[[#This Row],[energy carrier EUCalc]],$AE$11:$BI$24,COLUMN()-COLUMN($AD$29),FALSE)*eurostat_totals[[#This Row],[2020 1]]</f>
        <v>271.81516908799995</v>
      </c>
      <c r="AT334" s="81">
        <f ca="1">VLOOKUP(eurostat_totals[[#This Row],[energy carrier EUCalc]],$AE$11:$BI$24,COLUMN()-COLUMN($AD$29),FALSE)*eurostat_totals[[#This Row],[2020 1]]</f>
        <v>254.82672101999998</v>
      </c>
      <c r="AU334" s="81">
        <f ca="1">VLOOKUP(eurostat_totals[[#This Row],[energy carrier EUCalc]],$AE$11:$BI$24,COLUMN()-COLUMN($AD$29),FALSE)*eurostat_totals[[#This Row],[2020 1]]</f>
        <v>67.953792271999987</v>
      </c>
      <c r="AV334" s="81">
        <f>VLOOKUP(eurostat_totals[[#This Row],[energy carrier EUCalc]],$AE$11:$BI$24,COLUMN()-COLUMN($AD$29),FALSE)*eurostat_totals[[#This Row],[2020 1]]</f>
        <v>339.76896135999999</v>
      </c>
      <c r="AW334" s="81">
        <f ca="1">VLOOKUP(eurostat_totals[[#This Row],[energy carrier EUCalc]],$AE$11:$BI$24,COLUMN()-COLUMN($AD$29),FALSE)*eurostat_totals[[#This Row],[2020 1]]</f>
        <v>322.78051329199997</v>
      </c>
      <c r="AX334" s="81">
        <f ca="1">VLOOKUP(eurostat_totals[[#This Row],[energy carrier EUCalc]],$AE$11:$BI$24,COLUMN()-COLUMN($AD$29),FALSE)*eurostat_totals[[#This Row],[2020 1]]</f>
        <v>305.79206522399994</v>
      </c>
      <c r="AY334" s="81">
        <f ca="1">VLOOKUP(eurostat_totals[[#This Row],[energy carrier EUCalc]],$AE$11:$BI$24,COLUMN()-COLUMN($AD$29),FALSE)*eurostat_totals[[#This Row],[2020 1]]</f>
        <v>288.80361715599997</v>
      </c>
      <c r="AZ334" s="81">
        <f ca="1">VLOOKUP(eurostat_totals[[#This Row],[energy carrier EUCalc]],$AE$11:$BI$24,COLUMN()-COLUMN($AD$29),FALSE)*eurostat_totals[[#This Row],[2020 1]]</f>
        <v>271.81516908799995</v>
      </c>
      <c r="BA334" s="81">
        <f ca="1">VLOOKUP(eurostat_totals[[#This Row],[energy carrier EUCalc]],$AE$11:$BI$24,COLUMN()-COLUMN($AD$29),FALSE)*eurostat_totals[[#This Row],[2020 1]]</f>
        <v>254.82672101999998</v>
      </c>
      <c r="BB334" s="81">
        <f ca="1">VLOOKUP(eurostat_totals[[#This Row],[energy carrier EUCalc]],$AE$11:$BI$24,COLUMN()-COLUMN($AD$29),FALSE)*eurostat_totals[[#This Row],[2020 1]]</f>
        <v>33.976896135999993</v>
      </c>
      <c r="BC334" s="81">
        <f>VLOOKUP(eurostat_totals[[#This Row],[energy carrier EUCalc]],$AE$11:$BI$24,COLUMN()-COLUMN($AD$29),FALSE)*eurostat_totals[[#This Row],[2020 1]]</f>
        <v>339.76896135999999</v>
      </c>
      <c r="BD334" s="81">
        <f ca="1">VLOOKUP(eurostat_totals[[#This Row],[energy carrier EUCalc]],$AE$11:$BI$24,COLUMN()-COLUMN($AD$29),FALSE)*eurostat_totals[[#This Row],[2020 1]]</f>
        <v>322.78051329199997</v>
      </c>
      <c r="BE334" s="81">
        <f ca="1">VLOOKUP(eurostat_totals[[#This Row],[energy carrier EUCalc]],$AE$11:$BI$24,COLUMN()-COLUMN($AD$29),FALSE)*eurostat_totals[[#This Row],[2020 1]]</f>
        <v>305.79206522399994</v>
      </c>
      <c r="BF334" s="81">
        <f ca="1">VLOOKUP(eurostat_totals[[#This Row],[energy carrier EUCalc]],$AE$11:$BI$24,COLUMN()-COLUMN($AD$29),FALSE)*eurostat_totals[[#This Row],[2020 1]]</f>
        <v>288.80361715599997</v>
      </c>
      <c r="BG334" s="81">
        <f ca="1">VLOOKUP(eurostat_totals[[#This Row],[energy carrier EUCalc]],$AE$11:$BI$24,COLUMN()-COLUMN($AD$29),FALSE)*eurostat_totals[[#This Row],[2020 1]]</f>
        <v>271.81516908799995</v>
      </c>
      <c r="BH334" s="81">
        <f ca="1">VLOOKUP(eurostat_totals[[#This Row],[energy carrier EUCalc]],$AE$11:$BI$24,COLUMN()-COLUMN($AD$29),FALSE)*eurostat_totals[[#This Row],[2020 1]]</f>
        <v>254.82672101999998</v>
      </c>
      <c r="BI334" s="81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81" t="str">
        <f t="shared" si="133"/>
        <v>liquid-ff-heatingoilSlovakia</v>
      </c>
      <c r="B335" s="6" t="s">
        <v>34</v>
      </c>
      <c r="C335" t="s">
        <v>20</v>
      </c>
      <c r="D335" s="84">
        <v>0</v>
      </c>
      <c r="E335" s="84">
        <v>0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4">
        <v>0</v>
      </c>
      <c r="S335" s="84">
        <v>0</v>
      </c>
      <c r="T335" s="84">
        <v>0</v>
      </c>
      <c r="U335" s="84">
        <v>0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4">
        <v>0</v>
      </c>
      <c r="AD335" s="84">
        <v>0</v>
      </c>
      <c r="AE335" s="84">
        <v>0</v>
      </c>
      <c r="AF335" s="84">
        <f t="shared" si="130"/>
        <v>0</v>
      </c>
      <c r="AG335" s="84">
        <f t="shared" si="131"/>
        <v>0</v>
      </c>
      <c r="AH335" s="84">
        <f t="shared" si="132"/>
        <v>0</v>
      </c>
      <c r="AI335" s="84">
        <f ca="1">VLOOKUP(eurostat_totals[[#This Row],[energy carrier EUCalc]],$AE$11:$BI$24,COLUMN()-COLUMN($AD$29),FALSE)*eurostat_totals[[#This Row],[2020 1]]</f>
        <v>0</v>
      </c>
      <c r="AJ335" s="84">
        <f ca="1">VLOOKUP(eurostat_totals[[#This Row],[energy carrier EUCalc]],$AE$11:$BI$24,COLUMN()-COLUMN($AD$29),FALSE)*eurostat_totals[[#This Row],[2020 1]]</f>
        <v>0</v>
      </c>
      <c r="AK335" s="84">
        <f ca="1">VLOOKUP(eurostat_totals[[#This Row],[energy carrier EUCalc]],$AE$11:$BI$24,COLUMN()-COLUMN($AD$29),FALSE)*eurostat_totals[[#This Row],[2020 1]]</f>
        <v>0</v>
      </c>
      <c r="AL335" s="84">
        <f ca="1">VLOOKUP(eurostat_totals[[#This Row],[energy carrier EUCalc]],$AE$11:$BI$24,COLUMN()-COLUMN($AD$29),FALSE)*eurostat_totals[[#This Row],[2020 1]]</f>
        <v>0</v>
      </c>
      <c r="AM335" s="84">
        <f ca="1">VLOOKUP(eurostat_totals[[#This Row],[energy carrier EUCalc]],$AE$11:$BI$24,COLUMN()-COLUMN($AD$29),FALSE)*eurostat_totals[[#This Row],[2020 1]]</f>
        <v>0</v>
      </c>
      <c r="AN335" s="84">
        <f ca="1">VLOOKUP(eurostat_totals[[#This Row],[energy carrier EUCalc]],$AE$11:$BI$24,COLUMN()-COLUMN($AD$29),FALSE)*eurostat_totals[[#This Row],[2020 1]]</f>
        <v>0</v>
      </c>
      <c r="AO335" s="84">
        <f>VLOOKUP(eurostat_totals[[#This Row],[energy carrier EUCalc]],$AE$11:$BI$24,COLUMN()-COLUMN($AD$29),FALSE)*eurostat_totals[[#This Row],[2020 1]]</f>
        <v>0</v>
      </c>
      <c r="AP335" s="84">
        <f ca="1">VLOOKUP(eurostat_totals[[#This Row],[energy carrier EUCalc]],$AE$11:$BI$24,COLUMN()-COLUMN($AD$29),FALSE)*eurostat_totals[[#This Row],[2020 1]]</f>
        <v>0</v>
      </c>
      <c r="AQ335" s="84">
        <f ca="1">VLOOKUP(eurostat_totals[[#This Row],[energy carrier EUCalc]],$AE$11:$BI$24,COLUMN()-COLUMN($AD$29),FALSE)*eurostat_totals[[#This Row],[2020 1]]</f>
        <v>0</v>
      </c>
      <c r="AR335" s="81">
        <f ca="1">VLOOKUP(eurostat_totals[[#This Row],[energy carrier EUCalc]],$AE$11:$BI$24,COLUMN()-COLUMN($AD$29),FALSE)*eurostat_totals[[#This Row],[2020 1]]</f>
        <v>0</v>
      </c>
      <c r="AS335" s="81">
        <f ca="1">VLOOKUP(eurostat_totals[[#This Row],[energy carrier EUCalc]],$AE$11:$BI$24,COLUMN()-COLUMN($AD$29),FALSE)*eurostat_totals[[#This Row],[2020 1]]</f>
        <v>0</v>
      </c>
      <c r="AT335" s="81">
        <f ca="1">VLOOKUP(eurostat_totals[[#This Row],[energy carrier EUCalc]],$AE$11:$BI$24,COLUMN()-COLUMN($AD$29),FALSE)*eurostat_totals[[#This Row],[2020 1]]</f>
        <v>0</v>
      </c>
      <c r="AU335" s="81">
        <f ca="1">VLOOKUP(eurostat_totals[[#This Row],[energy carrier EUCalc]],$AE$11:$BI$24,COLUMN()-COLUMN($AD$29),FALSE)*eurostat_totals[[#This Row],[2020 1]]</f>
        <v>0</v>
      </c>
      <c r="AV335" s="81">
        <f>VLOOKUP(eurostat_totals[[#This Row],[energy carrier EUCalc]],$AE$11:$BI$24,COLUMN()-COLUMN($AD$29),FALSE)*eurostat_totals[[#This Row],[2020 1]]</f>
        <v>0</v>
      </c>
      <c r="AW335" s="81">
        <f ca="1">VLOOKUP(eurostat_totals[[#This Row],[energy carrier EUCalc]],$AE$11:$BI$24,COLUMN()-COLUMN($AD$29),FALSE)*eurostat_totals[[#This Row],[2020 1]]</f>
        <v>0</v>
      </c>
      <c r="AX335" s="81">
        <f ca="1">VLOOKUP(eurostat_totals[[#This Row],[energy carrier EUCalc]],$AE$11:$BI$24,COLUMN()-COLUMN($AD$29),FALSE)*eurostat_totals[[#This Row],[2020 1]]</f>
        <v>0</v>
      </c>
      <c r="AY335" s="81">
        <f ca="1">VLOOKUP(eurostat_totals[[#This Row],[energy carrier EUCalc]],$AE$11:$BI$24,COLUMN()-COLUMN($AD$29),FALSE)*eurostat_totals[[#This Row],[2020 1]]</f>
        <v>0</v>
      </c>
      <c r="AZ335" s="81">
        <f ca="1">VLOOKUP(eurostat_totals[[#This Row],[energy carrier EUCalc]],$AE$11:$BI$24,COLUMN()-COLUMN($AD$29),FALSE)*eurostat_totals[[#This Row],[2020 1]]</f>
        <v>0</v>
      </c>
      <c r="BA335" s="81">
        <f ca="1">VLOOKUP(eurostat_totals[[#This Row],[energy carrier EUCalc]],$AE$11:$BI$24,COLUMN()-COLUMN($AD$29),FALSE)*eurostat_totals[[#This Row],[2020 1]]</f>
        <v>0</v>
      </c>
      <c r="BB335" s="81">
        <f ca="1">VLOOKUP(eurostat_totals[[#This Row],[energy carrier EUCalc]],$AE$11:$BI$24,COLUMN()-COLUMN($AD$29),FALSE)*eurostat_totals[[#This Row],[2020 1]]</f>
        <v>0</v>
      </c>
      <c r="BC335" s="81">
        <f>VLOOKUP(eurostat_totals[[#This Row],[energy carrier EUCalc]],$AE$11:$BI$24,COLUMN()-COLUMN($AD$29),FALSE)*eurostat_totals[[#This Row],[2020 1]]</f>
        <v>0</v>
      </c>
      <c r="BD335" s="81">
        <f ca="1">VLOOKUP(eurostat_totals[[#This Row],[energy carrier EUCalc]],$AE$11:$BI$24,COLUMN()-COLUMN($AD$29),FALSE)*eurostat_totals[[#This Row],[2020 1]]</f>
        <v>0</v>
      </c>
      <c r="BE335" s="81">
        <f ca="1">VLOOKUP(eurostat_totals[[#This Row],[energy carrier EUCalc]],$AE$11:$BI$24,COLUMN()-COLUMN($AD$29),FALSE)*eurostat_totals[[#This Row],[2020 1]]</f>
        <v>0</v>
      </c>
      <c r="BF335" s="81">
        <f ca="1">VLOOKUP(eurostat_totals[[#This Row],[energy carrier EUCalc]],$AE$11:$BI$24,COLUMN()-COLUMN($AD$29),FALSE)*eurostat_totals[[#This Row],[2020 1]]</f>
        <v>0</v>
      </c>
      <c r="BG335" s="81">
        <f ca="1">VLOOKUP(eurostat_totals[[#This Row],[energy carrier EUCalc]],$AE$11:$BI$24,COLUMN()-COLUMN($AD$29),FALSE)*eurostat_totals[[#This Row],[2020 1]]</f>
        <v>0</v>
      </c>
      <c r="BH335" s="81">
        <f ca="1">VLOOKUP(eurostat_totals[[#This Row],[energy carrier EUCalc]],$AE$11:$BI$24,COLUMN()-COLUMN($AD$29),FALSE)*eurostat_totals[[#This Row],[2020 1]]</f>
        <v>0</v>
      </c>
      <c r="BI335" s="81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81" t="str">
        <f t="shared" si="133"/>
        <v>liquid-ff-heatingoilSlovenia</v>
      </c>
      <c r="B336" s="6" t="s">
        <v>34</v>
      </c>
      <c r="C336" t="s">
        <v>26</v>
      </c>
      <c r="D336" s="84">
        <v>3681.9404970758283</v>
      </c>
      <c r="E336" s="84">
        <v>4785.9241736358144</v>
      </c>
      <c r="F336" s="84">
        <v>3924.2493721640312</v>
      </c>
      <c r="G336" s="84">
        <v>5014.5426262866658</v>
      </c>
      <c r="H336" s="84">
        <v>5172.427229677869</v>
      </c>
      <c r="I336" s="84">
        <v>5883.4010321870874</v>
      </c>
      <c r="J336" s="84">
        <v>4674.9408691454519</v>
      </c>
      <c r="K336" s="84">
        <v>5024.4720499047162</v>
      </c>
      <c r="L336" s="84">
        <v>4662.0335852797289</v>
      </c>
      <c r="M336" s="84">
        <v>4946.0228354579176</v>
      </c>
      <c r="N336" s="84">
        <v>3764.3827514001882</v>
      </c>
      <c r="O336" s="84">
        <v>3486.6530563251072</v>
      </c>
      <c r="P336" s="84">
        <v>4190.338309893863</v>
      </c>
      <c r="Q336" s="84">
        <v>4661.7502990160901</v>
      </c>
      <c r="R336" s="84">
        <v>4397.5132079514215</v>
      </c>
      <c r="S336" s="84">
        <v>3834.9463576200533</v>
      </c>
      <c r="T336" s="84">
        <v>3537.990411772038</v>
      </c>
      <c r="U336" s="84">
        <v>2552.7496799380897</v>
      </c>
      <c r="V336" s="84">
        <v>2858.8404100849962</v>
      </c>
      <c r="W336" s="84">
        <v>2692.0256347699205</v>
      </c>
      <c r="X336" s="84">
        <v>2803.1493195435555</v>
      </c>
      <c r="Y336" s="84">
        <v>2249.651318166641</v>
      </c>
      <c r="Z336" s="84">
        <v>1937.5151922830642</v>
      </c>
      <c r="AA336" s="84">
        <v>1594.8789089586219</v>
      </c>
      <c r="AB336" s="84">
        <v>1200.7638503390433</v>
      </c>
      <c r="AC336" s="84">
        <v>1301.5175064958835</v>
      </c>
      <c r="AD336" s="84">
        <v>1214.874691123516</v>
      </c>
      <c r="AE336" s="84">
        <v>1131.8303781737504</v>
      </c>
      <c r="AF336" s="84">
        <f t="shared" si="130"/>
        <v>970.69341535188767</v>
      </c>
      <c r="AG336" s="84">
        <f t="shared" si="131"/>
        <v>845.85631663054085</v>
      </c>
      <c r="AH336" s="84">
        <f t="shared" si="132"/>
        <v>774.87480988884033</v>
      </c>
      <c r="AI336" s="84">
        <f ca="1">VLOOKUP(eurostat_totals[[#This Row],[energy carrier EUCalc]],$AE$11:$BI$24,COLUMN()-COLUMN($AD$29),FALSE)*eurostat_totals[[#This Row],[2020 1]]</f>
        <v>736.13106939439831</v>
      </c>
      <c r="AJ336" s="84">
        <f ca="1">VLOOKUP(eurostat_totals[[#This Row],[energy carrier EUCalc]],$AE$11:$BI$24,COLUMN()-COLUMN($AD$29),FALSE)*eurostat_totals[[#This Row],[2020 1]]</f>
        <v>697.38732889995617</v>
      </c>
      <c r="AK336" s="84">
        <f ca="1">VLOOKUP(eurostat_totals[[#This Row],[energy carrier EUCalc]],$AE$11:$BI$24,COLUMN()-COLUMN($AD$29),FALSE)*eurostat_totals[[#This Row],[2020 1]]</f>
        <v>658.64358840551415</v>
      </c>
      <c r="AL336" s="84">
        <f ca="1">VLOOKUP(eurostat_totals[[#This Row],[energy carrier EUCalc]],$AE$11:$BI$24,COLUMN()-COLUMN($AD$29),FALSE)*eurostat_totals[[#This Row],[2020 1]]</f>
        <v>619.89984791107224</v>
      </c>
      <c r="AM336" s="84">
        <f ca="1">VLOOKUP(eurostat_totals[[#This Row],[energy carrier EUCalc]],$AE$11:$BI$24,COLUMN()-COLUMN($AD$29),FALSE)*eurostat_totals[[#This Row],[2020 1]]</f>
        <v>581.15610741663022</v>
      </c>
      <c r="AN336" s="84">
        <f ca="1">VLOOKUP(eurostat_totals[[#This Row],[energy carrier EUCalc]],$AE$11:$BI$24,COLUMN()-COLUMN($AD$29),FALSE)*eurostat_totals[[#This Row],[2020 1]]</f>
        <v>542.4123669221882</v>
      </c>
      <c r="AO336" s="84">
        <f>VLOOKUP(eurostat_totals[[#This Row],[energy carrier EUCalc]],$AE$11:$BI$24,COLUMN()-COLUMN($AD$29),FALSE)*eurostat_totals[[#This Row],[2020 1]]</f>
        <v>774.87480988884033</v>
      </c>
      <c r="AP336" s="84">
        <f ca="1">VLOOKUP(eurostat_totals[[#This Row],[energy carrier EUCalc]],$AE$11:$BI$24,COLUMN()-COLUMN($AD$29),FALSE)*eurostat_totals[[#This Row],[2020 1]]</f>
        <v>736.13106939439831</v>
      </c>
      <c r="AQ336" s="84">
        <f ca="1">VLOOKUP(eurostat_totals[[#This Row],[energy carrier EUCalc]],$AE$11:$BI$24,COLUMN()-COLUMN($AD$29),FALSE)*eurostat_totals[[#This Row],[2020 1]]</f>
        <v>697.38732889995617</v>
      </c>
      <c r="AR336" s="81">
        <f ca="1">VLOOKUP(eurostat_totals[[#This Row],[energy carrier EUCalc]],$AE$11:$BI$24,COLUMN()-COLUMN($AD$29),FALSE)*eurostat_totals[[#This Row],[2020 1]]</f>
        <v>658.64358840551415</v>
      </c>
      <c r="AS336" s="81">
        <f ca="1">VLOOKUP(eurostat_totals[[#This Row],[energy carrier EUCalc]],$AE$11:$BI$24,COLUMN()-COLUMN($AD$29),FALSE)*eurostat_totals[[#This Row],[2020 1]]</f>
        <v>619.89984791107224</v>
      </c>
      <c r="AT336" s="81">
        <f ca="1">VLOOKUP(eurostat_totals[[#This Row],[energy carrier EUCalc]],$AE$11:$BI$24,COLUMN()-COLUMN($AD$29),FALSE)*eurostat_totals[[#This Row],[2020 1]]</f>
        <v>581.15610741663022</v>
      </c>
      <c r="AU336" s="81">
        <f ca="1">VLOOKUP(eurostat_totals[[#This Row],[energy carrier EUCalc]],$AE$11:$BI$24,COLUMN()-COLUMN($AD$29),FALSE)*eurostat_totals[[#This Row],[2020 1]]</f>
        <v>154.97496197776803</v>
      </c>
      <c r="AV336" s="81">
        <f>VLOOKUP(eurostat_totals[[#This Row],[energy carrier EUCalc]],$AE$11:$BI$24,COLUMN()-COLUMN($AD$29),FALSE)*eurostat_totals[[#This Row],[2020 1]]</f>
        <v>774.87480988884033</v>
      </c>
      <c r="AW336" s="81">
        <f ca="1">VLOOKUP(eurostat_totals[[#This Row],[energy carrier EUCalc]],$AE$11:$BI$24,COLUMN()-COLUMN($AD$29),FALSE)*eurostat_totals[[#This Row],[2020 1]]</f>
        <v>736.13106939439831</v>
      </c>
      <c r="AX336" s="81">
        <f ca="1">VLOOKUP(eurostat_totals[[#This Row],[energy carrier EUCalc]],$AE$11:$BI$24,COLUMN()-COLUMN($AD$29),FALSE)*eurostat_totals[[#This Row],[2020 1]]</f>
        <v>697.38732889995617</v>
      </c>
      <c r="AY336" s="81">
        <f ca="1">VLOOKUP(eurostat_totals[[#This Row],[energy carrier EUCalc]],$AE$11:$BI$24,COLUMN()-COLUMN($AD$29),FALSE)*eurostat_totals[[#This Row],[2020 1]]</f>
        <v>658.64358840551415</v>
      </c>
      <c r="AZ336" s="81">
        <f ca="1">VLOOKUP(eurostat_totals[[#This Row],[energy carrier EUCalc]],$AE$11:$BI$24,COLUMN()-COLUMN($AD$29),FALSE)*eurostat_totals[[#This Row],[2020 1]]</f>
        <v>619.89984791107224</v>
      </c>
      <c r="BA336" s="81">
        <f ca="1">VLOOKUP(eurostat_totals[[#This Row],[energy carrier EUCalc]],$AE$11:$BI$24,COLUMN()-COLUMN($AD$29),FALSE)*eurostat_totals[[#This Row],[2020 1]]</f>
        <v>581.15610741663022</v>
      </c>
      <c r="BB336" s="81">
        <f ca="1">VLOOKUP(eurostat_totals[[#This Row],[energy carrier EUCalc]],$AE$11:$BI$24,COLUMN()-COLUMN($AD$29),FALSE)*eurostat_totals[[#This Row],[2020 1]]</f>
        <v>77.487480988884016</v>
      </c>
      <c r="BC336" s="81">
        <f>VLOOKUP(eurostat_totals[[#This Row],[energy carrier EUCalc]],$AE$11:$BI$24,COLUMN()-COLUMN($AD$29),FALSE)*eurostat_totals[[#This Row],[2020 1]]</f>
        <v>774.87480988884033</v>
      </c>
      <c r="BD336" s="81">
        <f ca="1">VLOOKUP(eurostat_totals[[#This Row],[energy carrier EUCalc]],$AE$11:$BI$24,COLUMN()-COLUMN($AD$29),FALSE)*eurostat_totals[[#This Row],[2020 1]]</f>
        <v>736.13106939439831</v>
      </c>
      <c r="BE336" s="81">
        <f ca="1">VLOOKUP(eurostat_totals[[#This Row],[energy carrier EUCalc]],$AE$11:$BI$24,COLUMN()-COLUMN($AD$29),FALSE)*eurostat_totals[[#This Row],[2020 1]]</f>
        <v>697.38732889995617</v>
      </c>
      <c r="BF336" s="81">
        <f ca="1">VLOOKUP(eurostat_totals[[#This Row],[energy carrier EUCalc]],$AE$11:$BI$24,COLUMN()-COLUMN($AD$29),FALSE)*eurostat_totals[[#This Row],[2020 1]]</f>
        <v>658.64358840551415</v>
      </c>
      <c r="BG336" s="81">
        <f ca="1">VLOOKUP(eurostat_totals[[#This Row],[energy carrier EUCalc]],$AE$11:$BI$24,COLUMN()-COLUMN($AD$29),FALSE)*eurostat_totals[[#This Row],[2020 1]]</f>
        <v>619.89984791107224</v>
      </c>
      <c r="BH336" s="81">
        <f ca="1">VLOOKUP(eurostat_totals[[#This Row],[energy carrier EUCalc]],$AE$11:$BI$24,COLUMN()-COLUMN($AD$29),FALSE)*eurostat_totals[[#This Row],[2020 1]]</f>
        <v>581.15610741663022</v>
      </c>
      <c r="BI336" s="81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81" t="str">
        <f t="shared" si="133"/>
        <v>liquid-ff-heatingoilSpain</v>
      </c>
      <c r="B337" s="6" t="s">
        <v>34</v>
      </c>
      <c r="C337" t="s">
        <v>7</v>
      </c>
      <c r="D337" s="84">
        <v>32910.894607920563</v>
      </c>
      <c r="E337" s="84">
        <v>35014.578609632146</v>
      </c>
      <c r="F337" s="84">
        <v>33670.310554781783</v>
      </c>
      <c r="G337" s="84">
        <v>33558.58789082458</v>
      </c>
      <c r="H337" s="84">
        <v>35841.263075147741</v>
      </c>
      <c r="I337" s="84">
        <v>33940.830292661172</v>
      </c>
      <c r="J337" s="84">
        <v>36675.293317112759</v>
      </c>
      <c r="K337" s="84">
        <v>35336.039906702048</v>
      </c>
      <c r="L337" s="84">
        <v>35354.923883060364</v>
      </c>
      <c r="M337" s="84">
        <v>36509.421528602747</v>
      </c>
      <c r="N337" s="84">
        <v>37235.849246906932</v>
      </c>
      <c r="O337" s="84">
        <v>36021.165904087036</v>
      </c>
      <c r="P337" s="84">
        <v>35538.105096768842</v>
      </c>
      <c r="Q337" s="84">
        <v>37885.974251387481</v>
      </c>
      <c r="R337" s="84">
        <v>40936.380428823017</v>
      </c>
      <c r="S337" s="84">
        <v>39990.901011304028</v>
      </c>
      <c r="T337" s="84">
        <v>35411.804896216774</v>
      </c>
      <c r="U337" s="84">
        <v>33698.625604244589</v>
      </c>
      <c r="V337" s="84">
        <v>31623.479820057524</v>
      </c>
      <c r="W337" s="84">
        <v>29720.647832949799</v>
      </c>
      <c r="X337" s="84">
        <v>30556.373105887888</v>
      </c>
      <c r="Y337" s="84">
        <v>25053.110253059</v>
      </c>
      <c r="Z337" s="84">
        <v>23413.761370688168</v>
      </c>
      <c r="AA337" s="84">
        <v>22825.912504277821</v>
      </c>
      <c r="AB337" s="84">
        <v>21976.082704779965</v>
      </c>
      <c r="AC337" s="84">
        <v>24578.759157453464</v>
      </c>
      <c r="AD337" s="84">
        <v>22629.024491483498</v>
      </c>
      <c r="AE337" s="84">
        <v>21687.38514404868</v>
      </c>
      <c r="AF337" s="84">
        <f t="shared" si="130"/>
        <v>21342.109898720781</v>
      </c>
      <c r="AG337" s="84">
        <f t="shared" si="131"/>
        <v>21045.349377609371</v>
      </c>
      <c r="AH337" s="84">
        <f t="shared" si="132"/>
        <v>20859.202712175251</v>
      </c>
      <c r="AI337" s="84">
        <f ca="1">VLOOKUP(eurostat_totals[[#This Row],[energy carrier EUCalc]],$AE$11:$BI$24,COLUMN()-COLUMN($AD$29),FALSE)*eurostat_totals[[#This Row],[2020 1]]</f>
        <v>19816.242576566488</v>
      </c>
      <c r="AJ337" s="84">
        <f ca="1">VLOOKUP(eurostat_totals[[#This Row],[energy carrier EUCalc]],$AE$11:$BI$24,COLUMN()-COLUMN($AD$29),FALSE)*eurostat_totals[[#This Row],[2020 1]]</f>
        <v>18773.282440957722</v>
      </c>
      <c r="AK337" s="84">
        <f ca="1">VLOOKUP(eurostat_totals[[#This Row],[energy carrier EUCalc]],$AE$11:$BI$24,COLUMN()-COLUMN($AD$29),FALSE)*eurostat_totals[[#This Row],[2020 1]]</f>
        <v>17730.32230534896</v>
      </c>
      <c r="AL337" s="84">
        <f ca="1">VLOOKUP(eurostat_totals[[#This Row],[energy carrier EUCalc]],$AE$11:$BI$24,COLUMN()-COLUMN($AD$29),FALSE)*eurostat_totals[[#This Row],[2020 1]]</f>
        <v>16687.362169740198</v>
      </c>
      <c r="AM337" s="84">
        <f ca="1">VLOOKUP(eurostat_totals[[#This Row],[energy carrier EUCalc]],$AE$11:$BI$24,COLUMN()-COLUMN($AD$29),FALSE)*eurostat_totals[[#This Row],[2020 1]]</f>
        <v>15644.402034131439</v>
      </c>
      <c r="AN337" s="84">
        <f ca="1">VLOOKUP(eurostat_totals[[#This Row],[energy carrier EUCalc]],$AE$11:$BI$24,COLUMN()-COLUMN($AD$29),FALSE)*eurostat_totals[[#This Row],[2020 1]]</f>
        <v>14601.441898522675</v>
      </c>
      <c r="AO337" s="84">
        <f>VLOOKUP(eurostat_totals[[#This Row],[energy carrier EUCalc]],$AE$11:$BI$24,COLUMN()-COLUMN($AD$29),FALSE)*eurostat_totals[[#This Row],[2020 1]]</f>
        <v>20859.202712175251</v>
      </c>
      <c r="AP337" s="84">
        <f ca="1">VLOOKUP(eurostat_totals[[#This Row],[energy carrier EUCalc]],$AE$11:$BI$24,COLUMN()-COLUMN($AD$29),FALSE)*eurostat_totals[[#This Row],[2020 1]]</f>
        <v>19816.242576566488</v>
      </c>
      <c r="AQ337" s="84">
        <f ca="1">VLOOKUP(eurostat_totals[[#This Row],[energy carrier EUCalc]],$AE$11:$BI$24,COLUMN()-COLUMN($AD$29),FALSE)*eurostat_totals[[#This Row],[2020 1]]</f>
        <v>18773.282440957722</v>
      </c>
      <c r="AR337" s="81">
        <f ca="1">VLOOKUP(eurostat_totals[[#This Row],[energy carrier EUCalc]],$AE$11:$BI$24,COLUMN()-COLUMN($AD$29),FALSE)*eurostat_totals[[#This Row],[2020 1]]</f>
        <v>17730.32230534896</v>
      </c>
      <c r="AS337" s="81">
        <f ca="1">VLOOKUP(eurostat_totals[[#This Row],[energy carrier EUCalc]],$AE$11:$BI$24,COLUMN()-COLUMN($AD$29),FALSE)*eurostat_totals[[#This Row],[2020 1]]</f>
        <v>16687.362169740198</v>
      </c>
      <c r="AT337" s="81">
        <f ca="1">VLOOKUP(eurostat_totals[[#This Row],[energy carrier EUCalc]],$AE$11:$BI$24,COLUMN()-COLUMN($AD$29),FALSE)*eurostat_totals[[#This Row],[2020 1]]</f>
        <v>15644.402034131439</v>
      </c>
      <c r="AU337" s="81">
        <f ca="1">VLOOKUP(eurostat_totals[[#This Row],[energy carrier EUCalc]],$AE$11:$BI$24,COLUMN()-COLUMN($AD$29),FALSE)*eurostat_totals[[#This Row],[2020 1]]</f>
        <v>4171.8405424350494</v>
      </c>
      <c r="AV337" s="81">
        <f>VLOOKUP(eurostat_totals[[#This Row],[energy carrier EUCalc]],$AE$11:$BI$24,COLUMN()-COLUMN($AD$29),FALSE)*eurostat_totals[[#This Row],[2020 1]]</f>
        <v>20859.202712175251</v>
      </c>
      <c r="AW337" s="81">
        <f ca="1">VLOOKUP(eurostat_totals[[#This Row],[energy carrier EUCalc]],$AE$11:$BI$24,COLUMN()-COLUMN($AD$29),FALSE)*eurostat_totals[[#This Row],[2020 1]]</f>
        <v>19816.242576566488</v>
      </c>
      <c r="AX337" s="81">
        <f ca="1">VLOOKUP(eurostat_totals[[#This Row],[energy carrier EUCalc]],$AE$11:$BI$24,COLUMN()-COLUMN($AD$29),FALSE)*eurostat_totals[[#This Row],[2020 1]]</f>
        <v>18773.282440957722</v>
      </c>
      <c r="AY337" s="81">
        <f ca="1">VLOOKUP(eurostat_totals[[#This Row],[energy carrier EUCalc]],$AE$11:$BI$24,COLUMN()-COLUMN($AD$29),FALSE)*eurostat_totals[[#This Row],[2020 1]]</f>
        <v>17730.32230534896</v>
      </c>
      <c r="AZ337" s="81">
        <f ca="1">VLOOKUP(eurostat_totals[[#This Row],[energy carrier EUCalc]],$AE$11:$BI$24,COLUMN()-COLUMN($AD$29),FALSE)*eurostat_totals[[#This Row],[2020 1]]</f>
        <v>16687.362169740198</v>
      </c>
      <c r="BA337" s="81">
        <f ca="1">VLOOKUP(eurostat_totals[[#This Row],[energy carrier EUCalc]],$AE$11:$BI$24,COLUMN()-COLUMN($AD$29),FALSE)*eurostat_totals[[#This Row],[2020 1]]</f>
        <v>15644.402034131439</v>
      </c>
      <c r="BB337" s="81">
        <f ca="1">VLOOKUP(eurostat_totals[[#This Row],[energy carrier EUCalc]],$AE$11:$BI$24,COLUMN()-COLUMN($AD$29),FALSE)*eurostat_totals[[#This Row],[2020 1]]</f>
        <v>2085.9202712175247</v>
      </c>
      <c r="BC337" s="81">
        <f>VLOOKUP(eurostat_totals[[#This Row],[energy carrier EUCalc]],$AE$11:$BI$24,COLUMN()-COLUMN($AD$29),FALSE)*eurostat_totals[[#This Row],[2020 1]]</f>
        <v>20859.202712175251</v>
      </c>
      <c r="BD337" s="81">
        <f ca="1">VLOOKUP(eurostat_totals[[#This Row],[energy carrier EUCalc]],$AE$11:$BI$24,COLUMN()-COLUMN($AD$29),FALSE)*eurostat_totals[[#This Row],[2020 1]]</f>
        <v>19816.242576566488</v>
      </c>
      <c r="BE337" s="81">
        <f ca="1">VLOOKUP(eurostat_totals[[#This Row],[energy carrier EUCalc]],$AE$11:$BI$24,COLUMN()-COLUMN($AD$29),FALSE)*eurostat_totals[[#This Row],[2020 1]]</f>
        <v>18773.282440957722</v>
      </c>
      <c r="BF337" s="81">
        <f ca="1">VLOOKUP(eurostat_totals[[#This Row],[energy carrier EUCalc]],$AE$11:$BI$24,COLUMN()-COLUMN($AD$29),FALSE)*eurostat_totals[[#This Row],[2020 1]]</f>
        <v>17730.32230534896</v>
      </c>
      <c r="BG337" s="81">
        <f ca="1">VLOOKUP(eurostat_totals[[#This Row],[energy carrier EUCalc]],$AE$11:$BI$24,COLUMN()-COLUMN($AD$29),FALSE)*eurostat_totals[[#This Row],[2020 1]]</f>
        <v>16687.362169740198</v>
      </c>
      <c r="BH337" s="81">
        <f ca="1">VLOOKUP(eurostat_totals[[#This Row],[energy carrier EUCalc]],$AE$11:$BI$24,COLUMN()-COLUMN($AD$29),FALSE)*eurostat_totals[[#This Row],[2020 1]]</f>
        <v>15644.402034131439</v>
      </c>
      <c r="BI337" s="81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81" t="str">
        <f t="shared" si="133"/>
        <v>liquid-ff-heatingoilSweden</v>
      </c>
      <c r="B338" s="6" t="s">
        <v>34</v>
      </c>
      <c r="C338" t="s">
        <v>9</v>
      </c>
      <c r="D338" s="84">
        <v>15801.577588278129</v>
      </c>
      <c r="E338" s="84">
        <v>17427.413338364662</v>
      </c>
      <c r="F338" s="84">
        <v>18829.937395696325</v>
      </c>
      <c r="G338" s="84">
        <v>17438.158355522522</v>
      </c>
      <c r="H338" s="84">
        <v>18004.153909929573</v>
      </c>
      <c r="I338" s="84">
        <v>14621.350585631657</v>
      </c>
      <c r="J338" s="84">
        <v>15854.744623129123</v>
      </c>
      <c r="K338" s="84">
        <v>14331.894637114647</v>
      </c>
      <c r="L338" s="84">
        <v>12894.467030186148</v>
      </c>
      <c r="M338" s="84">
        <v>10809.406089764512</v>
      </c>
      <c r="N338" s="84">
        <v>8997.3335219890523</v>
      </c>
      <c r="O338" s="84">
        <v>8600.5411685086146</v>
      </c>
      <c r="P338" s="84">
        <v>7628.4312127345383</v>
      </c>
      <c r="Q338" s="84">
        <v>7246.2351286571311</v>
      </c>
      <c r="R338" s="84">
        <v>5097.0681364325274</v>
      </c>
      <c r="S338" s="84">
        <v>4236.2332653140147</v>
      </c>
      <c r="T338" s="84">
        <v>2445.6188667297179</v>
      </c>
      <c r="U338" s="84">
        <v>1430.6800979297657</v>
      </c>
      <c r="V338" s="84">
        <v>934.87535640959754</v>
      </c>
      <c r="W338" s="84">
        <v>734.38838244972101</v>
      </c>
      <c r="X338" s="84">
        <v>702.71224755905939</v>
      </c>
      <c r="Y338" s="84">
        <v>507.82081213055028</v>
      </c>
      <c r="Z338" s="84">
        <v>394.34669228818018</v>
      </c>
      <c r="AA338" s="84">
        <v>419.56983016355906</v>
      </c>
      <c r="AB338" s="84">
        <v>286.16139777926963</v>
      </c>
      <c r="AC338" s="84">
        <v>288.50174951168952</v>
      </c>
      <c r="AD338" s="84">
        <v>218.86573429413863</v>
      </c>
      <c r="AE338" s="84">
        <v>195.48260162823686</v>
      </c>
      <c r="AF338" s="84">
        <f t="shared" si="130"/>
        <v>155.70978349624821</v>
      </c>
      <c r="AG338" s="84">
        <f t="shared" si="131"/>
        <v>102.93777416278604</v>
      </c>
      <c r="AH338" s="84">
        <f t="shared" si="132"/>
        <v>66.293049439489323</v>
      </c>
      <c r="AI338" s="84">
        <f ca="1">VLOOKUP(eurostat_totals[[#This Row],[energy carrier EUCalc]],$AE$11:$BI$24,COLUMN()-COLUMN($AD$29),FALSE)*eurostat_totals[[#This Row],[2020 1]]</f>
        <v>62.978396967514854</v>
      </c>
      <c r="AJ338" s="84">
        <f ca="1">VLOOKUP(eurostat_totals[[#This Row],[energy carrier EUCalc]],$AE$11:$BI$24,COLUMN()-COLUMN($AD$29),FALSE)*eurostat_totals[[#This Row],[2020 1]]</f>
        <v>59.663744495540385</v>
      </c>
      <c r="AK338" s="84">
        <f ca="1">VLOOKUP(eurostat_totals[[#This Row],[energy carrier EUCalc]],$AE$11:$BI$24,COLUMN()-COLUMN($AD$29),FALSE)*eurostat_totals[[#This Row],[2020 1]]</f>
        <v>56.349092023565916</v>
      </c>
      <c r="AL338" s="84">
        <f ca="1">VLOOKUP(eurostat_totals[[#This Row],[energy carrier EUCalc]],$AE$11:$BI$24,COLUMN()-COLUMN($AD$29),FALSE)*eurostat_totals[[#This Row],[2020 1]]</f>
        <v>53.034439551591454</v>
      </c>
      <c r="AM338" s="84">
        <f ca="1">VLOOKUP(eurostat_totals[[#This Row],[energy carrier EUCalc]],$AE$11:$BI$24,COLUMN()-COLUMN($AD$29),FALSE)*eurostat_totals[[#This Row],[2020 1]]</f>
        <v>49.719787079616992</v>
      </c>
      <c r="AN338" s="84">
        <f ca="1">VLOOKUP(eurostat_totals[[#This Row],[energy carrier EUCalc]],$AE$11:$BI$24,COLUMN()-COLUMN($AD$29),FALSE)*eurostat_totals[[#This Row],[2020 1]]</f>
        <v>46.405134607642523</v>
      </c>
      <c r="AO338" s="84">
        <f>VLOOKUP(eurostat_totals[[#This Row],[energy carrier EUCalc]],$AE$11:$BI$24,COLUMN()-COLUMN($AD$29),FALSE)*eurostat_totals[[#This Row],[2020 1]]</f>
        <v>66.293049439489323</v>
      </c>
      <c r="AP338" s="84">
        <f ca="1">VLOOKUP(eurostat_totals[[#This Row],[energy carrier EUCalc]],$AE$11:$BI$24,COLUMN()-COLUMN($AD$29),FALSE)*eurostat_totals[[#This Row],[2020 1]]</f>
        <v>62.978396967514854</v>
      </c>
      <c r="AQ338" s="84">
        <f ca="1">VLOOKUP(eurostat_totals[[#This Row],[energy carrier EUCalc]],$AE$11:$BI$24,COLUMN()-COLUMN($AD$29),FALSE)*eurostat_totals[[#This Row],[2020 1]]</f>
        <v>59.663744495540385</v>
      </c>
      <c r="AR338" s="81">
        <f ca="1">VLOOKUP(eurostat_totals[[#This Row],[energy carrier EUCalc]],$AE$11:$BI$24,COLUMN()-COLUMN($AD$29),FALSE)*eurostat_totals[[#This Row],[2020 1]]</f>
        <v>56.349092023565916</v>
      </c>
      <c r="AS338" s="81">
        <f ca="1">VLOOKUP(eurostat_totals[[#This Row],[energy carrier EUCalc]],$AE$11:$BI$24,COLUMN()-COLUMN($AD$29),FALSE)*eurostat_totals[[#This Row],[2020 1]]</f>
        <v>53.034439551591454</v>
      </c>
      <c r="AT338" s="81">
        <f ca="1">VLOOKUP(eurostat_totals[[#This Row],[energy carrier EUCalc]],$AE$11:$BI$24,COLUMN()-COLUMN($AD$29),FALSE)*eurostat_totals[[#This Row],[2020 1]]</f>
        <v>49.719787079616992</v>
      </c>
      <c r="AU338" s="81">
        <f ca="1">VLOOKUP(eurostat_totals[[#This Row],[energy carrier EUCalc]],$AE$11:$BI$24,COLUMN()-COLUMN($AD$29),FALSE)*eurostat_totals[[#This Row],[2020 1]]</f>
        <v>13.258609887897862</v>
      </c>
      <c r="AV338" s="81">
        <f>VLOOKUP(eurostat_totals[[#This Row],[energy carrier EUCalc]],$AE$11:$BI$24,COLUMN()-COLUMN($AD$29),FALSE)*eurostat_totals[[#This Row],[2020 1]]</f>
        <v>66.293049439489323</v>
      </c>
      <c r="AW338" s="81">
        <f ca="1">VLOOKUP(eurostat_totals[[#This Row],[energy carrier EUCalc]],$AE$11:$BI$24,COLUMN()-COLUMN($AD$29),FALSE)*eurostat_totals[[#This Row],[2020 1]]</f>
        <v>62.978396967514854</v>
      </c>
      <c r="AX338" s="81">
        <f ca="1">VLOOKUP(eurostat_totals[[#This Row],[energy carrier EUCalc]],$AE$11:$BI$24,COLUMN()-COLUMN($AD$29),FALSE)*eurostat_totals[[#This Row],[2020 1]]</f>
        <v>59.663744495540385</v>
      </c>
      <c r="AY338" s="81">
        <f ca="1">VLOOKUP(eurostat_totals[[#This Row],[energy carrier EUCalc]],$AE$11:$BI$24,COLUMN()-COLUMN($AD$29),FALSE)*eurostat_totals[[#This Row],[2020 1]]</f>
        <v>56.349092023565916</v>
      </c>
      <c r="AZ338" s="81">
        <f ca="1">VLOOKUP(eurostat_totals[[#This Row],[energy carrier EUCalc]],$AE$11:$BI$24,COLUMN()-COLUMN($AD$29),FALSE)*eurostat_totals[[#This Row],[2020 1]]</f>
        <v>53.034439551591454</v>
      </c>
      <c r="BA338" s="81">
        <f ca="1">VLOOKUP(eurostat_totals[[#This Row],[energy carrier EUCalc]],$AE$11:$BI$24,COLUMN()-COLUMN($AD$29),FALSE)*eurostat_totals[[#This Row],[2020 1]]</f>
        <v>49.719787079616992</v>
      </c>
      <c r="BB338" s="81">
        <f ca="1">VLOOKUP(eurostat_totals[[#This Row],[energy carrier EUCalc]],$AE$11:$BI$24,COLUMN()-COLUMN($AD$29),FALSE)*eurostat_totals[[#This Row],[2020 1]]</f>
        <v>6.6293049439489309</v>
      </c>
      <c r="BC338" s="81">
        <f>VLOOKUP(eurostat_totals[[#This Row],[energy carrier EUCalc]],$AE$11:$BI$24,COLUMN()-COLUMN($AD$29),FALSE)*eurostat_totals[[#This Row],[2020 1]]</f>
        <v>66.293049439489323</v>
      </c>
      <c r="BD338" s="81">
        <f ca="1">VLOOKUP(eurostat_totals[[#This Row],[energy carrier EUCalc]],$AE$11:$BI$24,COLUMN()-COLUMN($AD$29),FALSE)*eurostat_totals[[#This Row],[2020 1]]</f>
        <v>62.978396967514854</v>
      </c>
      <c r="BE338" s="81">
        <f ca="1">VLOOKUP(eurostat_totals[[#This Row],[energy carrier EUCalc]],$AE$11:$BI$24,COLUMN()-COLUMN($AD$29),FALSE)*eurostat_totals[[#This Row],[2020 1]]</f>
        <v>59.663744495540385</v>
      </c>
      <c r="BF338" s="81">
        <f ca="1">VLOOKUP(eurostat_totals[[#This Row],[energy carrier EUCalc]],$AE$11:$BI$24,COLUMN()-COLUMN($AD$29),FALSE)*eurostat_totals[[#This Row],[2020 1]]</f>
        <v>56.349092023565916</v>
      </c>
      <c r="BG338" s="81">
        <f ca="1">VLOOKUP(eurostat_totals[[#This Row],[energy carrier EUCalc]],$AE$11:$BI$24,COLUMN()-COLUMN($AD$29),FALSE)*eurostat_totals[[#This Row],[2020 1]]</f>
        <v>53.034439551591454</v>
      </c>
      <c r="BH338" s="81">
        <f ca="1">VLOOKUP(eurostat_totals[[#This Row],[energy carrier EUCalc]],$AE$11:$BI$24,COLUMN()-COLUMN($AD$29),FALSE)*eurostat_totals[[#This Row],[2020 1]]</f>
        <v>49.719787079616992</v>
      </c>
      <c r="BI338" s="81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81" t="str">
        <f t="shared" si="133"/>
        <v>liquid-ff-heatingoilUnited Kingdom</v>
      </c>
      <c r="B339" s="78" t="s">
        <v>34</v>
      </c>
      <c r="C339" t="s">
        <v>4</v>
      </c>
      <c r="D339" s="84">
        <v>39209.684224809476</v>
      </c>
      <c r="E339" s="84">
        <v>44905.687174438921</v>
      </c>
      <c r="F339" s="84">
        <v>46414.825404204435</v>
      </c>
      <c r="G339" s="84">
        <v>49061.678451739434</v>
      </c>
      <c r="H339" s="84">
        <v>49128.430249678488</v>
      </c>
      <c r="I339" s="84">
        <v>49483.396330721334</v>
      </c>
      <c r="J339" s="84">
        <v>59006.351887686811</v>
      </c>
      <c r="K339" s="84">
        <v>57511.492379767988</v>
      </c>
      <c r="L339" s="84">
        <v>60713.498207281242</v>
      </c>
      <c r="M339" s="84">
        <v>53843.215135689308</v>
      </c>
      <c r="N339" s="84">
        <v>55740.979938548677</v>
      </c>
      <c r="O339" s="84">
        <v>60663.955440889644</v>
      </c>
      <c r="P339" s="84">
        <v>51934.340304079073</v>
      </c>
      <c r="Q339" s="84">
        <v>51897.957526051636</v>
      </c>
      <c r="R339" s="84">
        <v>56187.850172631508</v>
      </c>
      <c r="S339" s="84">
        <v>53052.064846137633</v>
      </c>
      <c r="T339" s="84">
        <v>55288.116064481197</v>
      </c>
      <c r="U339" s="84">
        <v>48550.183984438976</v>
      </c>
      <c r="V339" s="84">
        <v>50765.657654251576</v>
      </c>
      <c r="W339" s="84">
        <v>50320.903872022944</v>
      </c>
      <c r="X339" s="84">
        <v>57867.831646223254</v>
      </c>
      <c r="Y339" s="84">
        <v>42559.111216365869</v>
      </c>
      <c r="Z339" s="84">
        <v>44444.536175251924</v>
      </c>
      <c r="AA339" s="84">
        <v>46894.350127739177</v>
      </c>
      <c r="AB339" s="84">
        <v>39408.158330162507</v>
      </c>
      <c r="AC339" s="84">
        <v>40289.563970165123</v>
      </c>
      <c r="AD339" s="84">
        <v>40755.234319524592</v>
      </c>
      <c r="AE339" s="84">
        <v>39536.164952248757</v>
      </c>
      <c r="AF339" s="84">
        <f t="shared" si="130"/>
        <v>38554.490707648125</v>
      </c>
      <c r="AG339" s="84">
        <f t="shared" si="131"/>
        <v>36886.518823629915</v>
      </c>
      <c r="AH339" s="84">
        <f t="shared" si="132"/>
        <v>36382.190922323396</v>
      </c>
      <c r="AI339" s="84">
        <f ca="1">VLOOKUP(eurostat_totals[[#This Row],[energy carrier EUCalc]],$AE$11:$BI$24,COLUMN()-COLUMN($AD$29),FALSE)*eurostat_totals[[#This Row],[2020 1]]</f>
        <v>34563.081376207221</v>
      </c>
      <c r="AJ339" s="84">
        <f ca="1">VLOOKUP(eurostat_totals[[#This Row],[energy carrier EUCalc]],$AE$11:$BI$24,COLUMN()-COLUMN($AD$29),FALSE)*eurostat_totals[[#This Row],[2020 1]]</f>
        <v>32743.971830091054</v>
      </c>
      <c r="AK339" s="84">
        <f ca="1">VLOOKUP(eurostat_totals[[#This Row],[energy carrier EUCalc]],$AE$11:$BI$24,COLUMN()-COLUMN($AD$29),FALSE)*eurostat_totals[[#This Row],[2020 1]]</f>
        <v>30924.862283974882</v>
      </c>
      <c r="AL339" s="84">
        <f ca="1">VLOOKUP(eurostat_totals[[#This Row],[energy carrier EUCalc]],$AE$11:$BI$24,COLUMN()-COLUMN($AD$29),FALSE)*eurostat_totals[[#This Row],[2020 1]]</f>
        <v>29105.752737858715</v>
      </c>
      <c r="AM339" s="84">
        <f ca="1">VLOOKUP(eurostat_totals[[#This Row],[energy carrier EUCalc]],$AE$11:$BI$24,COLUMN()-COLUMN($AD$29),FALSE)*eurostat_totals[[#This Row],[2020 1]]</f>
        <v>27286.643191742547</v>
      </c>
      <c r="AN339" s="84">
        <f ca="1">VLOOKUP(eurostat_totals[[#This Row],[energy carrier EUCalc]],$AE$11:$BI$24,COLUMN()-COLUMN($AD$29),FALSE)*eurostat_totals[[#This Row],[2020 1]]</f>
        <v>25467.533645626376</v>
      </c>
      <c r="AO339" s="84">
        <f>VLOOKUP(eurostat_totals[[#This Row],[energy carrier EUCalc]],$AE$11:$BI$24,COLUMN()-COLUMN($AD$29),FALSE)*eurostat_totals[[#This Row],[2020 1]]</f>
        <v>36382.190922323396</v>
      </c>
      <c r="AP339" s="84">
        <f ca="1">VLOOKUP(eurostat_totals[[#This Row],[energy carrier EUCalc]],$AE$11:$BI$24,COLUMN()-COLUMN($AD$29),FALSE)*eurostat_totals[[#This Row],[2020 1]]</f>
        <v>34563.081376207221</v>
      </c>
      <c r="AQ339" s="84">
        <f ca="1">VLOOKUP(eurostat_totals[[#This Row],[energy carrier EUCalc]],$AE$11:$BI$24,COLUMN()-COLUMN($AD$29),FALSE)*eurostat_totals[[#This Row],[2020 1]]</f>
        <v>32743.971830091054</v>
      </c>
      <c r="AR339" s="81">
        <f ca="1">VLOOKUP(eurostat_totals[[#This Row],[energy carrier EUCalc]],$AE$11:$BI$24,COLUMN()-COLUMN($AD$29),FALSE)*eurostat_totals[[#This Row],[2020 1]]</f>
        <v>30924.862283974882</v>
      </c>
      <c r="AS339" s="81">
        <f ca="1">VLOOKUP(eurostat_totals[[#This Row],[energy carrier EUCalc]],$AE$11:$BI$24,COLUMN()-COLUMN($AD$29),FALSE)*eurostat_totals[[#This Row],[2020 1]]</f>
        <v>29105.752737858715</v>
      </c>
      <c r="AT339" s="81">
        <f ca="1">VLOOKUP(eurostat_totals[[#This Row],[energy carrier EUCalc]],$AE$11:$BI$24,COLUMN()-COLUMN($AD$29),FALSE)*eurostat_totals[[#This Row],[2020 1]]</f>
        <v>27286.643191742547</v>
      </c>
      <c r="AU339" s="81">
        <f ca="1">VLOOKUP(eurostat_totals[[#This Row],[energy carrier EUCalc]],$AE$11:$BI$24,COLUMN()-COLUMN($AD$29),FALSE)*eurostat_totals[[#This Row],[2020 1]]</f>
        <v>7276.4381844646778</v>
      </c>
      <c r="AV339" s="81">
        <f>VLOOKUP(eurostat_totals[[#This Row],[energy carrier EUCalc]],$AE$11:$BI$24,COLUMN()-COLUMN($AD$29),FALSE)*eurostat_totals[[#This Row],[2020 1]]</f>
        <v>36382.190922323396</v>
      </c>
      <c r="AW339" s="81">
        <f ca="1">VLOOKUP(eurostat_totals[[#This Row],[energy carrier EUCalc]],$AE$11:$BI$24,COLUMN()-COLUMN($AD$29),FALSE)*eurostat_totals[[#This Row],[2020 1]]</f>
        <v>34563.081376207221</v>
      </c>
      <c r="AX339" s="81">
        <f ca="1">VLOOKUP(eurostat_totals[[#This Row],[energy carrier EUCalc]],$AE$11:$BI$24,COLUMN()-COLUMN($AD$29),FALSE)*eurostat_totals[[#This Row],[2020 1]]</f>
        <v>32743.971830091054</v>
      </c>
      <c r="AY339" s="81">
        <f ca="1">VLOOKUP(eurostat_totals[[#This Row],[energy carrier EUCalc]],$AE$11:$BI$24,COLUMN()-COLUMN($AD$29),FALSE)*eurostat_totals[[#This Row],[2020 1]]</f>
        <v>30924.862283974882</v>
      </c>
      <c r="AZ339" s="81">
        <f ca="1">VLOOKUP(eurostat_totals[[#This Row],[energy carrier EUCalc]],$AE$11:$BI$24,COLUMN()-COLUMN($AD$29),FALSE)*eurostat_totals[[#This Row],[2020 1]]</f>
        <v>29105.752737858715</v>
      </c>
      <c r="BA339" s="81">
        <f ca="1">VLOOKUP(eurostat_totals[[#This Row],[energy carrier EUCalc]],$AE$11:$BI$24,COLUMN()-COLUMN($AD$29),FALSE)*eurostat_totals[[#This Row],[2020 1]]</f>
        <v>27286.643191742547</v>
      </c>
      <c r="BB339" s="81">
        <f ca="1">VLOOKUP(eurostat_totals[[#This Row],[energy carrier EUCalc]],$AE$11:$BI$24,COLUMN()-COLUMN($AD$29),FALSE)*eurostat_totals[[#This Row],[2020 1]]</f>
        <v>3638.2190922323389</v>
      </c>
      <c r="BC339" s="81">
        <f>VLOOKUP(eurostat_totals[[#This Row],[energy carrier EUCalc]],$AE$11:$BI$24,COLUMN()-COLUMN($AD$29),FALSE)*eurostat_totals[[#This Row],[2020 1]]</f>
        <v>36382.190922323396</v>
      </c>
      <c r="BD339" s="81">
        <f ca="1">VLOOKUP(eurostat_totals[[#This Row],[energy carrier EUCalc]],$AE$11:$BI$24,COLUMN()-COLUMN($AD$29),FALSE)*eurostat_totals[[#This Row],[2020 1]]</f>
        <v>34563.081376207221</v>
      </c>
      <c r="BE339" s="81">
        <f ca="1">VLOOKUP(eurostat_totals[[#This Row],[energy carrier EUCalc]],$AE$11:$BI$24,COLUMN()-COLUMN($AD$29),FALSE)*eurostat_totals[[#This Row],[2020 1]]</f>
        <v>32743.971830091054</v>
      </c>
      <c r="BF339" s="81">
        <f ca="1">VLOOKUP(eurostat_totals[[#This Row],[energy carrier EUCalc]],$AE$11:$BI$24,COLUMN()-COLUMN($AD$29),FALSE)*eurostat_totals[[#This Row],[2020 1]]</f>
        <v>30924.862283974882</v>
      </c>
      <c r="BG339" s="81">
        <f ca="1">VLOOKUP(eurostat_totals[[#This Row],[energy carrier EUCalc]],$AE$11:$BI$24,COLUMN()-COLUMN($AD$29),FALSE)*eurostat_totals[[#This Row],[2020 1]]</f>
        <v>29105.752737858715</v>
      </c>
      <c r="BH339" s="81">
        <f ca="1">VLOOKUP(eurostat_totals[[#This Row],[energy carrier EUCalc]],$AE$11:$BI$24,COLUMN()-COLUMN($AD$29),FALSE)*eurostat_totals[[#This Row],[2020 1]]</f>
        <v>27286.643191742547</v>
      </c>
      <c r="BI339" s="81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81" t="str">
        <f t="shared" si="133"/>
        <v>solid-bioAustria</v>
      </c>
      <c r="B340" s="6" t="s">
        <v>75</v>
      </c>
      <c r="C340" t="s">
        <v>12</v>
      </c>
      <c r="D340" s="84">
        <v>14844.388255932883</v>
      </c>
      <c r="E340" s="84">
        <v>16532.567159393311</v>
      </c>
      <c r="F340" s="84">
        <v>15633.181405924139</v>
      </c>
      <c r="G340" s="84">
        <v>15960.350747749881</v>
      </c>
      <c r="H340" s="84">
        <v>14785.414758110617</v>
      </c>
      <c r="I340" s="84">
        <v>15964.671852264561</v>
      </c>
      <c r="J340" s="84">
        <v>17524.228716168578</v>
      </c>
      <c r="K340" s="84">
        <v>16368.35454472092</v>
      </c>
      <c r="L340" s="84">
        <v>15987.043679086868</v>
      </c>
      <c r="M340" s="84">
        <v>16284.720950444191</v>
      </c>
      <c r="N340" s="84">
        <v>15269.421036213005</v>
      </c>
      <c r="O340" s="84">
        <v>16286.518624964223</v>
      </c>
      <c r="P340" s="84">
        <v>15172.078637313845</v>
      </c>
      <c r="Q340" s="84">
        <v>15019.759023676133</v>
      </c>
      <c r="R340" s="84">
        <v>14381.317346562197</v>
      </c>
      <c r="S340" s="84">
        <v>13517.183221513158</v>
      </c>
      <c r="T340" s="84">
        <v>13295.617243476436</v>
      </c>
      <c r="U340" s="84">
        <v>12410.220520480763</v>
      </c>
      <c r="V340" s="84">
        <v>12647.508664297353</v>
      </c>
      <c r="W340" s="84">
        <v>13395.623860454716</v>
      </c>
      <c r="X340" s="84">
        <v>15008.028877719371</v>
      </c>
      <c r="Y340" s="84">
        <v>14150.732307320312</v>
      </c>
      <c r="Z340" s="84">
        <v>15060.4664604638</v>
      </c>
      <c r="AA340" s="84">
        <v>17776.914751846813</v>
      </c>
      <c r="AB340" s="84">
        <v>14648.006244889168</v>
      </c>
      <c r="AC340" s="84">
        <v>15615.68806866826</v>
      </c>
      <c r="AD340" s="84">
        <v>16028.329965636032</v>
      </c>
      <c r="AE340" s="84">
        <v>16189.275027641428</v>
      </c>
      <c r="AF340" s="84">
        <f t="shared" si="130"/>
        <v>16415.036741076954</v>
      </c>
      <c r="AG340" s="84">
        <f t="shared" si="131"/>
        <v>16142.661138922982</v>
      </c>
      <c r="AH340" s="84">
        <f t="shared" si="132"/>
        <v>16441.592117729746</v>
      </c>
      <c r="AI340" s="84">
        <f ca="1">VLOOKUP(eurostat_totals[[#This Row],[energy carrier EUCalc]],$AE$11:$BI$24,COLUMN()-COLUMN($AD$29),FALSE)*eurostat_totals[[#This Row],[2020 1]]</f>
        <v>11509.114482410823</v>
      </c>
      <c r="AJ340" s="84">
        <f ca="1">VLOOKUP(eurostat_totals[[#This Row],[energy carrier EUCalc]],$AE$11:$BI$24,COLUMN()-COLUMN($AD$29),FALSE)*eurostat_totals[[#This Row],[2020 1]]</f>
        <v>11509.114482410823</v>
      </c>
      <c r="AK340" s="84">
        <f ca="1">VLOOKUP(eurostat_totals[[#This Row],[energy carrier EUCalc]],$AE$11:$BI$24,COLUMN()-COLUMN($AD$29),FALSE)*eurostat_totals[[#This Row],[2020 1]]</f>
        <v>11509.114482410823</v>
      </c>
      <c r="AL340" s="84">
        <f ca="1">VLOOKUP(eurostat_totals[[#This Row],[energy carrier EUCalc]],$AE$11:$BI$24,COLUMN()-COLUMN($AD$29),FALSE)*eurostat_totals[[#This Row],[2020 1]]</f>
        <v>11509.114482410823</v>
      </c>
      <c r="AM340" s="84">
        <f ca="1">VLOOKUP(eurostat_totals[[#This Row],[energy carrier EUCalc]],$AE$11:$BI$24,COLUMN()-COLUMN($AD$29),FALSE)*eurostat_totals[[#This Row],[2020 1]]</f>
        <v>11509.114482410823</v>
      </c>
      <c r="AN340" s="84">
        <f ca="1">VLOOKUP(eurostat_totals[[#This Row],[energy carrier EUCalc]],$AE$11:$BI$24,COLUMN()-COLUMN($AD$29),FALSE)*eurostat_totals[[#This Row],[2020 1]]</f>
        <v>11509.114482410823</v>
      </c>
      <c r="AO340" s="84">
        <f ca="1">VLOOKUP(eurostat_totals[[#This Row],[energy carrier EUCalc]],$AE$11:$BI$24,COLUMN()-COLUMN($AD$29),FALSE)*eurostat_totals[[#This Row],[2020 1]]</f>
        <v>11874.48319613815</v>
      </c>
      <c r="AP340" s="84">
        <f ca="1">VLOOKUP(eurostat_totals[[#This Row],[energy carrier EUCalc]],$AE$11:$BI$24,COLUMN()-COLUMN($AD$29),FALSE)*eurostat_totals[[#This Row],[2020 1]]</f>
        <v>11874.48319613815</v>
      </c>
      <c r="AQ340" s="84">
        <f ca="1">VLOOKUP(eurostat_totals[[#This Row],[energy carrier EUCalc]],$AE$11:$BI$24,COLUMN()-COLUMN($AD$29),FALSE)*eurostat_totals[[#This Row],[2020 1]]</f>
        <v>11874.48319613815</v>
      </c>
      <c r="AR340" s="81">
        <f ca="1">VLOOKUP(eurostat_totals[[#This Row],[energy carrier EUCalc]],$AE$11:$BI$24,COLUMN()-COLUMN($AD$29),FALSE)*eurostat_totals[[#This Row],[2020 1]]</f>
        <v>11874.48319613815</v>
      </c>
      <c r="AS340" s="81">
        <f ca="1">VLOOKUP(eurostat_totals[[#This Row],[energy carrier EUCalc]],$AE$11:$BI$24,COLUMN()-COLUMN($AD$29),FALSE)*eurostat_totals[[#This Row],[2020 1]]</f>
        <v>11874.48319613815</v>
      </c>
      <c r="AT340" s="81">
        <f ca="1">VLOOKUP(eurostat_totals[[#This Row],[energy carrier EUCalc]],$AE$11:$BI$24,COLUMN()-COLUMN($AD$29),FALSE)*eurostat_totals[[#This Row],[2020 1]]</f>
        <v>11874.48319613815</v>
      </c>
      <c r="AU340" s="81">
        <f ca="1">VLOOKUP(eurostat_totals[[#This Row],[energy carrier EUCalc]],$AE$11:$BI$24,COLUMN()-COLUMN($AD$29),FALSE)*eurostat_totals[[#This Row],[2020 1]]</f>
        <v>11874.48319613815</v>
      </c>
      <c r="AV340" s="81">
        <f ca="1">VLOOKUP(eurostat_totals[[#This Row],[energy carrier EUCalc]],$AE$11:$BI$24,COLUMN()-COLUMN($AD$29),FALSE)*eurostat_totals[[#This Row],[2020 1]]</f>
        <v>10504.350519660669</v>
      </c>
      <c r="AW340" s="81">
        <f ca="1">VLOOKUP(eurostat_totals[[#This Row],[energy carrier EUCalc]],$AE$11:$BI$24,COLUMN()-COLUMN($AD$29),FALSE)*eurostat_totals[[#This Row],[2020 1]]</f>
        <v>10504.350519660669</v>
      </c>
      <c r="AX340" s="81">
        <f ca="1">VLOOKUP(eurostat_totals[[#This Row],[energy carrier EUCalc]],$AE$11:$BI$24,COLUMN()-COLUMN($AD$29),FALSE)*eurostat_totals[[#This Row],[2020 1]]</f>
        <v>10504.350519660669</v>
      </c>
      <c r="AY340" s="81">
        <f ca="1">VLOOKUP(eurostat_totals[[#This Row],[energy carrier EUCalc]],$AE$11:$BI$24,COLUMN()-COLUMN($AD$29),FALSE)*eurostat_totals[[#This Row],[2020 1]]</f>
        <v>10504.350519660669</v>
      </c>
      <c r="AZ340" s="81">
        <f ca="1">VLOOKUP(eurostat_totals[[#This Row],[energy carrier EUCalc]],$AE$11:$BI$24,COLUMN()-COLUMN($AD$29),FALSE)*eurostat_totals[[#This Row],[2020 1]]</f>
        <v>10504.350519660669</v>
      </c>
      <c r="BA340" s="81">
        <f ca="1">VLOOKUP(eurostat_totals[[#This Row],[energy carrier EUCalc]],$AE$11:$BI$24,COLUMN()-COLUMN($AD$29),FALSE)*eurostat_totals[[#This Row],[2020 1]]</f>
        <v>10504.350519660669</v>
      </c>
      <c r="BB340" s="81">
        <f ca="1">VLOOKUP(eurostat_totals[[#This Row],[energy carrier EUCalc]],$AE$11:$BI$24,COLUMN()-COLUMN($AD$29),FALSE)*eurostat_totals[[#This Row],[2020 1]]</f>
        <v>10504.350519660669</v>
      </c>
      <c r="BC340" s="81">
        <f ca="1">VLOOKUP(eurostat_totals[[#This Row],[energy carrier EUCalc]],$AE$11:$BI$24,COLUMN()-COLUMN($AD$29),FALSE)*eurostat_totals[[#This Row],[2020 1]]</f>
        <v>7809.7562559216312</v>
      </c>
      <c r="BD340" s="81">
        <f ca="1">VLOOKUP(eurostat_totals[[#This Row],[energy carrier EUCalc]],$AE$11:$BI$24,COLUMN()-COLUMN($AD$29),FALSE)*eurostat_totals[[#This Row],[2020 1]]</f>
        <v>7809.7562559216312</v>
      </c>
      <c r="BE340" s="81">
        <f ca="1">VLOOKUP(eurostat_totals[[#This Row],[energy carrier EUCalc]],$AE$11:$BI$24,COLUMN()-COLUMN($AD$29),FALSE)*eurostat_totals[[#This Row],[2020 1]]</f>
        <v>7809.7562559216312</v>
      </c>
      <c r="BF340" s="81">
        <f ca="1">VLOOKUP(eurostat_totals[[#This Row],[energy carrier EUCalc]],$AE$11:$BI$24,COLUMN()-COLUMN($AD$29),FALSE)*eurostat_totals[[#This Row],[2020 1]]</f>
        <v>7809.7562559216312</v>
      </c>
      <c r="BG340" s="81">
        <f ca="1">VLOOKUP(eurostat_totals[[#This Row],[energy carrier EUCalc]],$AE$11:$BI$24,COLUMN()-COLUMN($AD$29),FALSE)*eurostat_totals[[#This Row],[2020 1]]</f>
        <v>7809.7562559216312</v>
      </c>
      <c r="BH340" s="81">
        <f ca="1">VLOOKUP(eurostat_totals[[#This Row],[energy carrier EUCalc]],$AE$11:$BI$24,COLUMN()-COLUMN($AD$29),FALSE)*eurostat_totals[[#This Row],[2020 1]]</f>
        <v>7809.7562559216312</v>
      </c>
      <c r="BI340" s="81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81" t="str">
        <f t="shared" si="133"/>
        <v>solid-bioBelgium</v>
      </c>
      <c r="B341" s="6" t="s">
        <v>75</v>
      </c>
      <c r="C341" t="s">
        <v>1</v>
      </c>
      <c r="D341" s="84">
        <v>2025.2945658694216</v>
      </c>
      <c r="E341" s="84">
        <v>2025.2945658694216</v>
      </c>
      <c r="F341" s="84">
        <v>1937.3413763370763</v>
      </c>
      <c r="G341" s="84">
        <v>1963.9710101910116</v>
      </c>
      <c r="H341" s="84">
        <v>1927.1681350083884</v>
      </c>
      <c r="I341" s="84">
        <v>1853.3001313758061</v>
      </c>
      <c r="J341" s="84">
        <v>2293.8637660590075</v>
      </c>
      <c r="K341" s="84">
        <v>1828.7685236605478</v>
      </c>
      <c r="L341" s="84">
        <v>1834.2539878356297</v>
      </c>
      <c r="M341" s="84">
        <v>1730.1175862648447</v>
      </c>
      <c r="N341" s="84">
        <v>1659.9102011554751</v>
      </c>
      <c r="O341" s="84">
        <v>1858.5467267503145</v>
      </c>
      <c r="P341" s="84">
        <v>1603.6783516105279</v>
      </c>
      <c r="Q341" s="84">
        <v>2061.7639528187669</v>
      </c>
      <c r="R341" s="84">
        <v>2036.4133922390145</v>
      </c>
      <c r="S341" s="84">
        <v>2071.2897224559729</v>
      </c>
      <c r="T341" s="84">
        <v>2221.9028372195412</v>
      </c>
      <c r="U341" s="84">
        <v>3740.4586851605595</v>
      </c>
      <c r="V341" s="84">
        <v>4363.0661473322534</v>
      </c>
      <c r="W341" s="84">
        <v>4454.9432829249545</v>
      </c>
      <c r="X341" s="84">
        <v>5440.445890560437</v>
      </c>
      <c r="Y341" s="84">
        <v>4434.5932481485142</v>
      </c>
      <c r="Z341" s="84">
        <v>5806.7773319573971</v>
      </c>
      <c r="AA341" s="84">
        <v>6319.137974501331</v>
      </c>
      <c r="AB341" s="84">
        <v>4521.4893690054196</v>
      </c>
      <c r="AC341" s="84">
        <v>5470.4572402060103</v>
      </c>
      <c r="AD341" s="84">
        <v>6280.7434914285832</v>
      </c>
      <c r="AE341" s="84">
        <v>5870.5029842626354</v>
      </c>
      <c r="AF341" s="84">
        <f t="shared" si="130"/>
        <v>5883.2481147236831</v>
      </c>
      <c r="AG341" s="84">
        <f t="shared" si="131"/>
        <v>5796.0701427681533</v>
      </c>
      <c r="AH341" s="84">
        <f t="shared" si="132"/>
        <v>6050.9862975206997</v>
      </c>
      <c r="AI341" s="84">
        <f ca="1">VLOOKUP(eurostat_totals[[#This Row],[energy carrier EUCalc]],$AE$11:$BI$24,COLUMN()-COLUMN($AD$29),FALSE)*eurostat_totals[[#This Row],[2020 1]]</f>
        <v>4235.6904082644905</v>
      </c>
      <c r="AJ341" s="84">
        <f ca="1">VLOOKUP(eurostat_totals[[#This Row],[energy carrier EUCalc]],$AE$11:$BI$24,COLUMN()-COLUMN($AD$29),FALSE)*eurostat_totals[[#This Row],[2020 1]]</f>
        <v>4235.6904082644905</v>
      </c>
      <c r="AK341" s="84">
        <f ca="1">VLOOKUP(eurostat_totals[[#This Row],[energy carrier EUCalc]],$AE$11:$BI$24,COLUMN()-COLUMN($AD$29),FALSE)*eurostat_totals[[#This Row],[2020 1]]</f>
        <v>4235.6904082644905</v>
      </c>
      <c r="AL341" s="84">
        <f ca="1">VLOOKUP(eurostat_totals[[#This Row],[energy carrier EUCalc]],$AE$11:$BI$24,COLUMN()-COLUMN($AD$29),FALSE)*eurostat_totals[[#This Row],[2020 1]]</f>
        <v>4235.6904082644905</v>
      </c>
      <c r="AM341" s="84">
        <f ca="1">VLOOKUP(eurostat_totals[[#This Row],[energy carrier EUCalc]],$AE$11:$BI$24,COLUMN()-COLUMN($AD$29),FALSE)*eurostat_totals[[#This Row],[2020 1]]</f>
        <v>4235.6904082644905</v>
      </c>
      <c r="AN341" s="84">
        <f ca="1">VLOOKUP(eurostat_totals[[#This Row],[energy carrier EUCalc]],$AE$11:$BI$24,COLUMN()-COLUMN($AD$29),FALSE)*eurostat_totals[[#This Row],[2020 1]]</f>
        <v>4235.6904082644905</v>
      </c>
      <c r="AO341" s="84">
        <f ca="1">VLOOKUP(eurostat_totals[[#This Row],[energy carrier EUCalc]],$AE$11:$BI$24,COLUMN()-COLUMN($AD$29),FALSE)*eurostat_totals[[#This Row],[2020 1]]</f>
        <v>4370.1567704316167</v>
      </c>
      <c r="AP341" s="84">
        <f ca="1">VLOOKUP(eurostat_totals[[#This Row],[energy carrier EUCalc]],$AE$11:$BI$24,COLUMN()-COLUMN($AD$29),FALSE)*eurostat_totals[[#This Row],[2020 1]]</f>
        <v>4370.1567704316167</v>
      </c>
      <c r="AQ341" s="84">
        <f ca="1">VLOOKUP(eurostat_totals[[#This Row],[energy carrier EUCalc]],$AE$11:$BI$24,COLUMN()-COLUMN($AD$29),FALSE)*eurostat_totals[[#This Row],[2020 1]]</f>
        <v>4370.1567704316167</v>
      </c>
      <c r="AR341" s="81">
        <f ca="1">VLOOKUP(eurostat_totals[[#This Row],[energy carrier EUCalc]],$AE$11:$BI$24,COLUMN()-COLUMN($AD$29),FALSE)*eurostat_totals[[#This Row],[2020 1]]</f>
        <v>4370.1567704316167</v>
      </c>
      <c r="AS341" s="81">
        <f ca="1">VLOOKUP(eurostat_totals[[#This Row],[energy carrier EUCalc]],$AE$11:$BI$24,COLUMN()-COLUMN($AD$29),FALSE)*eurostat_totals[[#This Row],[2020 1]]</f>
        <v>4370.1567704316167</v>
      </c>
      <c r="AT341" s="81">
        <f ca="1">VLOOKUP(eurostat_totals[[#This Row],[energy carrier EUCalc]],$AE$11:$BI$24,COLUMN()-COLUMN($AD$29),FALSE)*eurostat_totals[[#This Row],[2020 1]]</f>
        <v>4370.1567704316167</v>
      </c>
      <c r="AU341" s="81">
        <f ca="1">VLOOKUP(eurostat_totals[[#This Row],[energy carrier EUCalc]],$AE$11:$BI$24,COLUMN()-COLUMN($AD$29),FALSE)*eurostat_totals[[#This Row],[2020 1]]</f>
        <v>4370.1567704316167</v>
      </c>
      <c r="AV341" s="81">
        <f ca="1">VLOOKUP(eurostat_totals[[#This Row],[energy carrier EUCalc]],$AE$11:$BI$24,COLUMN()-COLUMN($AD$29),FALSE)*eurostat_totals[[#This Row],[2020 1]]</f>
        <v>3865.9079123048914</v>
      </c>
      <c r="AW341" s="81">
        <f ca="1">VLOOKUP(eurostat_totals[[#This Row],[energy carrier EUCalc]],$AE$11:$BI$24,COLUMN()-COLUMN($AD$29),FALSE)*eurostat_totals[[#This Row],[2020 1]]</f>
        <v>3865.9079123048914</v>
      </c>
      <c r="AX341" s="81">
        <f ca="1">VLOOKUP(eurostat_totals[[#This Row],[energy carrier EUCalc]],$AE$11:$BI$24,COLUMN()-COLUMN($AD$29),FALSE)*eurostat_totals[[#This Row],[2020 1]]</f>
        <v>3865.9079123048914</v>
      </c>
      <c r="AY341" s="81">
        <f ca="1">VLOOKUP(eurostat_totals[[#This Row],[energy carrier EUCalc]],$AE$11:$BI$24,COLUMN()-COLUMN($AD$29),FALSE)*eurostat_totals[[#This Row],[2020 1]]</f>
        <v>3865.9079123048914</v>
      </c>
      <c r="AZ341" s="81">
        <f ca="1">VLOOKUP(eurostat_totals[[#This Row],[energy carrier EUCalc]],$AE$11:$BI$24,COLUMN()-COLUMN($AD$29),FALSE)*eurostat_totals[[#This Row],[2020 1]]</f>
        <v>3865.9079123048914</v>
      </c>
      <c r="BA341" s="81">
        <f ca="1">VLOOKUP(eurostat_totals[[#This Row],[energy carrier EUCalc]],$AE$11:$BI$24,COLUMN()-COLUMN($AD$29),FALSE)*eurostat_totals[[#This Row],[2020 1]]</f>
        <v>3865.9079123048914</v>
      </c>
      <c r="BB341" s="81">
        <f ca="1">VLOOKUP(eurostat_totals[[#This Row],[energy carrier EUCalc]],$AE$11:$BI$24,COLUMN()-COLUMN($AD$29),FALSE)*eurostat_totals[[#This Row],[2020 1]]</f>
        <v>3865.9079123048914</v>
      </c>
      <c r="BC341" s="81">
        <f ca="1">VLOOKUP(eurostat_totals[[#This Row],[energy carrier EUCalc]],$AE$11:$BI$24,COLUMN()-COLUMN($AD$29),FALSE)*eurostat_totals[[#This Row],[2020 1]]</f>
        <v>2874.2184913223327</v>
      </c>
      <c r="BD341" s="81">
        <f ca="1">VLOOKUP(eurostat_totals[[#This Row],[energy carrier EUCalc]],$AE$11:$BI$24,COLUMN()-COLUMN($AD$29),FALSE)*eurostat_totals[[#This Row],[2020 1]]</f>
        <v>2874.2184913223327</v>
      </c>
      <c r="BE341" s="81">
        <f ca="1">VLOOKUP(eurostat_totals[[#This Row],[energy carrier EUCalc]],$AE$11:$BI$24,COLUMN()-COLUMN($AD$29),FALSE)*eurostat_totals[[#This Row],[2020 1]]</f>
        <v>2874.2184913223327</v>
      </c>
      <c r="BF341" s="81">
        <f ca="1">VLOOKUP(eurostat_totals[[#This Row],[energy carrier EUCalc]],$AE$11:$BI$24,COLUMN()-COLUMN($AD$29),FALSE)*eurostat_totals[[#This Row],[2020 1]]</f>
        <v>2874.2184913223327</v>
      </c>
      <c r="BG341" s="81">
        <f ca="1">VLOOKUP(eurostat_totals[[#This Row],[energy carrier EUCalc]],$AE$11:$BI$24,COLUMN()-COLUMN($AD$29),FALSE)*eurostat_totals[[#This Row],[2020 1]]</f>
        <v>2874.2184913223327</v>
      </c>
      <c r="BH341" s="81">
        <f ca="1">VLOOKUP(eurostat_totals[[#This Row],[energy carrier EUCalc]],$AE$11:$BI$24,COLUMN()-COLUMN($AD$29),FALSE)*eurostat_totals[[#This Row],[2020 1]]</f>
        <v>2874.2184913223327</v>
      </c>
      <c r="BI341" s="81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81" t="str">
        <f t="shared" si="133"/>
        <v>solid-bioBulgaria</v>
      </c>
      <c r="B342" s="6" t="s">
        <v>75</v>
      </c>
      <c r="C342" t="s">
        <v>19</v>
      </c>
      <c r="D342" s="84">
        <v>1879.4757883299155</v>
      </c>
      <c r="E342" s="84">
        <v>1090.5625814943071</v>
      </c>
      <c r="F342" s="84">
        <v>1115.8117271568265</v>
      </c>
      <c r="G342" s="84">
        <v>1023.6746850434891</v>
      </c>
      <c r="H342" s="84">
        <v>1177.2400543469962</v>
      </c>
      <c r="I342" s="84">
        <v>1568.4438006304622</v>
      </c>
      <c r="J342" s="84">
        <v>1871.6623928012029</v>
      </c>
      <c r="K342" s="84">
        <v>1723.567490102178</v>
      </c>
      <c r="L342" s="84">
        <v>3675.6522803955672</v>
      </c>
      <c r="M342" s="84">
        <v>3728.4935006448368</v>
      </c>
      <c r="N342" s="84">
        <v>5326.5998711904385</v>
      </c>
      <c r="O342" s="84">
        <v>4992.9728830594449</v>
      </c>
      <c r="P342" s="84">
        <v>6072.4744706918045</v>
      </c>
      <c r="Q342" s="84">
        <v>6277.5033812767751</v>
      </c>
      <c r="R342" s="84">
        <v>6492.8463120035522</v>
      </c>
      <c r="S342" s="84">
        <v>6265.3779600449716</v>
      </c>
      <c r="T342" s="84">
        <v>6636.8732653857505</v>
      </c>
      <c r="U342" s="84">
        <v>6263.1089726531045</v>
      </c>
      <c r="V342" s="84">
        <v>6578.8112176305713</v>
      </c>
      <c r="W342" s="84">
        <v>6671.7153401707201</v>
      </c>
      <c r="X342" s="84">
        <v>7341.5630574589059</v>
      </c>
      <c r="Y342" s="84">
        <v>7768.7783066652728</v>
      </c>
      <c r="Z342" s="84">
        <v>7820.4777070668197</v>
      </c>
      <c r="AA342" s="84">
        <v>7579.8051642346672</v>
      </c>
      <c r="AB342" s="84">
        <v>7317.5722587574255</v>
      </c>
      <c r="AC342" s="84">
        <v>7067.539556670672</v>
      </c>
      <c r="AD342" s="84">
        <v>7481.2342166897824</v>
      </c>
      <c r="AE342" s="84">
        <v>7496.9067867713802</v>
      </c>
      <c r="AF342" s="84">
        <f t="shared" si="130"/>
        <v>7432.1926027122927</v>
      </c>
      <c r="AG342" s="84">
        <f t="shared" si="131"/>
        <v>7402.670090407818</v>
      </c>
      <c r="AH342" s="84">
        <f t="shared" si="132"/>
        <v>7419.6896567378963</v>
      </c>
      <c r="AI342" s="84">
        <f ca="1">VLOOKUP(eurostat_totals[[#This Row],[energy carrier EUCalc]],$AE$11:$BI$24,COLUMN()-COLUMN($AD$29),FALSE)*eurostat_totals[[#This Row],[2020 1]]</f>
        <v>5193.7827597165278</v>
      </c>
      <c r="AJ342" s="84">
        <f ca="1">VLOOKUP(eurostat_totals[[#This Row],[energy carrier EUCalc]],$AE$11:$BI$24,COLUMN()-COLUMN($AD$29),FALSE)*eurostat_totals[[#This Row],[2020 1]]</f>
        <v>5193.7827597165278</v>
      </c>
      <c r="AK342" s="84">
        <f ca="1">VLOOKUP(eurostat_totals[[#This Row],[energy carrier EUCalc]],$AE$11:$BI$24,COLUMN()-COLUMN($AD$29),FALSE)*eurostat_totals[[#This Row],[2020 1]]</f>
        <v>5193.7827597165278</v>
      </c>
      <c r="AL342" s="84">
        <f ca="1">VLOOKUP(eurostat_totals[[#This Row],[energy carrier EUCalc]],$AE$11:$BI$24,COLUMN()-COLUMN($AD$29),FALSE)*eurostat_totals[[#This Row],[2020 1]]</f>
        <v>5193.7827597165278</v>
      </c>
      <c r="AM342" s="84">
        <f ca="1">VLOOKUP(eurostat_totals[[#This Row],[energy carrier EUCalc]],$AE$11:$BI$24,COLUMN()-COLUMN($AD$29),FALSE)*eurostat_totals[[#This Row],[2020 1]]</f>
        <v>5193.7827597165278</v>
      </c>
      <c r="AN342" s="84">
        <f ca="1">VLOOKUP(eurostat_totals[[#This Row],[energy carrier EUCalc]],$AE$11:$BI$24,COLUMN()-COLUMN($AD$29),FALSE)*eurostat_totals[[#This Row],[2020 1]]</f>
        <v>5193.7827597165278</v>
      </c>
      <c r="AO342" s="84">
        <f ca="1">VLOOKUP(eurostat_totals[[#This Row],[energy carrier EUCalc]],$AE$11:$BI$24,COLUMN()-COLUMN($AD$29),FALSE)*eurostat_totals[[#This Row],[2020 1]]</f>
        <v>5358.6647520884808</v>
      </c>
      <c r="AP342" s="84">
        <f ca="1">VLOOKUP(eurostat_totals[[#This Row],[energy carrier EUCalc]],$AE$11:$BI$24,COLUMN()-COLUMN($AD$29),FALSE)*eurostat_totals[[#This Row],[2020 1]]</f>
        <v>5358.6647520884808</v>
      </c>
      <c r="AQ342" s="84">
        <f ca="1">VLOOKUP(eurostat_totals[[#This Row],[energy carrier EUCalc]],$AE$11:$BI$24,COLUMN()-COLUMN($AD$29),FALSE)*eurostat_totals[[#This Row],[2020 1]]</f>
        <v>5358.6647520884808</v>
      </c>
      <c r="AR342" s="81">
        <f ca="1">VLOOKUP(eurostat_totals[[#This Row],[energy carrier EUCalc]],$AE$11:$BI$24,COLUMN()-COLUMN($AD$29),FALSE)*eurostat_totals[[#This Row],[2020 1]]</f>
        <v>5358.6647520884808</v>
      </c>
      <c r="AS342" s="81">
        <f ca="1">VLOOKUP(eurostat_totals[[#This Row],[energy carrier EUCalc]],$AE$11:$BI$24,COLUMN()-COLUMN($AD$29),FALSE)*eurostat_totals[[#This Row],[2020 1]]</f>
        <v>5358.6647520884808</v>
      </c>
      <c r="AT342" s="81">
        <f ca="1">VLOOKUP(eurostat_totals[[#This Row],[energy carrier EUCalc]],$AE$11:$BI$24,COLUMN()-COLUMN($AD$29),FALSE)*eurostat_totals[[#This Row],[2020 1]]</f>
        <v>5358.6647520884808</v>
      </c>
      <c r="AU342" s="81">
        <f ca="1">VLOOKUP(eurostat_totals[[#This Row],[energy carrier EUCalc]],$AE$11:$BI$24,COLUMN()-COLUMN($AD$29),FALSE)*eurostat_totals[[#This Row],[2020 1]]</f>
        <v>5358.6647520884808</v>
      </c>
      <c r="AV342" s="81">
        <f ca="1">VLOOKUP(eurostat_totals[[#This Row],[energy carrier EUCalc]],$AE$11:$BI$24,COLUMN()-COLUMN($AD$29),FALSE)*eurostat_totals[[#This Row],[2020 1]]</f>
        <v>4740.3572806936554</v>
      </c>
      <c r="AW342" s="81">
        <f ca="1">VLOOKUP(eurostat_totals[[#This Row],[energy carrier EUCalc]],$AE$11:$BI$24,COLUMN()-COLUMN($AD$29),FALSE)*eurostat_totals[[#This Row],[2020 1]]</f>
        <v>4740.3572806936554</v>
      </c>
      <c r="AX342" s="81">
        <f ca="1">VLOOKUP(eurostat_totals[[#This Row],[energy carrier EUCalc]],$AE$11:$BI$24,COLUMN()-COLUMN($AD$29),FALSE)*eurostat_totals[[#This Row],[2020 1]]</f>
        <v>4740.3572806936554</v>
      </c>
      <c r="AY342" s="81">
        <f ca="1">VLOOKUP(eurostat_totals[[#This Row],[energy carrier EUCalc]],$AE$11:$BI$24,COLUMN()-COLUMN($AD$29),FALSE)*eurostat_totals[[#This Row],[2020 1]]</f>
        <v>4740.3572806936554</v>
      </c>
      <c r="AZ342" s="81">
        <f ca="1">VLOOKUP(eurostat_totals[[#This Row],[energy carrier EUCalc]],$AE$11:$BI$24,COLUMN()-COLUMN($AD$29),FALSE)*eurostat_totals[[#This Row],[2020 1]]</f>
        <v>4740.3572806936554</v>
      </c>
      <c r="BA342" s="81">
        <f ca="1">VLOOKUP(eurostat_totals[[#This Row],[energy carrier EUCalc]],$AE$11:$BI$24,COLUMN()-COLUMN($AD$29),FALSE)*eurostat_totals[[#This Row],[2020 1]]</f>
        <v>4740.3572806936554</v>
      </c>
      <c r="BB342" s="81">
        <f ca="1">VLOOKUP(eurostat_totals[[#This Row],[energy carrier EUCalc]],$AE$11:$BI$24,COLUMN()-COLUMN($AD$29),FALSE)*eurostat_totals[[#This Row],[2020 1]]</f>
        <v>4740.3572806936554</v>
      </c>
      <c r="BC342" s="81">
        <f ca="1">VLOOKUP(eurostat_totals[[#This Row],[energy carrier EUCalc]],$AE$11:$BI$24,COLUMN()-COLUMN($AD$29),FALSE)*eurostat_totals[[#This Row],[2020 1]]</f>
        <v>3524.3525869505015</v>
      </c>
      <c r="BD342" s="81">
        <f ca="1">VLOOKUP(eurostat_totals[[#This Row],[energy carrier EUCalc]],$AE$11:$BI$24,COLUMN()-COLUMN($AD$29),FALSE)*eurostat_totals[[#This Row],[2020 1]]</f>
        <v>3524.3525869505015</v>
      </c>
      <c r="BE342" s="81">
        <f ca="1">VLOOKUP(eurostat_totals[[#This Row],[energy carrier EUCalc]],$AE$11:$BI$24,COLUMN()-COLUMN($AD$29),FALSE)*eurostat_totals[[#This Row],[2020 1]]</f>
        <v>3524.3525869505015</v>
      </c>
      <c r="BF342" s="81">
        <f ca="1">VLOOKUP(eurostat_totals[[#This Row],[energy carrier EUCalc]],$AE$11:$BI$24,COLUMN()-COLUMN($AD$29),FALSE)*eurostat_totals[[#This Row],[2020 1]]</f>
        <v>3524.3525869505015</v>
      </c>
      <c r="BG342" s="81">
        <f ca="1">VLOOKUP(eurostat_totals[[#This Row],[energy carrier EUCalc]],$AE$11:$BI$24,COLUMN()-COLUMN($AD$29),FALSE)*eurostat_totals[[#This Row],[2020 1]]</f>
        <v>3524.3525869505015</v>
      </c>
      <c r="BH342" s="81">
        <f ca="1">VLOOKUP(eurostat_totals[[#This Row],[energy carrier EUCalc]],$AE$11:$BI$24,COLUMN()-COLUMN($AD$29),FALSE)*eurostat_totals[[#This Row],[2020 1]]</f>
        <v>3524.3525869505015</v>
      </c>
      <c r="BI342" s="81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81" t="str">
        <f t="shared" si="133"/>
        <v>solid-bioCroatia</v>
      </c>
      <c r="B343" s="6" t="s">
        <v>75</v>
      </c>
      <c r="C343" t="s">
        <v>22</v>
      </c>
      <c r="D343" s="84">
        <v>9241.6671020105041</v>
      </c>
      <c r="E343" s="84">
        <v>12824.169730646972</v>
      </c>
      <c r="F343" s="84">
        <v>11204.842712649624</v>
      </c>
      <c r="G343" s="84">
        <v>11815.934812604039</v>
      </c>
      <c r="H343" s="84">
        <v>10697.528458301444</v>
      </c>
      <c r="I343" s="84">
        <v>11297.077767076169</v>
      </c>
      <c r="J343" s="84">
        <v>12641.480386975878</v>
      </c>
      <c r="K343" s="84">
        <v>11611.46864170733</v>
      </c>
      <c r="L343" s="84">
        <v>11682.69924898719</v>
      </c>
      <c r="M343" s="84">
        <v>11446.973139895672</v>
      </c>
      <c r="N343" s="84">
        <v>10169.445761830699</v>
      </c>
      <c r="O343" s="84">
        <v>11316.778795111628</v>
      </c>
      <c r="P343" s="84">
        <v>10758.336333605792</v>
      </c>
      <c r="Q343" s="84">
        <v>12444.151090037647</v>
      </c>
      <c r="R343" s="84">
        <v>12105.778832599861</v>
      </c>
      <c r="S343" s="84">
        <v>12816.397090192933</v>
      </c>
      <c r="T343" s="84">
        <v>11673.433244794276</v>
      </c>
      <c r="U343" s="84">
        <v>11161.213193465372</v>
      </c>
      <c r="V343" s="84">
        <v>11184.073833337619</v>
      </c>
      <c r="W343" s="84">
        <v>11544.869752671166</v>
      </c>
      <c r="X343" s="84">
        <v>12449.092362981391</v>
      </c>
      <c r="Y343" s="84">
        <v>11996.044410529948</v>
      </c>
      <c r="Z343" s="84">
        <v>11847.217146452849</v>
      </c>
      <c r="AA343" s="84">
        <v>11677.483155550972</v>
      </c>
      <c r="AB343" s="84">
        <v>10076.619193275683</v>
      </c>
      <c r="AC343" s="84">
        <v>11757.241726382174</v>
      </c>
      <c r="AD343" s="84">
        <v>11418.929987116055</v>
      </c>
      <c r="AE343" s="84">
        <v>11046.291924300442</v>
      </c>
      <c r="AF343" s="84">
        <f t="shared" si="130"/>
        <v>10886.10687986996</v>
      </c>
      <c r="AG343" s="84">
        <f t="shared" si="131"/>
        <v>10727.831624733757</v>
      </c>
      <c r="AH343" s="84">
        <f t="shared" si="132"/>
        <v>10858.074111025371</v>
      </c>
      <c r="AI343" s="84">
        <f ca="1">VLOOKUP(eurostat_totals[[#This Row],[energy carrier EUCalc]],$AE$11:$BI$24,COLUMN()-COLUMN($AD$29),FALSE)*eurostat_totals[[#This Row],[2020 1]]</f>
        <v>7600.6518777177607</v>
      </c>
      <c r="AJ343" s="84">
        <f ca="1">VLOOKUP(eurostat_totals[[#This Row],[energy carrier EUCalc]],$AE$11:$BI$24,COLUMN()-COLUMN($AD$29),FALSE)*eurostat_totals[[#This Row],[2020 1]]</f>
        <v>7600.6518777177607</v>
      </c>
      <c r="AK343" s="84">
        <f ca="1">VLOOKUP(eurostat_totals[[#This Row],[energy carrier EUCalc]],$AE$11:$BI$24,COLUMN()-COLUMN($AD$29),FALSE)*eurostat_totals[[#This Row],[2020 1]]</f>
        <v>7600.6518777177607</v>
      </c>
      <c r="AL343" s="84">
        <f ca="1">VLOOKUP(eurostat_totals[[#This Row],[energy carrier EUCalc]],$AE$11:$BI$24,COLUMN()-COLUMN($AD$29),FALSE)*eurostat_totals[[#This Row],[2020 1]]</f>
        <v>7600.6518777177607</v>
      </c>
      <c r="AM343" s="84">
        <f ca="1">VLOOKUP(eurostat_totals[[#This Row],[energy carrier EUCalc]],$AE$11:$BI$24,COLUMN()-COLUMN($AD$29),FALSE)*eurostat_totals[[#This Row],[2020 1]]</f>
        <v>7600.6518777177607</v>
      </c>
      <c r="AN343" s="84">
        <f ca="1">VLOOKUP(eurostat_totals[[#This Row],[energy carrier EUCalc]],$AE$11:$BI$24,COLUMN()-COLUMN($AD$29),FALSE)*eurostat_totals[[#This Row],[2020 1]]</f>
        <v>7600.6518777177607</v>
      </c>
      <c r="AO343" s="84">
        <f ca="1">VLOOKUP(eurostat_totals[[#This Row],[energy carrier EUCalc]],$AE$11:$BI$24,COLUMN()-COLUMN($AD$29),FALSE)*eurostat_totals[[#This Row],[2020 1]]</f>
        <v>7841.9424135183235</v>
      </c>
      <c r="AP343" s="84">
        <f ca="1">VLOOKUP(eurostat_totals[[#This Row],[energy carrier EUCalc]],$AE$11:$BI$24,COLUMN()-COLUMN($AD$29),FALSE)*eurostat_totals[[#This Row],[2020 1]]</f>
        <v>7841.9424135183235</v>
      </c>
      <c r="AQ343" s="84">
        <f ca="1">VLOOKUP(eurostat_totals[[#This Row],[energy carrier EUCalc]],$AE$11:$BI$24,COLUMN()-COLUMN($AD$29),FALSE)*eurostat_totals[[#This Row],[2020 1]]</f>
        <v>7841.9424135183235</v>
      </c>
      <c r="AR343" s="81">
        <f ca="1">VLOOKUP(eurostat_totals[[#This Row],[energy carrier EUCalc]],$AE$11:$BI$24,COLUMN()-COLUMN($AD$29),FALSE)*eurostat_totals[[#This Row],[2020 1]]</f>
        <v>7841.9424135183235</v>
      </c>
      <c r="AS343" s="81">
        <f ca="1">VLOOKUP(eurostat_totals[[#This Row],[energy carrier EUCalc]],$AE$11:$BI$24,COLUMN()-COLUMN($AD$29),FALSE)*eurostat_totals[[#This Row],[2020 1]]</f>
        <v>7841.9424135183235</v>
      </c>
      <c r="AT343" s="81">
        <f ca="1">VLOOKUP(eurostat_totals[[#This Row],[energy carrier EUCalc]],$AE$11:$BI$24,COLUMN()-COLUMN($AD$29),FALSE)*eurostat_totals[[#This Row],[2020 1]]</f>
        <v>7841.9424135183235</v>
      </c>
      <c r="AU343" s="81">
        <f ca="1">VLOOKUP(eurostat_totals[[#This Row],[energy carrier EUCalc]],$AE$11:$BI$24,COLUMN()-COLUMN($AD$29),FALSE)*eurostat_totals[[#This Row],[2020 1]]</f>
        <v>7841.9424135183235</v>
      </c>
      <c r="AV343" s="81">
        <f ca="1">VLOOKUP(eurostat_totals[[#This Row],[energy carrier EUCalc]],$AE$11:$BI$24,COLUMN()-COLUMN($AD$29),FALSE)*eurostat_totals[[#This Row],[2020 1]]</f>
        <v>6937.1029042662085</v>
      </c>
      <c r="AW343" s="81">
        <f ca="1">VLOOKUP(eurostat_totals[[#This Row],[energy carrier EUCalc]],$AE$11:$BI$24,COLUMN()-COLUMN($AD$29),FALSE)*eurostat_totals[[#This Row],[2020 1]]</f>
        <v>6937.1029042662085</v>
      </c>
      <c r="AX343" s="81">
        <f ca="1">VLOOKUP(eurostat_totals[[#This Row],[energy carrier EUCalc]],$AE$11:$BI$24,COLUMN()-COLUMN($AD$29),FALSE)*eurostat_totals[[#This Row],[2020 1]]</f>
        <v>6937.1029042662085</v>
      </c>
      <c r="AY343" s="81">
        <f ca="1">VLOOKUP(eurostat_totals[[#This Row],[energy carrier EUCalc]],$AE$11:$BI$24,COLUMN()-COLUMN($AD$29),FALSE)*eurostat_totals[[#This Row],[2020 1]]</f>
        <v>6937.1029042662085</v>
      </c>
      <c r="AZ343" s="81">
        <f ca="1">VLOOKUP(eurostat_totals[[#This Row],[energy carrier EUCalc]],$AE$11:$BI$24,COLUMN()-COLUMN($AD$29),FALSE)*eurostat_totals[[#This Row],[2020 1]]</f>
        <v>6937.1029042662085</v>
      </c>
      <c r="BA343" s="81">
        <f ca="1">VLOOKUP(eurostat_totals[[#This Row],[energy carrier EUCalc]],$AE$11:$BI$24,COLUMN()-COLUMN($AD$29),FALSE)*eurostat_totals[[#This Row],[2020 1]]</f>
        <v>6937.1029042662085</v>
      </c>
      <c r="BB343" s="81">
        <f ca="1">VLOOKUP(eurostat_totals[[#This Row],[energy carrier EUCalc]],$AE$11:$BI$24,COLUMN()-COLUMN($AD$29),FALSE)*eurostat_totals[[#This Row],[2020 1]]</f>
        <v>6937.1029042662085</v>
      </c>
      <c r="BC343" s="81">
        <f ca="1">VLOOKUP(eurostat_totals[[#This Row],[energy carrier EUCalc]],$AE$11:$BI$24,COLUMN()-COLUMN($AD$29),FALSE)*eurostat_totals[[#This Row],[2020 1]]</f>
        <v>5157.585202737052</v>
      </c>
      <c r="BD343" s="81">
        <f ca="1">VLOOKUP(eurostat_totals[[#This Row],[energy carrier EUCalc]],$AE$11:$BI$24,COLUMN()-COLUMN($AD$29),FALSE)*eurostat_totals[[#This Row],[2020 1]]</f>
        <v>5157.585202737052</v>
      </c>
      <c r="BE343" s="81">
        <f ca="1">VLOOKUP(eurostat_totals[[#This Row],[energy carrier EUCalc]],$AE$11:$BI$24,COLUMN()-COLUMN($AD$29),FALSE)*eurostat_totals[[#This Row],[2020 1]]</f>
        <v>5157.585202737052</v>
      </c>
      <c r="BF343" s="81">
        <f ca="1">VLOOKUP(eurostat_totals[[#This Row],[energy carrier EUCalc]],$AE$11:$BI$24,COLUMN()-COLUMN($AD$29),FALSE)*eurostat_totals[[#This Row],[2020 1]]</f>
        <v>5157.585202737052</v>
      </c>
      <c r="BG343" s="81">
        <f ca="1">VLOOKUP(eurostat_totals[[#This Row],[energy carrier EUCalc]],$AE$11:$BI$24,COLUMN()-COLUMN($AD$29),FALSE)*eurostat_totals[[#This Row],[2020 1]]</f>
        <v>5157.585202737052</v>
      </c>
      <c r="BH343" s="81">
        <f ca="1">VLOOKUP(eurostat_totals[[#This Row],[energy carrier EUCalc]],$AE$11:$BI$24,COLUMN()-COLUMN($AD$29),FALSE)*eurostat_totals[[#This Row],[2020 1]]</f>
        <v>5157.585202737052</v>
      </c>
      <c r="BI343" s="81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81" t="str">
        <f t="shared" si="133"/>
        <v>solid-bioCyprus</v>
      </c>
      <c r="B344" s="6" t="s">
        <v>75</v>
      </c>
      <c r="C344" t="s">
        <v>28</v>
      </c>
      <c r="D344" s="84">
        <v>0</v>
      </c>
      <c r="E344" s="84">
        <v>0</v>
      </c>
      <c r="F344" s="84">
        <v>0</v>
      </c>
      <c r="G344" s="84">
        <v>0</v>
      </c>
      <c r="H344" s="84">
        <v>49.171640000000004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>
        <v>0</v>
      </c>
      <c r="O344" s="84">
        <v>0</v>
      </c>
      <c r="P344" s="84">
        <v>0</v>
      </c>
      <c r="Q344" s="84">
        <v>0</v>
      </c>
      <c r="R344" s="84">
        <v>0</v>
      </c>
      <c r="S344" s="84">
        <v>0</v>
      </c>
      <c r="T344" s="84">
        <v>63.32535</v>
      </c>
      <c r="U344" s="84">
        <v>77.723290000000006</v>
      </c>
      <c r="V344" s="84">
        <v>85.50376</v>
      </c>
      <c r="W344" s="84">
        <v>104.4374</v>
      </c>
      <c r="X344" s="84">
        <v>66.104919999999993</v>
      </c>
      <c r="Y344" s="84">
        <v>85.50376</v>
      </c>
      <c r="Z344" s="84">
        <v>91.051270000000002</v>
      </c>
      <c r="AA344" s="84">
        <v>82.445070000000001</v>
      </c>
      <c r="AB344" s="84">
        <v>71.059300000000007</v>
      </c>
      <c r="AC344" s="84">
        <v>91.888630000000006</v>
      </c>
      <c r="AD344" s="84">
        <v>104.55369999999999</v>
      </c>
      <c r="AE344" s="84">
        <v>119.24239</v>
      </c>
      <c r="AF344" s="84">
        <f t="shared" si="130"/>
        <v>124.88061399999999</v>
      </c>
      <c r="AG344" s="84">
        <f t="shared" si="131"/>
        <v>133.3677228</v>
      </c>
      <c r="AH344" s="84">
        <f t="shared" si="132"/>
        <v>145.82940736</v>
      </c>
      <c r="AI344" s="84">
        <f ca="1">VLOOKUP(eurostat_totals[[#This Row],[energy carrier EUCalc]],$AE$11:$BI$24,COLUMN()-COLUMN($AD$29),FALSE)*eurostat_totals[[#This Row],[2020 1]]</f>
        <v>102.08058515200001</v>
      </c>
      <c r="AJ344" s="84">
        <f ca="1">VLOOKUP(eurostat_totals[[#This Row],[energy carrier EUCalc]],$AE$11:$BI$24,COLUMN()-COLUMN($AD$29),FALSE)*eurostat_totals[[#This Row],[2020 1]]</f>
        <v>102.08058515200001</v>
      </c>
      <c r="AK344" s="84">
        <f ca="1">VLOOKUP(eurostat_totals[[#This Row],[energy carrier EUCalc]],$AE$11:$BI$24,COLUMN()-COLUMN($AD$29),FALSE)*eurostat_totals[[#This Row],[2020 1]]</f>
        <v>102.08058515200001</v>
      </c>
      <c r="AL344" s="84">
        <f ca="1">VLOOKUP(eurostat_totals[[#This Row],[energy carrier EUCalc]],$AE$11:$BI$24,COLUMN()-COLUMN($AD$29),FALSE)*eurostat_totals[[#This Row],[2020 1]]</f>
        <v>102.08058515200001</v>
      </c>
      <c r="AM344" s="84">
        <f ca="1">VLOOKUP(eurostat_totals[[#This Row],[energy carrier EUCalc]],$AE$11:$BI$24,COLUMN()-COLUMN($AD$29),FALSE)*eurostat_totals[[#This Row],[2020 1]]</f>
        <v>102.08058515200001</v>
      </c>
      <c r="AN344" s="84">
        <f ca="1">VLOOKUP(eurostat_totals[[#This Row],[energy carrier EUCalc]],$AE$11:$BI$24,COLUMN()-COLUMN($AD$29),FALSE)*eurostat_totals[[#This Row],[2020 1]]</f>
        <v>102.08058515200001</v>
      </c>
      <c r="AO344" s="84">
        <f ca="1">VLOOKUP(eurostat_totals[[#This Row],[energy carrier EUCalc]],$AE$11:$BI$24,COLUMN()-COLUMN($AD$29),FALSE)*eurostat_totals[[#This Row],[2020 1]]</f>
        <v>105.32123864888889</v>
      </c>
      <c r="AP344" s="84">
        <f ca="1">VLOOKUP(eurostat_totals[[#This Row],[energy carrier EUCalc]],$AE$11:$BI$24,COLUMN()-COLUMN($AD$29),FALSE)*eurostat_totals[[#This Row],[2020 1]]</f>
        <v>105.32123864888889</v>
      </c>
      <c r="AQ344" s="84">
        <f ca="1">VLOOKUP(eurostat_totals[[#This Row],[energy carrier EUCalc]],$AE$11:$BI$24,COLUMN()-COLUMN($AD$29),FALSE)*eurostat_totals[[#This Row],[2020 1]]</f>
        <v>105.32123864888889</v>
      </c>
      <c r="AR344" s="81">
        <f ca="1">VLOOKUP(eurostat_totals[[#This Row],[energy carrier EUCalc]],$AE$11:$BI$24,COLUMN()-COLUMN($AD$29),FALSE)*eurostat_totals[[#This Row],[2020 1]]</f>
        <v>105.32123864888889</v>
      </c>
      <c r="AS344" s="81">
        <f ca="1">VLOOKUP(eurostat_totals[[#This Row],[energy carrier EUCalc]],$AE$11:$BI$24,COLUMN()-COLUMN($AD$29),FALSE)*eurostat_totals[[#This Row],[2020 1]]</f>
        <v>105.32123864888889</v>
      </c>
      <c r="AT344" s="81">
        <f ca="1">VLOOKUP(eurostat_totals[[#This Row],[energy carrier EUCalc]],$AE$11:$BI$24,COLUMN()-COLUMN($AD$29),FALSE)*eurostat_totals[[#This Row],[2020 1]]</f>
        <v>105.32123864888889</v>
      </c>
      <c r="AU344" s="81">
        <f ca="1">VLOOKUP(eurostat_totals[[#This Row],[energy carrier EUCalc]],$AE$11:$BI$24,COLUMN()-COLUMN($AD$29),FALSE)*eurostat_totals[[#This Row],[2020 1]]</f>
        <v>105.32123864888889</v>
      </c>
      <c r="AV344" s="81">
        <f ca="1">VLOOKUP(eurostat_totals[[#This Row],[energy carrier EUCalc]],$AE$11:$BI$24,COLUMN()-COLUMN($AD$29),FALSE)*eurostat_totals[[#This Row],[2020 1]]</f>
        <v>93.168788035555551</v>
      </c>
      <c r="AW344" s="81">
        <f ca="1">VLOOKUP(eurostat_totals[[#This Row],[energy carrier EUCalc]],$AE$11:$BI$24,COLUMN()-COLUMN($AD$29),FALSE)*eurostat_totals[[#This Row],[2020 1]]</f>
        <v>93.168788035555551</v>
      </c>
      <c r="AX344" s="81">
        <f ca="1">VLOOKUP(eurostat_totals[[#This Row],[energy carrier EUCalc]],$AE$11:$BI$24,COLUMN()-COLUMN($AD$29),FALSE)*eurostat_totals[[#This Row],[2020 1]]</f>
        <v>93.168788035555551</v>
      </c>
      <c r="AY344" s="81">
        <f ca="1">VLOOKUP(eurostat_totals[[#This Row],[energy carrier EUCalc]],$AE$11:$BI$24,COLUMN()-COLUMN($AD$29),FALSE)*eurostat_totals[[#This Row],[2020 1]]</f>
        <v>93.168788035555551</v>
      </c>
      <c r="AZ344" s="81">
        <f ca="1">VLOOKUP(eurostat_totals[[#This Row],[energy carrier EUCalc]],$AE$11:$BI$24,COLUMN()-COLUMN($AD$29),FALSE)*eurostat_totals[[#This Row],[2020 1]]</f>
        <v>93.168788035555551</v>
      </c>
      <c r="BA344" s="81">
        <f ca="1">VLOOKUP(eurostat_totals[[#This Row],[energy carrier EUCalc]],$AE$11:$BI$24,COLUMN()-COLUMN($AD$29),FALSE)*eurostat_totals[[#This Row],[2020 1]]</f>
        <v>93.168788035555551</v>
      </c>
      <c r="BB344" s="81">
        <f ca="1">VLOOKUP(eurostat_totals[[#This Row],[energy carrier EUCalc]],$AE$11:$BI$24,COLUMN()-COLUMN($AD$29),FALSE)*eurostat_totals[[#This Row],[2020 1]]</f>
        <v>93.168788035555551</v>
      </c>
      <c r="BC344" s="81">
        <f ca="1">VLOOKUP(eurostat_totals[[#This Row],[energy carrier EUCalc]],$AE$11:$BI$24,COLUMN()-COLUMN($AD$29),FALSE)*eurostat_totals[[#This Row],[2020 1]]</f>
        <v>69.268968496000014</v>
      </c>
      <c r="BD344" s="81">
        <f ca="1">VLOOKUP(eurostat_totals[[#This Row],[energy carrier EUCalc]],$AE$11:$BI$24,COLUMN()-COLUMN($AD$29),FALSE)*eurostat_totals[[#This Row],[2020 1]]</f>
        <v>69.268968496000014</v>
      </c>
      <c r="BE344" s="81">
        <f ca="1">VLOOKUP(eurostat_totals[[#This Row],[energy carrier EUCalc]],$AE$11:$BI$24,COLUMN()-COLUMN($AD$29),FALSE)*eurostat_totals[[#This Row],[2020 1]]</f>
        <v>69.268968496000014</v>
      </c>
      <c r="BF344" s="81">
        <f ca="1">VLOOKUP(eurostat_totals[[#This Row],[energy carrier EUCalc]],$AE$11:$BI$24,COLUMN()-COLUMN($AD$29),FALSE)*eurostat_totals[[#This Row],[2020 1]]</f>
        <v>69.268968496000014</v>
      </c>
      <c r="BG344" s="81">
        <f ca="1">VLOOKUP(eurostat_totals[[#This Row],[energy carrier EUCalc]],$AE$11:$BI$24,COLUMN()-COLUMN($AD$29),FALSE)*eurostat_totals[[#This Row],[2020 1]]</f>
        <v>69.268968496000014</v>
      </c>
      <c r="BH344" s="81">
        <f ca="1">VLOOKUP(eurostat_totals[[#This Row],[energy carrier EUCalc]],$AE$11:$BI$24,COLUMN()-COLUMN($AD$29),FALSE)*eurostat_totals[[#This Row],[2020 1]]</f>
        <v>69.268968496000014</v>
      </c>
      <c r="BI344" s="81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81" t="str">
        <f t="shared" si="133"/>
        <v>solid-bioCzech Republic</v>
      </c>
      <c r="B345" s="6" t="s">
        <v>75</v>
      </c>
      <c r="C345" t="s">
        <v>13</v>
      </c>
      <c r="D345" s="84">
        <v>11626.564091255148</v>
      </c>
      <c r="E345" s="84">
        <v>11749.871284161942</v>
      </c>
      <c r="F345" s="84">
        <v>11610.68148454469</v>
      </c>
      <c r="G345" s="84">
        <v>10757.484534995809</v>
      </c>
      <c r="H345" s="84">
        <v>9534.8958026920482</v>
      </c>
      <c r="I345" s="84">
        <v>9063.7381055425685</v>
      </c>
      <c r="J345" s="84">
        <v>9159.8566203900155</v>
      </c>
      <c r="K345" s="84">
        <v>9617.2734392002167</v>
      </c>
      <c r="L345" s="84">
        <v>9967.0176822132053</v>
      </c>
      <c r="M345" s="84">
        <v>10598.094855161999</v>
      </c>
      <c r="N345" s="84">
        <v>11276.560586386699</v>
      </c>
      <c r="O345" s="84">
        <v>11968.915480488817</v>
      </c>
      <c r="P345" s="84">
        <v>12242.843538085001</v>
      </c>
      <c r="Q345" s="84">
        <v>12533.346491865073</v>
      </c>
      <c r="R345" s="84">
        <v>12883.705757074154</v>
      </c>
      <c r="S345" s="84">
        <v>13222.350765800833</v>
      </c>
      <c r="T345" s="84">
        <v>13783.700424391693</v>
      </c>
      <c r="U345" s="84">
        <v>14258.110976556622</v>
      </c>
      <c r="V345" s="84">
        <v>15003.702765317605</v>
      </c>
      <c r="W345" s="84">
        <v>15978.588830358696</v>
      </c>
      <c r="X345" s="84">
        <v>16610.47149773893</v>
      </c>
      <c r="Y345" s="84">
        <v>16966.645776693065</v>
      </c>
      <c r="Z345" s="84">
        <v>17702.861932535361</v>
      </c>
      <c r="AA345" s="84">
        <v>18419.011466653716</v>
      </c>
      <c r="AB345" s="84">
        <v>18629.031812780937</v>
      </c>
      <c r="AC345" s="84">
        <v>18938.081399705228</v>
      </c>
      <c r="AD345" s="84">
        <v>19195.327090218772</v>
      </c>
      <c r="AE345" s="84">
        <v>19562.469073076605</v>
      </c>
      <c r="AF345" s="84">
        <f t="shared" si="130"/>
        <v>19934.390501184855</v>
      </c>
      <c r="AG345" s="84">
        <f t="shared" si="131"/>
        <v>20237.466308091083</v>
      </c>
      <c r="AH345" s="84">
        <f t="shared" si="132"/>
        <v>20559.153207153111</v>
      </c>
      <c r="AI345" s="84">
        <f ca="1">VLOOKUP(eurostat_totals[[#This Row],[energy carrier EUCalc]],$AE$11:$BI$24,COLUMN()-COLUMN($AD$29),FALSE)*eurostat_totals[[#This Row],[2020 1]]</f>
        <v>14391.40724500718</v>
      </c>
      <c r="AJ345" s="84">
        <f ca="1">VLOOKUP(eurostat_totals[[#This Row],[energy carrier EUCalc]],$AE$11:$BI$24,COLUMN()-COLUMN($AD$29),FALSE)*eurostat_totals[[#This Row],[2020 1]]</f>
        <v>14391.40724500718</v>
      </c>
      <c r="AK345" s="84">
        <f ca="1">VLOOKUP(eurostat_totals[[#This Row],[energy carrier EUCalc]],$AE$11:$BI$24,COLUMN()-COLUMN($AD$29),FALSE)*eurostat_totals[[#This Row],[2020 1]]</f>
        <v>14391.40724500718</v>
      </c>
      <c r="AL345" s="84">
        <f ca="1">VLOOKUP(eurostat_totals[[#This Row],[energy carrier EUCalc]],$AE$11:$BI$24,COLUMN()-COLUMN($AD$29),FALSE)*eurostat_totals[[#This Row],[2020 1]]</f>
        <v>14391.40724500718</v>
      </c>
      <c r="AM345" s="84">
        <f ca="1">VLOOKUP(eurostat_totals[[#This Row],[energy carrier EUCalc]],$AE$11:$BI$24,COLUMN()-COLUMN($AD$29),FALSE)*eurostat_totals[[#This Row],[2020 1]]</f>
        <v>14391.40724500718</v>
      </c>
      <c r="AN345" s="84">
        <f ca="1">VLOOKUP(eurostat_totals[[#This Row],[energy carrier EUCalc]],$AE$11:$BI$24,COLUMN()-COLUMN($AD$29),FALSE)*eurostat_totals[[#This Row],[2020 1]]</f>
        <v>14391.40724500718</v>
      </c>
      <c r="AO345" s="84">
        <f ca="1">VLOOKUP(eurostat_totals[[#This Row],[energy carrier EUCalc]],$AE$11:$BI$24,COLUMN()-COLUMN($AD$29),FALSE)*eurostat_totals[[#This Row],[2020 1]]</f>
        <v>14848.277316277246</v>
      </c>
      <c r="AP345" s="84">
        <f ca="1">VLOOKUP(eurostat_totals[[#This Row],[energy carrier EUCalc]],$AE$11:$BI$24,COLUMN()-COLUMN($AD$29),FALSE)*eurostat_totals[[#This Row],[2020 1]]</f>
        <v>14848.277316277246</v>
      </c>
      <c r="AQ345" s="84">
        <f ca="1">VLOOKUP(eurostat_totals[[#This Row],[energy carrier EUCalc]],$AE$11:$BI$24,COLUMN()-COLUMN($AD$29),FALSE)*eurostat_totals[[#This Row],[2020 1]]</f>
        <v>14848.277316277246</v>
      </c>
      <c r="AR345" s="81">
        <f ca="1">VLOOKUP(eurostat_totals[[#This Row],[energy carrier EUCalc]],$AE$11:$BI$24,COLUMN()-COLUMN($AD$29),FALSE)*eurostat_totals[[#This Row],[2020 1]]</f>
        <v>14848.277316277246</v>
      </c>
      <c r="AS345" s="81">
        <f ca="1">VLOOKUP(eurostat_totals[[#This Row],[energy carrier EUCalc]],$AE$11:$BI$24,COLUMN()-COLUMN($AD$29),FALSE)*eurostat_totals[[#This Row],[2020 1]]</f>
        <v>14848.277316277246</v>
      </c>
      <c r="AT345" s="81">
        <f ca="1">VLOOKUP(eurostat_totals[[#This Row],[energy carrier EUCalc]],$AE$11:$BI$24,COLUMN()-COLUMN($AD$29),FALSE)*eurostat_totals[[#This Row],[2020 1]]</f>
        <v>14848.277316277246</v>
      </c>
      <c r="AU345" s="81">
        <f ca="1">VLOOKUP(eurostat_totals[[#This Row],[energy carrier EUCalc]],$AE$11:$BI$24,COLUMN()-COLUMN($AD$29),FALSE)*eurostat_totals[[#This Row],[2020 1]]</f>
        <v>14848.277316277246</v>
      </c>
      <c r="AV345" s="81">
        <f ca="1">VLOOKUP(eurostat_totals[[#This Row],[energy carrier EUCalc]],$AE$11:$BI$24,COLUMN()-COLUMN($AD$29),FALSE)*eurostat_totals[[#This Row],[2020 1]]</f>
        <v>13135.014549014486</v>
      </c>
      <c r="AW345" s="81">
        <f ca="1">VLOOKUP(eurostat_totals[[#This Row],[energy carrier EUCalc]],$AE$11:$BI$24,COLUMN()-COLUMN($AD$29),FALSE)*eurostat_totals[[#This Row],[2020 1]]</f>
        <v>13135.014549014486</v>
      </c>
      <c r="AX345" s="81">
        <f ca="1">VLOOKUP(eurostat_totals[[#This Row],[energy carrier EUCalc]],$AE$11:$BI$24,COLUMN()-COLUMN($AD$29),FALSE)*eurostat_totals[[#This Row],[2020 1]]</f>
        <v>13135.014549014486</v>
      </c>
      <c r="AY345" s="81">
        <f ca="1">VLOOKUP(eurostat_totals[[#This Row],[energy carrier EUCalc]],$AE$11:$BI$24,COLUMN()-COLUMN($AD$29),FALSE)*eurostat_totals[[#This Row],[2020 1]]</f>
        <v>13135.014549014486</v>
      </c>
      <c r="AZ345" s="81">
        <f ca="1">VLOOKUP(eurostat_totals[[#This Row],[energy carrier EUCalc]],$AE$11:$BI$24,COLUMN()-COLUMN($AD$29),FALSE)*eurostat_totals[[#This Row],[2020 1]]</f>
        <v>13135.014549014486</v>
      </c>
      <c r="BA345" s="81">
        <f ca="1">VLOOKUP(eurostat_totals[[#This Row],[energy carrier EUCalc]],$AE$11:$BI$24,COLUMN()-COLUMN($AD$29),FALSE)*eurostat_totals[[#This Row],[2020 1]]</f>
        <v>13135.014549014486</v>
      </c>
      <c r="BB345" s="81">
        <f ca="1">VLOOKUP(eurostat_totals[[#This Row],[energy carrier EUCalc]],$AE$11:$BI$24,COLUMN()-COLUMN($AD$29),FALSE)*eurostat_totals[[#This Row],[2020 1]]</f>
        <v>13135.014549014486</v>
      </c>
      <c r="BC345" s="81">
        <f ca="1">VLOOKUP(eurostat_totals[[#This Row],[energy carrier EUCalc]],$AE$11:$BI$24,COLUMN()-COLUMN($AD$29),FALSE)*eurostat_totals[[#This Row],[2020 1]]</f>
        <v>9765.5977733977288</v>
      </c>
      <c r="BD345" s="81">
        <f ca="1">VLOOKUP(eurostat_totals[[#This Row],[energy carrier EUCalc]],$AE$11:$BI$24,COLUMN()-COLUMN($AD$29),FALSE)*eurostat_totals[[#This Row],[2020 1]]</f>
        <v>9765.5977733977288</v>
      </c>
      <c r="BE345" s="81">
        <f ca="1">VLOOKUP(eurostat_totals[[#This Row],[energy carrier EUCalc]],$AE$11:$BI$24,COLUMN()-COLUMN($AD$29),FALSE)*eurostat_totals[[#This Row],[2020 1]]</f>
        <v>9765.5977733977288</v>
      </c>
      <c r="BF345" s="81">
        <f ca="1">VLOOKUP(eurostat_totals[[#This Row],[energy carrier EUCalc]],$AE$11:$BI$24,COLUMN()-COLUMN($AD$29),FALSE)*eurostat_totals[[#This Row],[2020 1]]</f>
        <v>9765.5977733977288</v>
      </c>
      <c r="BG345" s="81">
        <f ca="1">VLOOKUP(eurostat_totals[[#This Row],[energy carrier EUCalc]],$AE$11:$BI$24,COLUMN()-COLUMN($AD$29),FALSE)*eurostat_totals[[#This Row],[2020 1]]</f>
        <v>9765.5977733977288</v>
      </c>
      <c r="BH345" s="81">
        <f ca="1">VLOOKUP(eurostat_totals[[#This Row],[energy carrier EUCalc]],$AE$11:$BI$24,COLUMN()-COLUMN($AD$29),FALSE)*eurostat_totals[[#This Row],[2020 1]]</f>
        <v>9765.5977733977288</v>
      </c>
      <c r="BI345" s="81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81" t="str">
        <f t="shared" si="133"/>
        <v>solid-bioDenmark</v>
      </c>
      <c r="B346" s="6" t="s">
        <v>75</v>
      </c>
      <c r="C346" t="s">
        <v>17</v>
      </c>
      <c r="D346" s="84">
        <v>3259.6256476782414</v>
      </c>
      <c r="E346" s="84">
        <v>3598.0935331075052</v>
      </c>
      <c r="F346" s="84">
        <v>3669.6011066394544</v>
      </c>
      <c r="G346" s="84">
        <v>3856.0145567915906</v>
      </c>
      <c r="H346" s="84">
        <v>3709.296217459691</v>
      </c>
      <c r="I346" s="84">
        <v>3676.5603865971652</v>
      </c>
      <c r="J346" s="84">
        <v>3784.5167029243867</v>
      </c>
      <c r="K346" s="84">
        <v>3821.4222699626921</v>
      </c>
      <c r="L346" s="84">
        <v>3460.6671932722134</v>
      </c>
      <c r="M346" s="84">
        <v>3495.7163043441465</v>
      </c>
      <c r="N346" s="84">
        <v>4117.4152204545317</v>
      </c>
      <c r="O346" s="84">
        <v>4767.4121250659127</v>
      </c>
      <c r="P346" s="84">
        <v>4867.2887975035801</v>
      </c>
      <c r="Q346" s="84">
        <v>5531.1963764162692</v>
      </c>
      <c r="R346" s="84">
        <v>5855.9769718346361</v>
      </c>
      <c r="S346" s="84">
        <v>6826.009143948887</v>
      </c>
      <c r="T346" s="84">
        <v>7533.6326364009874</v>
      </c>
      <c r="U346" s="84">
        <v>8941.7410470326777</v>
      </c>
      <c r="V346" s="84">
        <v>8646.2504902707296</v>
      </c>
      <c r="W346" s="84">
        <v>8610.5803397764594</v>
      </c>
      <c r="X346" s="84">
        <v>9423.6342783886139</v>
      </c>
      <c r="Y346" s="84">
        <v>8316.1495305948101</v>
      </c>
      <c r="Z346" s="84">
        <v>7984.2297073486225</v>
      </c>
      <c r="AA346" s="84">
        <v>8249.6357228595898</v>
      </c>
      <c r="AB346" s="84">
        <v>7839.5273758645471</v>
      </c>
      <c r="AC346" s="84">
        <v>9201.0820776731562</v>
      </c>
      <c r="AD346" s="84">
        <v>9668.1583325976007</v>
      </c>
      <c r="AE346" s="84">
        <v>9765.2241846951474</v>
      </c>
      <c r="AF346" s="84">
        <f t="shared" si="130"/>
        <v>10121.423080164452</v>
      </c>
      <c r="AG346" s="84">
        <f t="shared" si="131"/>
        <v>10495.780551625425</v>
      </c>
      <c r="AH346" s="84">
        <f t="shared" si="132"/>
        <v>11027.0311867776</v>
      </c>
      <c r="AI346" s="84">
        <f ca="1">VLOOKUP(eurostat_totals[[#This Row],[energy carrier EUCalc]],$AE$11:$BI$24,COLUMN()-COLUMN($AD$29),FALSE)*eurostat_totals[[#This Row],[2020 1]]</f>
        <v>7718.9218307443207</v>
      </c>
      <c r="AJ346" s="84">
        <f ca="1">VLOOKUP(eurostat_totals[[#This Row],[energy carrier EUCalc]],$AE$11:$BI$24,COLUMN()-COLUMN($AD$29),FALSE)*eurostat_totals[[#This Row],[2020 1]]</f>
        <v>7718.9218307443207</v>
      </c>
      <c r="AK346" s="84">
        <f ca="1">VLOOKUP(eurostat_totals[[#This Row],[energy carrier EUCalc]],$AE$11:$BI$24,COLUMN()-COLUMN($AD$29),FALSE)*eurostat_totals[[#This Row],[2020 1]]</f>
        <v>7718.9218307443207</v>
      </c>
      <c r="AL346" s="84">
        <f ca="1">VLOOKUP(eurostat_totals[[#This Row],[energy carrier EUCalc]],$AE$11:$BI$24,COLUMN()-COLUMN($AD$29),FALSE)*eurostat_totals[[#This Row],[2020 1]]</f>
        <v>7718.9218307443207</v>
      </c>
      <c r="AM346" s="84">
        <f ca="1">VLOOKUP(eurostat_totals[[#This Row],[energy carrier EUCalc]],$AE$11:$BI$24,COLUMN()-COLUMN($AD$29),FALSE)*eurostat_totals[[#This Row],[2020 1]]</f>
        <v>7718.9218307443207</v>
      </c>
      <c r="AN346" s="84">
        <f ca="1">VLOOKUP(eurostat_totals[[#This Row],[energy carrier EUCalc]],$AE$11:$BI$24,COLUMN()-COLUMN($AD$29),FALSE)*eurostat_totals[[#This Row],[2020 1]]</f>
        <v>7718.9218307443207</v>
      </c>
      <c r="AO346" s="84">
        <f ca="1">VLOOKUP(eurostat_totals[[#This Row],[energy carrier EUCalc]],$AE$11:$BI$24,COLUMN()-COLUMN($AD$29),FALSE)*eurostat_totals[[#This Row],[2020 1]]</f>
        <v>7963.9669682282665</v>
      </c>
      <c r="AP346" s="84">
        <f ca="1">VLOOKUP(eurostat_totals[[#This Row],[energy carrier EUCalc]],$AE$11:$BI$24,COLUMN()-COLUMN($AD$29),FALSE)*eurostat_totals[[#This Row],[2020 1]]</f>
        <v>7963.9669682282665</v>
      </c>
      <c r="AQ346" s="84">
        <f ca="1">VLOOKUP(eurostat_totals[[#This Row],[energy carrier EUCalc]],$AE$11:$BI$24,COLUMN()-COLUMN($AD$29),FALSE)*eurostat_totals[[#This Row],[2020 1]]</f>
        <v>7963.9669682282665</v>
      </c>
      <c r="AR346" s="81">
        <f ca="1">VLOOKUP(eurostat_totals[[#This Row],[energy carrier EUCalc]],$AE$11:$BI$24,COLUMN()-COLUMN($AD$29),FALSE)*eurostat_totals[[#This Row],[2020 1]]</f>
        <v>7963.9669682282665</v>
      </c>
      <c r="AS346" s="81">
        <f ca="1">VLOOKUP(eurostat_totals[[#This Row],[energy carrier EUCalc]],$AE$11:$BI$24,COLUMN()-COLUMN($AD$29),FALSE)*eurostat_totals[[#This Row],[2020 1]]</f>
        <v>7963.9669682282665</v>
      </c>
      <c r="AT346" s="81">
        <f ca="1">VLOOKUP(eurostat_totals[[#This Row],[energy carrier EUCalc]],$AE$11:$BI$24,COLUMN()-COLUMN($AD$29),FALSE)*eurostat_totals[[#This Row],[2020 1]]</f>
        <v>7963.9669682282665</v>
      </c>
      <c r="AU346" s="81">
        <f ca="1">VLOOKUP(eurostat_totals[[#This Row],[energy carrier EUCalc]],$AE$11:$BI$24,COLUMN()-COLUMN($AD$29),FALSE)*eurostat_totals[[#This Row],[2020 1]]</f>
        <v>7963.9669682282665</v>
      </c>
      <c r="AV346" s="81">
        <f ca="1">VLOOKUP(eurostat_totals[[#This Row],[energy carrier EUCalc]],$AE$11:$BI$24,COLUMN()-COLUMN($AD$29),FALSE)*eurostat_totals[[#This Row],[2020 1]]</f>
        <v>7045.0477026634662</v>
      </c>
      <c r="AW346" s="81">
        <f ca="1">VLOOKUP(eurostat_totals[[#This Row],[energy carrier EUCalc]],$AE$11:$BI$24,COLUMN()-COLUMN($AD$29),FALSE)*eurostat_totals[[#This Row],[2020 1]]</f>
        <v>7045.0477026634662</v>
      </c>
      <c r="AX346" s="81">
        <f ca="1">VLOOKUP(eurostat_totals[[#This Row],[energy carrier EUCalc]],$AE$11:$BI$24,COLUMN()-COLUMN($AD$29),FALSE)*eurostat_totals[[#This Row],[2020 1]]</f>
        <v>7045.0477026634662</v>
      </c>
      <c r="AY346" s="81">
        <f ca="1">VLOOKUP(eurostat_totals[[#This Row],[energy carrier EUCalc]],$AE$11:$BI$24,COLUMN()-COLUMN($AD$29),FALSE)*eurostat_totals[[#This Row],[2020 1]]</f>
        <v>7045.0477026634662</v>
      </c>
      <c r="AZ346" s="81">
        <f ca="1">VLOOKUP(eurostat_totals[[#This Row],[energy carrier EUCalc]],$AE$11:$BI$24,COLUMN()-COLUMN($AD$29),FALSE)*eurostat_totals[[#This Row],[2020 1]]</f>
        <v>7045.0477026634662</v>
      </c>
      <c r="BA346" s="81">
        <f ca="1">VLOOKUP(eurostat_totals[[#This Row],[energy carrier EUCalc]],$AE$11:$BI$24,COLUMN()-COLUMN($AD$29),FALSE)*eurostat_totals[[#This Row],[2020 1]]</f>
        <v>7045.0477026634662</v>
      </c>
      <c r="BB346" s="81">
        <f ca="1">VLOOKUP(eurostat_totals[[#This Row],[energy carrier EUCalc]],$AE$11:$BI$24,COLUMN()-COLUMN($AD$29),FALSE)*eurostat_totals[[#This Row],[2020 1]]</f>
        <v>7045.0477026634662</v>
      </c>
      <c r="BC346" s="81">
        <f ca="1">VLOOKUP(eurostat_totals[[#This Row],[energy carrier EUCalc]],$AE$11:$BI$24,COLUMN()-COLUMN($AD$29),FALSE)*eurostat_totals[[#This Row],[2020 1]]</f>
        <v>5237.8398137193608</v>
      </c>
      <c r="BD346" s="81">
        <f ca="1">VLOOKUP(eurostat_totals[[#This Row],[energy carrier EUCalc]],$AE$11:$BI$24,COLUMN()-COLUMN($AD$29),FALSE)*eurostat_totals[[#This Row],[2020 1]]</f>
        <v>5237.8398137193608</v>
      </c>
      <c r="BE346" s="81">
        <f ca="1">VLOOKUP(eurostat_totals[[#This Row],[energy carrier EUCalc]],$AE$11:$BI$24,COLUMN()-COLUMN($AD$29),FALSE)*eurostat_totals[[#This Row],[2020 1]]</f>
        <v>5237.8398137193608</v>
      </c>
      <c r="BF346" s="81">
        <f ca="1">VLOOKUP(eurostat_totals[[#This Row],[energy carrier EUCalc]],$AE$11:$BI$24,COLUMN()-COLUMN($AD$29),FALSE)*eurostat_totals[[#This Row],[2020 1]]</f>
        <v>5237.8398137193608</v>
      </c>
      <c r="BG346" s="81">
        <f ca="1">VLOOKUP(eurostat_totals[[#This Row],[energy carrier EUCalc]],$AE$11:$BI$24,COLUMN()-COLUMN($AD$29),FALSE)*eurostat_totals[[#This Row],[2020 1]]</f>
        <v>5237.8398137193608</v>
      </c>
      <c r="BH346" s="81">
        <f ca="1">VLOOKUP(eurostat_totals[[#This Row],[energy carrier EUCalc]],$AE$11:$BI$24,COLUMN()-COLUMN($AD$29),FALSE)*eurostat_totals[[#This Row],[2020 1]]</f>
        <v>5237.8398137193608</v>
      </c>
      <c r="BI346" s="81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81" t="str">
        <f t="shared" si="133"/>
        <v>solid-bioEstonia</v>
      </c>
      <c r="B347" s="6" t="s">
        <v>75</v>
      </c>
      <c r="C347" t="s">
        <v>25</v>
      </c>
      <c r="D347" s="84">
        <v>1201.6149741370671</v>
      </c>
      <c r="E347" s="84">
        <v>1196.1918819927671</v>
      </c>
      <c r="F347" s="84">
        <v>1286.3199197424842</v>
      </c>
      <c r="G347" s="84">
        <v>1315.3418591230925</v>
      </c>
      <c r="H347" s="84">
        <v>1335.157383424488</v>
      </c>
      <c r="I347" s="84">
        <v>1994.8286338589319</v>
      </c>
      <c r="J347" s="84">
        <v>4140.8914038366902</v>
      </c>
      <c r="K347" s="84">
        <v>4320.9104042697072</v>
      </c>
      <c r="L347" s="84">
        <v>3359.2450317304456</v>
      </c>
      <c r="M347" s="84">
        <v>3235.6103845937228</v>
      </c>
      <c r="N347" s="84">
        <v>3276.6638835950184</v>
      </c>
      <c r="O347" s="84">
        <v>3224.988061424086</v>
      </c>
      <c r="P347" s="84">
        <v>3023.7543399815809</v>
      </c>
      <c r="Q347" s="84">
        <v>3364.8196106653932</v>
      </c>
      <c r="R347" s="84">
        <v>3286.4577429290148</v>
      </c>
      <c r="S347" s="84">
        <v>2863.6505455561173</v>
      </c>
      <c r="T347" s="84">
        <v>2800.2117637662518</v>
      </c>
      <c r="U347" s="84">
        <v>3711.6174196600846</v>
      </c>
      <c r="V347" s="84">
        <v>3772.689829922881</v>
      </c>
      <c r="W347" s="84">
        <v>3994.1991500884014</v>
      </c>
      <c r="X347" s="84">
        <v>4158.4356421147677</v>
      </c>
      <c r="Y347" s="84">
        <v>3524.7950434644613</v>
      </c>
      <c r="Z347" s="84">
        <v>3798.5547879938213</v>
      </c>
      <c r="AA347" s="84">
        <v>3616.9238587475634</v>
      </c>
      <c r="AB347" s="84">
        <v>3548.3620511072031</v>
      </c>
      <c r="AC347" s="84">
        <v>3419.2296082825628</v>
      </c>
      <c r="AD347" s="84">
        <v>3630.4973110914957</v>
      </c>
      <c r="AE347" s="84">
        <v>3693.3109745783227</v>
      </c>
      <c r="AF347" s="84">
        <f t="shared" si="130"/>
        <v>3672.2622118952231</v>
      </c>
      <c r="AG347" s="84">
        <f t="shared" si="131"/>
        <v>3683.3298825247552</v>
      </c>
      <c r="AH347" s="84">
        <f t="shared" si="132"/>
        <v>3710.3234488082658</v>
      </c>
      <c r="AI347" s="84">
        <f ca="1">VLOOKUP(eurostat_totals[[#This Row],[energy carrier EUCalc]],$AE$11:$BI$24,COLUMN()-COLUMN($AD$29),FALSE)*eurostat_totals[[#This Row],[2020 1]]</f>
        <v>2597.2264141657861</v>
      </c>
      <c r="AJ347" s="84">
        <f ca="1">VLOOKUP(eurostat_totals[[#This Row],[energy carrier EUCalc]],$AE$11:$BI$24,COLUMN()-COLUMN($AD$29),FALSE)*eurostat_totals[[#This Row],[2020 1]]</f>
        <v>2597.2264141657861</v>
      </c>
      <c r="AK347" s="84">
        <f ca="1">VLOOKUP(eurostat_totals[[#This Row],[energy carrier EUCalc]],$AE$11:$BI$24,COLUMN()-COLUMN($AD$29),FALSE)*eurostat_totals[[#This Row],[2020 1]]</f>
        <v>2597.2264141657861</v>
      </c>
      <c r="AL347" s="84">
        <f ca="1">VLOOKUP(eurostat_totals[[#This Row],[energy carrier EUCalc]],$AE$11:$BI$24,COLUMN()-COLUMN($AD$29),FALSE)*eurostat_totals[[#This Row],[2020 1]]</f>
        <v>2597.2264141657861</v>
      </c>
      <c r="AM347" s="84">
        <f ca="1">VLOOKUP(eurostat_totals[[#This Row],[energy carrier EUCalc]],$AE$11:$BI$24,COLUMN()-COLUMN($AD$29),FALSE)*eurostat_totals[[#This Row],[2020 1]]</f>
        <v>2597.2264141657861</v>
      </c>
      <c r="AN347" s="84">
        <f ca="1">VLOOKUP(eurostat_totals[[#This Row],[energy carrier EUCalc]],$AE$11:$BI$24,COLUMN()-COLUMN($AD$29),FALSE)*eurostat_totals[[#This Row],[2020 1]]</f>
        <v>2597.2264141657861</v>
      </c>
      <c r="AO347" s="84">
        <f ca="1">VLOOKUP(eurostat_totals[[#This Row],[energy carrier EUCalc]],$AE$11:$BI$24,COLUMN()-COLUMN($AD$29),FALSE)*eurostat_totals[[#This Row],[2020 1]]</f>
        <v>2679.678046361525</v>
      </c>
      <c r="AP347" s="84">
        <f ca="1">VLOOKUP(eurostat_totals[[#This Row],[energy carrier EUCalc]],$AE$11:$BI$24,COLUMN()-COLUMN($AD$29),FALSE)*eurostat_totals[[#This Row],[2020 1]]</f>
        <v>2679.678046361525</v>
      </c>
      <c r="AQ347" s="84">
        <f ca="1">VLOOKUP(eurostat_totals[[#This Row],[energy carrier EUCalc]],$AE$11:$BI$24,COLUMN()-COLUMN($AD$29),FALSE)*eurostat_totals[[#This Row],[2020 1]]</f>
        <v>2679.678046361525</v>
      </c>
      <c r="AR347" s="81">
        <f ca="1">VLOOKUP(eurostat_totals[[#This Row],[energy carrier EUCalc]],$AE$11:$BI$24,COLUMN()-COLUMN($AD$29),FALSE)*eurostat_totals[[#This Row],[2020 1]]</f>
        <v>2679.678046361525</v>
      </c>
      <c r="AS347" s="81">
        <f ca="1">VLOOKUP(eurostat_totals[[#This Row],[energy carrier EUCalc]],$AE$11:$BI$24,COLUMN()-COLUMN($AD$29),FALSE)*eurostat_totals[[#This Row],[2020 1]]</f>
        <v>2679.678046361525</v>
      </c>
      <c r="AT347" s="81">
        <f ca="1">VLOOKUP(eurostat_totals[[#This Row],[energy carrier EUCalc]],$AE$11:$BI$24,COLUMN()-COLUMN($AD$29),FALSE)*eurostat_totals[[#This Row],[2020 1]]</f>
        <v>2679.678046361525</v>
      </c>
      <c r="AU347" s="81">
        <f ca="1">VLOOKUP(eurostat_totals[[#This Row],[energy carrier EUCalc]],$AE$11:$BI$24,COLUMN()-COLUMN($AD$29),FALSE)*eurostat_totals[[#This Row],[2020 1]]</f>
        <v>2679.678046361525</v>
      </c>
      <c r="AV347" s="81">
        <f ca="1">VLOOKUP(eurostat_totals[[#This Row],[energy carrier EUCalc]],$AE$11:$BI$24,COLUMN()-COLUMN($AD$29),FALSE)*eurostat_totals[[#This Row],[2020 1]]</f>
        <v>2370.4844256275028</v>
      </c>
      <c r="AW347" s="81">
        <f ca="1">VLOOKUP(eurostat_totals[[#This Row],[energy carrier EUCalc]],$AE$11:$BI$24,COLUMN()-COLUMN($AD$29),FALSE)*eurostat_totals[[#This Row],[2020 1]]</f>
        <v>2370.4844256275028</v>
      </c>
      <c r="AX347" s="81">
        <f ca="1">VLOOKUP(eurostat_totals[[#This Row],[energy carrier EUCalc]],$AE$11:$BI$24,COLUMN()-COLUMN($AD$29),FALSE)*eurostat_totals[[#This Row],[2020 1]]</f>
        <v>2370.4844256275028</v>
      </c>
      <c r="AY347" s="81">
        <f ca="1">VLOOKUP(eurostat_totals[[#This Row],[energy carrier EUCalc]],$AE$11:$BI$24,COLUMN()-COLUMN($AD$29),FALSE)*eurostat_totals[[#This Row],[2020 1]]</f>
        <v>2370.4844256275028</v>
      </c>
      <c r="AZ347" s="81">
        <f ca="1">VLOOKUP(eurostat_totals[[#This Row],[energy carrier EUCalc]],$AE$11:$BI$24,COLUMN()-COLUMN($AD$29),FALSE)*eurostat_totals[[#This Row],[2020 1]]</f>
        <v>2370.4844256275028</v>
      </c>
      <c r="BA347" s="81">
        <f ca="1">VLOOKUP(eurostat_totals[[#This Row],[energy carrier EUCalc]],$AE$11:$BI$24,COLUMN()-COLUMN($AD$29),FALSE)*eurostat_totals[[#This Row],[2020 1]]</f>
        <v>2370.4844256275028</v>
      </c>
      <c r="BB347" s="81">
        <f ca="1">VLOOKUP(eurostat_totals[[#This Row],[energy carrier EUCalc]],$AE$11:$BI$24,COLUMN()-COLUMN($AD$29),FALSE)*eurostat_totals[[#This Row],[2020 1]]</f>
        <v>2370.4844256275028</v>
      </c>
      <c r="BC347" s="81">
        <f ca="1">VLOOKUP(eurostat_totals[[#This Row],[energy carrier EUCalc]],$AE$11:$BI$24,COLUMN()-COLUMN($AD$29),FALSE)*eurostat_totals[[#This Row],[2020 1]]</f>
        <v>1762.4036381839267</v>
      </c>
      <c r="BD347" s="81">
        <f ca="1">VLOOKUP(eurostat_totals[[#This Row],[energy carrier EUCalc]],$AE$11:$BI$24,COLUMN()-COLUMN($AD$29),FALSE)*eurostat_totals[[#This Row],[2020 1]]</f>
        <v>1762.4036381839267</v>
      </c>
      <c r="BE347" s="81">
        <f ca="1">VLOOKUP(eurostat_totals[[#This Row],[energy carrier EUCalc]],$AE$11:$BI$24,COLUMN()-COLUMN($AD$29),FALSE)*eurostat_totals[[#This Row],[2020 1]]</f>
        <v>1762.4036381839267</v>
      </c>
      <c r="BF347" s="81">
        <f ca="1">VLOOKUP(eurostat_totals[[#This Row],[energy carrier EUCalc]],$AE$11:$BI$24,COLUMN()-COLUMN($AD$29),FALSE)*eurostat_totals[[#This Row],[2020 1]]</f>
        <v>1762.4036381839267</v>
      </c>
      <c r="BG347" s="81">
        <f ca="1">VLOOKUP(eurostat_totals[[#This Row],[energy carrier EUCalc]],$AE$11:$BI$24,COLUMN()-COLUMN($AD$29),FALSE)*eurostat_totals[[#This Row],[2020 1]]</f>
        <v>1762.4036381839267</v>
      </c>
      <c r="BH347" s="81">
        <f ca="1">VLOOKUP(eurostat_totals[[#This Row],[energy carrier EUCalc]],$AE$11:$BI$24,COLUMN()-COLUMN($AD$29),FALSE)*eurostat_totals[[#This Row],[2020 1]]</f>
        <v>1762.4036381839267</v>
      </c>
      <c r="BI347" s="81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81" t="str">
        <f t="shared" si="133"/>
        <v>solid-bioFinland</v>
      </c>
      <c r="B348" s="6" t="s">
        <v>75</v>
      </c>
      <c r="C348" t="s">
        <v>11</v>
      </c>
      <c r="D348" s="84">
        <v>9193.0494415134854</v>
      </c>
      <c r="E348" s="84">
        <v>9314.8188919097647</v>
      </c>
      <c r="F348" s="84">
        <v>9338.8785847400086</v>
      </c>
      <c r="G348" s="84">
        <v>9412.0349623113634</v>
      </c>
      <c r="H348" s="84">
        <v>9421.6568243938109</v>
      </c>
      <c r="I348" s="84">
        <v>9339.8458085723796</v>
      </c>
      <c r="J348" s="84">
        <v>10330.806925830082</v>
      </c>
      <c r="K348" s="84">
        <v>10371.722508989049</v>
      </c>
      <c r="L348" s="84">
        <v>10489.633139304098</v>
      </c>
      <c r="M348" s="84">
        <v>10236.724257635438</v>
      </c>
      <c r="N348" s="84">
        <v>9427.681822849625</v>
      </c>
      <c r="O348" s="84">
        <v>10743.619810898512</v>
      </c>
      <c r="P348" s="84">
        <v>11034.326817391397</v>
      </c>
      <c r="Q348" s="84">
        <v>11176.931785470504</v>
      </c>
      <c r="R348" s="84">
        <v>11144.576659546028</v>
      </c>
      <c r="S348" s="84">
        <v>11156.679008058652</v>
      </c>
      <c r="T348" s="84">
        <v>11505.554161158907</v>
      </c>
      <c r="U348" s="84">
        <v>11589.763282843362</v>
      </c>
      <c r="V348" s="84">
        <v>12645.38778860799</v>
      </c>
      <c r="W348" s="84">
        <v>13421.987979374206</v>
      </c>
      <c r="X348" s="84">
        <v>15131.285317849604</v>
      </c>
      <c r="Y348" s="84">
        <v>12590.866586230435</v>
      </c>
      <c r="Z348" s="84">
        <v>13748.379235144832</v>
      </c>
      <c r="AA348" s="84">
        <v>12454.86090707252</v>
      </c>
      <c r="AB348" s="84">
        <v>12598.508563641561</v>
      </c>
      <c r="AC348" s="84">
        <v>11789.796089536854</v>
      </c>
      <c r="AD348" s="84">
        <v>12828.41344345628</v>
      </c>
      <c r="AE348" s="84">
        <v>12563.340750810603</v>
      </c>
      <c r="AF348" s="84">
        <f t="shared" si="130"/>
        <v>12326.333053943757</v>
      </c>
      <c r="AG348" s="84">
        <f t="shared" si="131"/>
        <v>12300.627483318005</v>
      </c>
      <c r="AH348" s="84">
        <f t="shared" si="132"/>
        <v>12241.051267253293</v>
      </c>
      <c r="AI348" s="84">
        <f ca="1">VLOOKUP(eurostat_totals[[#This Row],[energy carrier EUCalc]],$AE$11:$BI$24,COLUMN()-COLUMN($AD$29),FALSE)*eurostat_totals[[#This Row],[2020 1]]</f>
        <v>8568.735887077306</v>
      </c>
      <c r="AJ348" s="84">
        <f ca="1">VLOOKUP(eurostat_totals[[#This Row],[energy carrier EUCalc]],$AE$11:$BI$24,COLUMN()-COLUMN($AD$29),FALSE)*eurostat_totals[[#This Row],[2020 1]]</f>
        <v>8568.735887077306</v>
      </c>
      <c r="AK348" s="84">
        <f ca="1">VLOOKUP(eurostat_totals[[#This Row],[energy carrier EUCalc]],$AE$11:$BI$24,COLUMN()-COLUMN($AD$29),FALSE)*eurostat_totals[[#This Row],[2020 1]]</f>
        <v>8568.735887077306</v>
      </c>
      <c r="AL348" s="84">
        <f ca="1">VLOOKUP(eurostat_totals[[#This Row],[energy carrier EUCalc]],$AE$11:$BI$24,COLUMN()-COLUMN($AD$29),FALSE)*eurostat_totals[[#This Row],[2020 1]]</f>
        <v>8568.735887077306</v>
      </c>
      <c r="AM348" s="84">
        <f ca="1">VLOOKUP(eurostat_totals[[#This Row],[energy carrier EUCalc]],$AE$11:$BI$24,COLUMN()-COLUMN($AD$29),FALSE)*eurostat_totals[[#This Row],[2020 1]]</f>
        <v>8568.735887077306</v>
      </c>
      <c r="AN348" s="84">
        <f ca="1">VLOOKUP(eurostat_totals[[#This Row],[energy carrier EUCalc]],$AE$11:$BI$24,COLUMN()-COLUMN($AD$29),FALSE)*eurostat_totals[[#This Row],[2020 1]]</f>
        <v>8568.735887077306</v>
      </c>
      <c r="AO348" s="84">
        <f ca="1">VLOOKUP(eurostat_totals[[#This Row],[energy carrier EUCalc]],$AE$11:$BI$24,COLUMN()-COLUMN($AD$29),FALSE)*eurostat_totals[[#This Row],[2020 1]]</f>
        <v>8840.7592485718233</v>
      </c>
      <c r="AP348" s="84">
        <f ca="1">VLOOKUP(eurostat_totals[[#This Row],[energy carrier EUCalc]],$AE$11:$BI$24,COLUMN()-COLUMN($AD$29),FALSE)*eurostat_totals[[#This Row],[2020 1]]</f>
        <v>8840.7592485718233</v>
      </c>
      <c r="AQ348" s="84">
        <f ca="1">VLOOKUP(eurostat_totals[[#This Row],[energy carrier EUCalc]],$AE$11:$BI$24,COLUMN()-COLUMN($AD$29),FALSE)*eurostat_totals[[#This Row],[2020 1]]</f>
        <v>8840.7592485718233</v>
      </c>
      <c r="AR348" s="81">
        <f ca="1">VLOOKUP(eurostat_totals[[#This Row],[energy carrier EUCalc]],$AE$11:$BI$24,COLUMN()-COLUMN($AD$29),FALSE)*eurostat_totals[[#This Row],[2020 1]]</f>
        <v>8840.7592485718233</v>
      </c>
      <c r="AS348" s="81">
        <f ca="1">VLOOKUP(eurostat_totals[[#This Row],[energy carrier EUCalc]],$AE$11:$BI$24,COLUMN()-COLUMN($AD$29),FALSE)*eurostat_totals[[#This Row],[2020 1]]</f>
        <v>8840.7592485718233</v>
      </c>
      <c r="AT348" s="81">
        <f ca="1">VLOOKUP(eurostat_totals[[#This Row],[energy carrier EUCalc]],$AE$11:$BI$24,COLUMN()-COLUMN($AD$29),FALSE)*eurostat_totals[[#This Row],[2020 1]]</f>
        <v>8840.7592485718233</v>
      </c>
      <c r="AU348" s="81">
        <f ca="1">VLOOKUP(eurostat_totals[[#This Row],[energy carrier EUCalc]],$AE$11:$BI$24,COLUMN()-COLUMN($AD$29),FALSE)*eurostat_totals[[#This Row],[2020 1]]</f>
        <v>8840.7592485718233</v>
      </c>
      <c r="AV348" s="81">
        <f ca="1">VLOOKUP(eurostat_totals[[#This Row],[energy carrier EUCalc]],$AE$11:$BI$24,COLUMN()-COLUMN($AD$29),FALSE)*eurostat_totals[[#This Row],[2020 1]]</f>
        <v>7820.6716429673816</v>
      </c>
      <c r="AW348" s="81">
        <f ca="1">VLOOKUP(eurostat_totals[[#This Row],[energy carrier EUCalc]],$AE$11:$BI$24,COLUMN()-COLUMN($AD$29),FALSE)*eurostat_totals[[#This Row],[2020 1]]</f>
        <v>7820.6716429673816</v>
      </c>
      <c r="AX348" s="81">
        <f ca="1">VLOOKUP(eurostat_totals[[#This Row],[energy carrier EUCalc]],$AE$11:$BI$24,COLUMN()-COLUMN($AD$29),FALSE)*eurostat_totals[[#This Row],[2020 1]]</f>
        <v>7820.6716429673816</v>
      </c>
      <c r="AY348" s="81">
        <f ca="1">VLOOKUP(eurostat_totals[[#This Row],[energy carrier EUCalc]],$AE$11:$BI$24,COLUMN()-COLUMN($AD$29),FALSE)*eurostat_totals[[#This Row],[2020 1]]</f>
        <v>7820.6716429673816</v>
      </c>
      <c r="AZ348" s="81">
        <f ca="1">VLOOKUP(eurostat_totals[[#This Row],[energy carrier EUCalc]],$AE$11:$BI$24,COLUMN()-COLUMN($AD$29),FALSE)*eurostat_totals[[#This Row],[2020 1]]</f>
        <v>7820.6716429673816</v>
      </c>
      <c r="BA348" s="81">
        <f ca="1">VLOOKUP(eurostat_totals[[#This Row],[energy carrier EUCalc]],$AE$11:$BI$24,COLUMN()-COLUMN($AD$29),FALSE)*eurostat_totals[[#This Row],[2020 1]]</f>
        <v>7820.6716429673816</v>
      </c>
      <c r="BB348" s="81">
        <f ca="1">VLOOKUP(eurostat_totals[[#This Row],[energy carrier EUCalc]],$AE$11:$BI$24,COLUMN()-COLUMN($AD$29),FALSE)*eurostat_totals[[#This Row],[2020 1]]</f>
        <v>7820.6716429673816</v>
      </c>
      <c r="BC348" s="81">
        <f ca="1">VLOOKUP(eurostat_totals[[#This Row],[energy carrier EUCalc]],$AE$11:$BI$24,COLUMN()-COLUMN($AD$29),FALSE)*eurostat_totals[[#This Row],[2020 1]]</f>
        <v>5814.4993519453155</v>
      </c>
      <c r="BD348" s="81">
        <f ca="1">VLOOKUP(eurostat_totals[[#This Row],[energy carrier EUCalc]],$AE$11:$BI$24,COLUMN()-COLUMN($AD$29),FALSE)*eurostat_totals[[#This Row],[2020 1]]</f>
        <v>5814.4993519453155</v>
      </c>
      <c r="BE348" s="81">
        <f ca="1">VLOOKUP(eurostat_totals[[#This Row],[energy carrier EUCalc]],$AE$11:$BI$24,COLUMN()-COLUMN($AD$29),FALSE)*eurostat_totals[[#This Row],[2020 1]]</f>
        <v>5814.4993519453155</v>
      </c>
      <c r="BF348" s="81">
        <f ca="1">VLOOKUP(eurostat_totals[[#This Row],[energy carrier EUCalc]],$AE$11:$BI$24,COLUMN()-COLUMN($AD$29),FALSE)*eurostat_totals[[#This Row],[2020 1]]</f>
        <v>5814.4993519453155</v>
      </c>
      <c r="BG348" s="81">
        <f ca="1">VLOOKUP(eurostat_totals[[#This Row],[energy carrier EUCalc]],$AE$11:$BI$24,COLUMN()-COLUMN($AD$29),FALSE)*eurostat_totals[[#This Row],[2020 1]]</f>
        <v>5814.4993519453155</v>
      </c>
      <c r="BH348" s="81">
        <f ca="1">VLOOKUP(eurostat_totals[[#This Row],[energy carrier EUCalc]],$AE$11:$BI$24,COLUMN()-COLUMN($AD$29),FALSE)*eurostat_totals[[#This Row],[2020 1]]</f>
        <v>5814.4993519453155</v>
      </c>
      <c r="BI348" s="81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81" t="str">
        <f t="shared" si="133"/>
        <v>solid-bioFrance</v>
      </c>
      <c r="B349" s="6" t="s">
        <v>75</v>
      </c>
      <c r="C349" t="s">
        <v>3</v>
      </c>
      <c r="D349" s="84">
        <v>88593.875621901316</v>
      </c>
      <c r="E349" s="84">
        <v>105229.04376105237</v>
      </c>
      <c r="F349" s="84">
        <v>101302.46152629392</v>
      </c>
      <c r="G349" s="84">
        <v>97688.610494984678</v>
      </c>
      <c r="H349" s="84">
        <v>84469.787023425757</v>
      </c>
      <c r="I349" s="84">
        <v>85664.98016923765</v>
      </c>
      <c r="J349" s="84">
        <v>93790.82624529679</v>
      </c>
      <c r="K349" s="84">
        <v>82060.823509140289</v>
      </c>
      <c r="L349" s="84">
        <v>82285.033259623146</v>
      </c>
      <c r="M349" s="84">
        <v>77708.335963572215</v>
      </c>
      <c r="N349" s="84">
        <v>73261.284432755245</v>
      </c>
      <c r="O349" s="84">
        <v>74867.713904352786</v>
      </c>
      <c r="P349" s="84">
        <v>68731.520917686299</v>
      </c>
      <c r="Q349" s="84">
        <v>74013.090861218574</v>
      </c>
      <c r="R349" s="84">
        <v>74277.261607330147</v>
      </c>
      <c r="S349" s="84">
        <v>72018.753112672755</v>
      </c>
      <c r="T349" s="84">
        <v>65954.56036787256</v>
      </c>
      <c r="U349" s="84">
        <v>62121.222778658681</v>
      </c>
      <c r="V349" s="84">
        <v>66790.916841679733</v>
      </c>
      <c r="W349" s="84">
        <v>68334.995706374699</v>
      </c>
      <c r="X349" s="84">
        <v>77175.78347704513</v>
      </c>
      <c r="Y349" s="84">
        <v>61325.617754897525</v>
      </c>
      <c r="Z349" s="84">
        <v>70688.305310235228</v>
      </c>
      <c r="AA349" s="84">
        <v>78117.011488254779</v>
      </c>
      <c r="AB349" s="84">
        <v>61937.971682221629</v>
      </c>
      <c r="AC349" s="84">
        <v>66149.081945051119</v>
      </c>
      <c r="AD349" s="84">
        <v>71223.439984936937</v>
      </c>
      <c r="AE349" s="84">
        <v>68507.458738245012</v>
      </c>
      <c r="AF349" s="84">
        <f t="shared" si="130"/>
        <v>68071.289423846974</v>
      </c>
      <c r="AG349" s="84">
        <f t="shared" si="131"/>
        <v>66062.145010965411</v>
      </c>
      <c r="AH349" s="84">
        <f t="shared" si="132"/>
        <v>66886.979676714167</v>
      </c>
      <c r="AI349" s="84">
        <f ca="1">VLOOKUP(eurostat_totals[[#This Row],[energy carrier EUCalc]],$AE$11:$BI$24,COLUMN()-COLUMN($AD$29),FALSE)*eurostat_totals[[#This Row],[2020 1]]</f>
        <v>46820.88577369992</v>
      </c>
      <c r="AJ349" s="84">
        <f ca="1">VLOOKUP(eurostat_totals[[#This Row],[energy carrier EUCalc]],$AE$11:$BI$24,COLUMN()-COLUMN($AD$29),FALSE)*eurostat_totals[[#This Row],[2020 1]]</f>
        <v>46820.88577369992</v>
      </c>
      <c r="AK349" s="84">
        <f ca="1">VLOOKUP(eurostat_totals[[#This Row],[energy carrier EUCalc]],$AE$11:$BI$24,COLUMN()-COLUMN($AD$29),FALSE)*eurostat_totals[[#This Row],[2020 1]]</f>
        <v>46820.88577369992</v>
      </c>
      <c r="AL349" s="84">
        <f ca="1">VLOOKUP(eurostat_totals[[#This Row],[energy carrier EUCalc]],$AE$11:$BI$24,COLUMN()-COLUMN($AD$29),FALSE)*eurostat_totals[[#This Row],[2020 1]]</f>
        <v>46820.88577369992</v>
      </c>
      <c r="AM349" s="84">
        <f ca="1">VLOOKUP(eurostat_totals[[#This Row],[energy carrier EUCalc]],$AE$11:$BI$24,COLUMN()-COLUMN($AD$29),FALSE)*eurostat_totals[[#This Row],[2020 1]]</f>
        <v>46820.88577369992</v>
      </c>
      <c r="AN349" s="84">
        <f ca="1">VLOOKUP(eurostat_totals[[#This Row],[energy carrier EUCalc]],$AE$11:$BI$24,COLUMN()-COLUMN($AD$29),FALSE)*eurostat_totals[[#This Row],[2020 1]]</f>
        <v>46820.88577369992</v>
      </c>
      <c r="AO349" s="84">
        <f ca="1">VLOOKUP(eurostat_totals[[#This Row],[energy carrier EUCalc]],$AE$11:$BI$24,COLUMN()-COLUMN($AD$29),FALSE)*eurostat_totals[[#This Row],[2020 1]]</f>
        <v>48307.263099849122</v>
      </c>
      <c r="AP349" s="84">
        <f ca="1">VLOOKUP(eurostat_totals[[#This Row],[energy carrier EUCalc]],$AE$11:$BI$24,COLUMN()-COLUMN($AD$29),FALSE)*eurostat_totals[[#This Row],[2020 1]]</f>
        <v>48307.263099849122</v>
      </c>
      <c r="AQ349" s="84">
        <f ca="1">VLOOKUP(eurostat_totals[[#This Row],[energy carrier EUCalc]],$AE$11:$BI$24,COLUMN()-COLUMN($AD$29),FALSE)*eurostat_totals[[#This Row],[2020 1]]</f>
        <v>48307.263099849122</v>
      </c>
      <c r="AR349" s="81">
        <f ca="1">VLOOKUP(eurostat_totals[[#This Row],[energy carrier EUCalc]],$AE$11:$BI$24,COLUMN()-COLUMN($AD$29),FALSE)*eurostat_totals[[#This Row],[2020 1]]</f>
        <v>48307.263099849122</v>
      </c>
      <c r="AS349" s="81">
        <f ca="1">VLOOKUP(eurostat_totals[[#This Row],[energy carrier EUCalc]],$AE$11:$BI$24,COLUMN()-COLUMN($AD$29),FALSE)*eurostat_totals[[#This Row],[2020 1]]</f>
        <v>48307.263099849122</v>
      </c>
      <c r="AT349" s="81">
        <f ca="1">VLOOKUP(eurostat_totals[[#This Row],[energy carrier EUCalc]],$AE$11:$BI$24,COLUMN()-COLUMN($AD$29),FALSE)*eurostat_totals[[#This Row],[2020 1]]</f>
        <v>48307.263099849122</v>
      </c>
      <c r="AU349" s="81">
        <f ca="1">VLOOKUP(eurostat_totals[[#This Row],[energy carrier EUCalc]],$AE$11:$BI$24,COLUMN()-COLUMN($AD$29),FALSE)*eurostat_totals[[#This Row],[2020 1]]</f>
        <v>48307.263099849122</v>
      </c>
      <c r="AV349" s="81">
        <f ca="1">VLOOKUP(eurostat_totals[[#This Row],[energy carrier EUCalc]],$AE$11:$BI$24,COLUMN()-COLUMN($AD$29),FALSE)*eurostat_totals[[#This Row],[2020 1]]</f>
        <v>42733.348126789606</v>
      </c>
      <c r="AW349" s="81">
        <f ca="1">VLOOKUP(eurostat_totals[[#This Row],[energy carrier EUCalc]],$AE$11:$BI$24,COLUMN()-COLUMN($AD$29),FALSE)*eurostat_totals[[#This Row],[2020 1]]</f>
        <v>42733.348126789606</v>
      </c>
      <c r="AX349" s="81">
        <f ca="1">VLOOKUP(eurostat_totals[[#This Row],[energy carrier EUCalc]],$AE$11:$BI$24,COLUMN()-COLUMN($AD$29),FALSE)*eurostat_totals[[#This Row],[2020 1]]</f>
        <v>42733.348126789606</v>
      </c>
      <c r="AY349" s="81">
        <f ca="1">VLOOKUP(eurostat_totals[[#This Row],[energy carrier EUCalc]],$AE$11:$BI$24,COLUMN()-COLUMN($AD$29),FALSE)*eurostat_totals[[#This Row],[2020 1]]</f>
        <v>42733.348126789606</v>
      </c>
      <c r="AZ349" s="81">
        <f ca="1">VLOOKUP(eurostat_totals[[#This Row],[energy carrier EUCalc]],$AE$11:$BI$24,COLUMN()-COLUMN($AD$29),FALSE)*eurostat_totals[[#This Row],[2020 1]]</f>
        <v>42733.348126789606</v>
      </c>
      <c r="BA349" s="81">
        <f ca="1">VLOOKUP(eurostat_totals[[#This Row],[energy carrier EUCalc]],$AE$11:$BI$24,COLUMN()-COLUMN($AD$29),FALSE)*eurostat_totals[[#This Row],[2020 1]]</f>
        <v>42733.348126789606</v>
      </c>
      <c r="BB349" s="81">
        <f ca="1">VLOOKUP(eurostat_totals[[#This Row],[energy carrier EUCalc]],$AE$11:$BI$24,COLUMN()-COLUMN($AD$29),FALSE)*eurostat_totals[[#This Row],[2020 1]]</f>
        <v>42733.348126789606</v>
      </c>
      <c r="BC349" s="81">
        <f ca="1">VLOOKUP(eurostat_totals[[#This Row],[energy carrier EUCalc]],$AE$11:$BI$24,COLUMN()-COLUMN($AD$29),FALSE)*eurostat_totals[[#This Row],[2020 1]]</f>
        <v>31771.315346439234</v>
      </c>
      <c r="BD349" s="81">
        <f ca="1">VLOOKUP(eurostat_totals[[#This Row],[energy carrier EUCalc]],$AE$11:$BI$24,COLUMN()-COLUMN($AD$29),FALSE)*eurostat_totals[[#This Row],[2020 1]]</f>
        <v>31771.315346439234</v>
      </c>
      <c r="BE349" s="81">
        <f ca="1">VLOOKUP(eurostat_totals[[#This Row],[energy carrier EUCalc]],$AE$11:$BI$24,COLUMN()-COLUMN($AD$29),FALSE)*eurostat_totals[[#This Row],[2020 1]]</f>
        <v>31771.315346439234</v>
      </c>
      <c r="BF349" s="81">
        <f ca="1">VLOOKUP(eurostat_totals[[#This Row],[energy carrier EUCalc]],$AE$11:$BI$24,COLUMN()-COLUMN($AD$29),FALSE)*eurostat_totals[[#This Row],[2020 1]]</f>
        <v>31771.315346439234</v>
      </c>
      <c r="BG349" s="81">
        <f ca="1">VLOOKUP(eurostat_totals[[#This Row],[energy carrier EUCalc]],$AE$11:$BI$24,COLUMN()-COLUMN($AD$29),FALSE)*eurostat_totals[[#This Row],[2020 1]]</f>
        <v>31771.315346439234</v>
      </c>
      <c r="BH349" s="81">
        <f ca="1">VLOOKUP(eurostat_totals[[#This Row],[energy carrier EUCalc]],$AE$11:$BI$24,COLUMN()-COLUMN($AD$29),FALSE)*eurostat_totals[[#This Row],[2020 1]]</f>
        <v>31771.315346439234</v>
      </c>
      <c r="BI349" s="81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81" t="str">
        <f t="shared" si="133"/>
        <v>solid-bioGermany</v>
      </c>
      <c r="B350" s="6" t="s">
        <v>75</v>
      </c>
      <c r="C350" t="s">
        <v>2</v>
      </c>
      <c r="D350" s="84">
        <v>23998.591619772109</v>
      </c>
      <c r="E350" s="84">
        <v>24086.401091168376</v>
      </c>
      <c r="F350" s="84">
        <v>24086.401091168376</v>
      </c>
      <c r="G350" s="84">
        <v>24086.401091168376</v>
      </c>
      <c r="H350" s="84">
        <v>24086.401091168376</v>
      </c>
      <c r="I350" s="84">
        <v>24086.401091168376</v>
      </c>
      <c r="J350" s="84">
        <v>24086.401091168376</v>
      </c>
      <c r="K350" s="84">
        <v>40454.330933291152</v>
      </c>
      <c r="L350" s="84">
        <v>41995.559428857719</v>
      </c>
      <c r="M350" s="84">
        <v>41224.945181074436</v>
      </c>
      <c r="N350" s="84">
        <v>44335.51617370516</v>
      </c>
      <c r="O350" s="84">
        <v>45032.068462303541</v>
      </c>
      <c r="P350" s="84">
        <v>45104.205816018992</v>
      </c>
      <c r="Q350" s="84">
        <v>49355.202555558477</v>
      </c>
      <c r="R350" s="84">
        <v>47874.855597113092</v>
      </c>
      <c r="S350" s="84">
        <v>48453.85333791672</v>
      </c>
      <c r="T350" s="84">
        <v>51459.675567672071</v>
      </c>
      <c r="U350" s="84">
        <v>48975.74526077781</v>
      </c>
      <c r="V350" s="84">
        <v>51622.153200765017</v>
      </c>
      <c r="W350" s="84">
        <v>55996.107780967381</v>
      </c>
      <c r="X350" s="84">
        <v>63796.618976376652</v>
      </c>
      <c r="Y350" s="84">
        <v>55467.934941079096</v>
      </c>
      <c r="Z350" s="84">
        <v>56992.546985985631</v>
      </c>
      <c r="AA350" s="84">
        <v>58464.542660791361</v>
      </c>
      <c r="AB350" s="84">
        <v>49498.835358447126</v>
      </c>
      <c r="AC350" s="84">
        <v>54042.549648848893</v>
      </c>
      <c r="AD350" s="84">
        <v>59420.091887164686</v>
      </c>
      <c r="AE350" s="84">
        <v>57547.537886399128</v>
      </c>
      <c r="AF350" s="84">
        <f t="shared" ref="AF350:AF413" si="134">AE350+(AE350-Z350)/5</f>
        <v>57658.536066481829</v>
      </c>
      <c r="AG350" s="84">
        <f t="shared" ref="AG350:AG413" si="135">AF350+(AF350-AA350)/5</f>
        <v>57497.33474761992</v>
      </c>
      <c r="AH350" s="84">
        <f t="shared" ref="AH350:AH413" si="136">AG350+(AG350-AB350)/5</f>
        <v>59097.034625454478</v>
      </c>
      <c r="AI350" s="84">
        <f ca="1">VLOOKUP(eurostat_totals[[#This Row],[energy carrier EUCalc]],$AE$11:$BI$24,COLUMN()-COLUMN($AD$29),FALSE)*eurostat_totals[[#This Row],[2020 1]]</f>
        <v>41367.924237818137</v>
      </c>
      <c r="AJ350" s="84">
        <f ca="1">VLOOKUP(eurostat_totals[[#This Row],[energy carrier EUCalc]],$AE$11:$BI$24,COLUMN()-COLUMN($AD$29),FALSE)*eurostat_totals[[#This Row],[2020 1]]</f>
        <v>41367.924237818137</v>
      </c>
      <c r="AK350" s="84">
        <f ca="1">VLOOKUP(eurostat_totals[[#This Row],[energy carrier EUCalc]],$AE$11:$BI$24,COLUMN()-COLUMN($AD$29),FALSE)*eurostat_totals[[#This Row],[2020 1]]</f>
        <v>41367.924237818137</v>
      </c>
      <c r="AL350" s="84">
        <f ca="1">VLOOKUP(eurostat_totals[[#This Row],[energy carrier EUCalc]],$AE$11:$BI$24,COLUMN()-COLUMN($AD$29),FALSE)*eurostat_totals[[#This Row],[2020 1]]</f>
        <v>41367.924237818137</v>
      </c>
      <c r="AM350" s="84">
        <f ca="1">VLOOKUP(eurostat_totals[[#This Row],[energy carrier EUCalc]],$AE$11:$BI$24,COLUMN()-COLUMN($AD$29),FALSE)*eurostat_totals[[#This Row],[2020 1]]</f>
        <v>41367.924237818137</v>
      </c>
      <c r="AN350" s="84">
        <f ca="1">VLOOKUP(eurostat_totals[[#This Row],[energy carrier EUCalc]],$AE$11:$BI$24,COLUMN()-COLUMN($AD$29),FALSE)*eurostat_totals[[#This Row],[2020 1]]</f>
        <v>41367.924237818137</v>
      </c>
      <c r="AO350" s="84">
        <f ca="1">VLOOKUP(eurostat_totals[[#This Row],[energy carrier EUCalc]],$AE$11:$BI$24,COLUMN()-COLUMN($AD$29),FALSE)*eurostat_totals[[#This Row],[2020 1]]</f>
        <v>42681.191673939342</v>
      </c>
      <c r="AP350" s="84">
        <f ca="1">VLOOKUP(eurostat_totals[[#This Row],[energy carrier EUCalc]],$AE$11:$BI$24,COLUMN()-COLUMN($AD$29),FALSE)*eurostat_totals[[#This Row],[2020 1]]</f>
        <v>42681.191673939342</v>
      </c>
      <c r="AQ350" s="84">
        <f ca="1">VLOOKUP(eurostat_totals[[#This Row],[energy carrier EUCalc]],$AE$11:$BI$24,COLUMN()-COLUMN($AD$29),FALSE)*eurostat_totals[[#This Row],[2020 1]]</f>
        <v>42681.191673939342</v>
      </c>
      <c r="AR350" s="81">
        <f ca="1">VLOOKUP(eurostat_totals[[#This Row],[energy carrier EUCalc]],$AE$11:$BI$24,COLUMN()-COLUMN($AD$29),FALSE)*eurostat_totals[[#This Row],[2020 1]]</f>
        <v>42681.191673939342</v>
      </c>
      <c r="AS350" s="81">
        <f ca="1">VLOOKUP(eurostat_totals[[#This Row],[energy carrier EUCalc]],$AE$11:$BI$24,COLUMN()-COLUMN($AD$29),FALSE)*eurostat_totals[[#This Row],[2020 1]]</f>
        <v>42681.191673939342</v>
      </c>
      <c r="AT350" s="81">
        <f ca="1">VLOOKUP(eurostat_totals[[#This Row],[energy carrier EUCalc]],$AE$11:$BI$24,COLUMN()-COLUMN($AD$29),FALSE)*eurostat_totals[[#This Row],[2020 1]]</f>
        <v>42681.191673939342</v>
      </c>
      <c r="AU350" s="81">
        <f ca="1">VLOOKUP(eurostat_totals[[#This Row],[energy carrier EUCalc]],$AE$11:$BI$24,COLUMN()-COLUMN($AD$29),FALSE)*eurostat_totals[[#This Row],[2020 1]]</f>
        <v>42681.191673939342</v>
      </c>
      <c r="AV350" s="81">
        <f ca="1">VLOOKUP(eurostat_totals[[#This Row],[energy carrier EUCalc]],$AE$11:$BI$24,COLUMN()-COLUMN($AD$29),FALSE)*eurostat_totals[[#This Row],[2020 1]]</f>
        <v>37756.438788484804</v>
      </c>
      <c r="AW350" s="81">
        <f ca="1">VLOOKUP(eurostat_totals[[#This Row],[energy carrier EUCalc]],$AE$11:$BI$24,COLUMN()-COLUMN($AD$29),FALSE)*eurostat_totals[[#This Row],[2020 1]]</f>
        <v>37756.438788484804</v>
      </c>
      <c r="AX350" s="81">
        <f ca="1">VLOOKUP(eurostat_totals[[#This Row],[energy carrier EUCalc]],$AE$11:$BI$24,COLUMN()-COLUMN($AD$29),FALSE)*eurostat_totals[[#This Row],[2020 1]]</f>
        <v>37756.438788484804</v>
      </c>
      <c r="AY350" s="81">
        <f ca="1">VLOOKUP(eurostat_totals[[#This Row],[energy carrier EUCalc]],$AE$11:$BI$24,COLUMN()-COLUMN($AD$29),FALSE)*eurostat_totals[[#This Row],[2020 1]]</f>
        <v>37756.438788484804</v>
      </c>
      <c r="AZ350" s="81">
        <f ca="1">VLOOKUP(eurostat_totals[[#This Row],[energy carrier EUCalc]],$AE$11:$BI$24,COLUMN()-COLUMN($AD$29),FALSE)*eurostat_totals[[#This Row],[2020 1]]</f>
        <v>37756.438788484804</v>
      </c>
      <c r="BA350" s="81">
        <f ca="1">VLOOKUP(eurostat_totals[[#This Row],[energy carrier EUCalc]],$AE$11:$BI$24,COLUMN()-COLUMN($AD$29),FALSE)*eurostat_totals[[#This Row],[2020 1]]</f>
        <v>37756.438788484804</v>
      </c>
      <c r="BB350" s="81">
        <f ca="1">VLOOKUP(eurostat_totals[[#This Row],[energy carrier EUCalc]],$AE$11:$BI$24,COLUMN()-COLUMN($AD$29),FALSE)*eurostat_totals[[#This Row],[2020 1]]</f>
        <v>37756.438788484804</v>
      </c>
      <c r="BC350" s="81">
        <f ca="1">VLOOKUP(eurostat_totals[[#This Row],[energy carrier EUCalc]],$AE$11:$BI$24,COLUMN()-COLUMN($AD$29),FALSE)*eurostat_totals[[#This Row],[2020 1]]</f>
        <v>28071.091447090883</v>
      </c>
      <c r="BD350" s="81">
        <f ca="1">VLOOKUP(eurostat_totals[[#This Row],[energy carrier EUCalc]],$AE$11:$BI$24,COLUMN()-COLUMN($AD$29),FALSE)*eurostat_totals[[#This Row],[2020 1]]</f>
        <v>28071.091447090883</v>
      </c>
      <c r="BE350" s="81">
        <f ca="1">VLOOKUP(eurostat_totals[[#This Row],[energy carrier EUCalc]],$AE$11:$BI$24,COLUMN()-COLUMN($AD$29),FALSE)*eurostat_totals[[#This Row],[2020 1]]</f>
        <v>28071.091447090883</v>
      </c>
      <c r="BF350" s="81">
        <f ca="1">VLOOKUP(eurostat_totals[[#This Row],[energy carrier EUCalc]],$AE$11:$BI$24,COLUMN()-COLUMN($AD$29),FALSE)*eurostat_totals[[#This Row],[2020 1]]</f>
        <v>28071.091447090883</v>
      </c>
      <c r="BG350" s="81">
        <f ca="1">VLOOKUP(eurostat_totals[[#This Row],[energy carrier EUCalc]],$AE$11:$BI$24,COLUMN()-COLUMN($AD$29),FALSE)*eurostat_totals[[#This Row],[2020 1]]</f>
        <v>28071.091447090883</v>
      </c>
      <c r="BH350" s="81">
        <f ca="1">VLOOKUP(eurostat_totals[[#This Row],[energy carrier EUCalc]],$AE$11:$BI$24,COLUMN()-COLUMN($AD$29),FALSE)*eurostat_totals[[#This Row],[2020 1]]</f>
        <v>28071.091447090883</v>
      </c>
      <c r="BI350" s="81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81" t="str">
        <f t="shared" ref="A351:A414" si="137">B351&amp;C351</f>
        <v>solid-bioGreece</v>
      </c>
      <c r="B351" s="6" t="s">
        <v>75</v>
      </c>
      <c r="C351" t="s">
        <v>16</v>
      </c>
      <c r="D351" s="84">
        <v>8012.7035050960212</v>
      </c>
      <c r="E351" s="84">
        <v>8012.7035050960212</v>
      </c>
      <c r="F351" s="84">
        <v>8012.7035050960212</v>
      </c>
      <c r="G351" s="84">
        <v>8012.7035050960212</v>
      </c>
      <c r="H351" s="84">
        <v>8012.7035050960212</v>
      </c>
      <c r="I351" s="84">
        <v>8012.7035050960212</v>
      </c>
      <c r="J351" s="84">
        <v>8012.7035050960212</v>
      </c>
      <c r="K351" s="84">
        <v>8012.7035050960212</v>
      </c>
      <c r="L351" s="84">
        <v>8021.6973093835495</v>
      </c>
      <c r="M351" s="84">
        <v>8012.7035050960212</v>
      </c>
      <c r="N351" s="84">
        <v>8012.7035050960212</v>
      </c>
      <c r="O351" s="84">
        <v>8013.9973936518882</v>
      </c>
      <c r="P351" s="84">
        <v>8006.9363812218326</v>
      </c>
      <c r="Q351" s="84">
        <v>8025.8298197960039</v>
      </c>
      <c r="R351" s="84">
        <v>8014.9522029830941</v>
      </c>
      <c r="S351" s="84">
        <v>8010.1559218747825</v>
      </c>
      <c r="T351" s="84">
        <v>8003.3680137230795</v>
      </c>
      <c r="U351" s="84">
        <v>9167.1402838236409</v>
      </c>
      <c r="V351" s="84">
        <v>7545.5400048712636</v>
      </c>
      <c r="W351" s="84">
        <v>6688.7799219319113</v>
      </c>
      <c r="X351" s="84">
        <v>6835.1873695135964</v>
      </c>
      <c r="Y351" s="84">
        <v>8951.2902009126792</v>
      </c>
      <c r="Z351" s="84">
        <v>10758.707334546003</v>
      </c>
      <c r="AA351" s="84">
        <v>9022.8460765637392</v>
      </c>
      <c r="AB351" s="84">
        <v>8681.5596081643416</v>
      </c>
      <c r="AC351" s="84">
        <v>9235.5561523697925</v>
      </c>
      <c r="AD351" s="84">
        <v>8096.2949401099704</v>
      </c>
      <c r="AE351" s="84">
        <v>8254.4227452200521</v>
      </c>
      <c r="AF351" s="84">
        <f t="shared" si="134"/>
        <v>7753.5658273548615</v>
      </c>
      <c r="AG351" s="84">
        <f t="shared" si="135"/>
        <v>7499.709777513086</v>
      </c>
      <c r="AH351" s="84">
        <f t="shared" si="136"/>
        <v>7263.3398113828353</v>
      </c>
      <c r="AI351" s="84">
        <f ca="1">VLOOKUP(eurostat_totals[[#This Row],[energy carrier EUCalc]],$AE$11:$BI$24,COLUMN()-COLUMN($AD$29),FALSE)*eurostat_totals[[#This Row],[2020 1]]</f>
        <v>5084.3378679679854</v>
      </c>
      <c r="AJ351" s="84">
        <f ca="1">VLOOKUP(eurostat_totals[[#This Row],[energy carrier EUCalc]],$AE$11:$BI$24,COLUMN()-COLUMN($AD$29),FALSE)*eurostat_totals[[#This Row],[2020 1]]</f>
        <v>5084.3378679679854</v>
      </c>
      <c r="AK351" s="84">
        <f ca="1">VLOOKUP(eurostat_totals[[#This Row],[energy carrier EUCalc]],$AE$11:$BI$24,COLUMN()-COLUMN($AD$29),FALSE)*eurostat_totals[[#This Row],[2020 1]]</f>
        <v>5084.3378679679854</v>
      </c>
      <c r="AL351" s="84">
        <f ca="1">VLOOKUP(eurostat_totals[[#This Row],[energy carrier EUCalc]],$AE$11:$BI$24,COLUMN()-COLUMN($AD$29),FALSE)*eurostat_totals[[#This Row],[2020 1]]</f>
        <v>5084.3378679679854</v>
      </c>
      <c r="AM351" s="84">
        <f ca="1">VLOOKUP(eurostat_totals[[#This Row],[energy carrier EUCalc]],$AE$11:$BI$24,COLUMN()-COLUMN($AD$29),FALSE)*eurostat_totals[[#This Row],[2020 1]]</f>
        <v>5084.3378679679854</v>
      </c>
      <c r="AN351" s="84">
        <f ca="1">VLOOKUP(eurostat_totals[[#This Row],[energy carrier EUCalc]],$AE$11:$BI$24,COLUMN()-COLUMN($AD$29),FALSE)*eurostat_totals[[#This Row],[2020 1]]</f>
        <v>5084.3378679679854</v>
      </c>
      <c r="AO351" s="84">
        <f ca="1">VLOOKUP(eurostat_totals[[#This Row],[energy carrier EUCalc]],$AE$11:$BI$24,COLUMN()-COLUMN($AD$29),FALSE)*eurostat_totals[[#This Row],[2020 1]]</f>
        <v>5245.7454193320473</v>
      </c>
      <c r="AP351" s="84">
        <f ca="1">VLOOKUP(eurostat_totals[[#This Row],[energy carrier EUCalc]],$AE$11:$BI$24,COLUMN()-COLUMN($AD$29),FALSE)*eurostat_totals[[#This Row],[2020 1]]</f>
        <v>5245.7454193320473</v>
      </c>
      <c r="AQ351" s="84">
        <f ca="1">VLOOKUP(eurostat_totals[[#This Row],[energy carrier EUCalc]],$AE$11:$BI$24,COLUMN()-COLUMN($AD$29),FALSE)*eurostat_totals[[#This Row],[2020 1]]</f>
        <v>5245.7454193320473</v>
      </c>
      <c r="AR351" s="81">
        <f ca="1">VLOOKUP(eurostat_totals[[#This Row],[energy carrier EUCalc]],$AE$11:$BI$24,COLUMN()-COLUMN($AD$29),FALSE)*eurostat_totals[[#This Row],[2020 1]]</f>
        <v>5245.7454193320473</v>
      </c>
      <c r="AS351" s="81">
        <f ca="1">VLOOKUP(eurostat_totals[[#This Row],[energy carrier EUCalc]],$AE$11:$BI$24,COLUMN()-COLUMN($AD$29),FALSE)*eurostat_totals[[#This Row],[2020 1]]</f>
        <v>5245.7454193320473</v>
      </c>
      <c r="AT351" s="81">
        <f ca="1">VLOOKUP(eurostat_totals[[#This Row],[energy carrier EUCalc]],$AE$11:$BI$24,COLUMN()-COLUMN($AD$29),FALSE)*eurostat_totals[[#This Row],[2020 1]]</f>
        <v>5245.7454193320473</v>
      </c>
      <c r="AU351" s="81">
        <f ca="1">VLOOKUP(eurostat_totals[[#This Row],[energy carrier EUCalc]],$AE$11:$BI$24,COLUMN()-COLUMN($AD$29),FALSE)*eurostat_totals[[#This Row],[2020 1]]</f>
        <v>5245.7454193320473</v>
      </c>
      <c r="AV351" s="81">
        <f ca="1">VLOOKUP(eurostat_totals[[#This Row],[energy carrier EUCalc]],$AE$11:$BI$24,COLUMN()-COLUMN($AD$29),FALSE)*eurostat_totals[[#This Row],[2020 1]]</f>
        <v>4640.4671017168112</v>
      </c>
      <c r="AW351" s="81">
        <f ca="1">VLOOKUP(eurostat_totals[[#This Row],[energy carrier EUCalc]],$AE$11:$BI$24,COLUMN()-COLUMN($AD$29),FALSE)*eurostat_totals[[#This Row],[2020 1]]</f>
        <v>4640.4671017168112</v>
      </c>
      <c r="AX351" s="81">
        <f ca="1">VLOOKUP(eurostat_totals[[#This Row],[energy carrier EUCalc]],$AE$11:$BI$24,COLUMN()-COLUMN($AD$29),FALSE)*eurostat_totals[[#This Row],[2020 1]]</f>
        <v>4640.4671017168112</v>
      </c>
      <c r="AY351" s="81">
        <f ca="1">VLOOKUP(eurostat_totals[[#This Row],[energy carrier EUCalc]],$AE$11:$BI$24,COLUMN()-COLUMN($AD$29),FALSE)*eurostat_totals[[#This Row],[2020 1]]</f>
        <v>4640.4671017168112</v>
      </c>
      <c r="AZ351" s="81">
        <f ca="1">VLOOKUP(eurostat_totals[[#This Row],[energy carrier EUCalc]],$AE$11:$BI$24,COLUMN()-COLUMN($AD$29),FALSE)*eurostat_totals[[#This Row],[2020 1]]</f>
        <v>4640.4671017168112</v>
      </c>
      <c r="BA351" s="81">
        <f ca="1">VLOOKUP(eurostat_totals[[#This Row],[energy carrier EUCalc]],$AE$11:$BI$24,COLUMN()-COLUMN($AD$29),FALSE)*eurostat_totals[[#This Row],[2020 1]]</f>
        <v>4640.4671017168112</v>
      </c>
      <c r="BB351" s="81">
        <f ca="1">VLOOKUP(eurostat_totals[[#This Row],[energy carrier EUCalc]],$AE$11:$BI$24,COLUMN()-COLUMN($AD$29),FALSE)*eurostat_totals[[#This Row],[2020 1]]</f>
        <v>4640.4671017168112</v>
      </c>
      <c r="BC351" s="81">
        <f ca="1">VLOOKUP(eurostat_totals[[#This Row],[energy carrier EUCalc]],$AE$11:$BI$24,COLUMN()-COLUMN($AD$29),FALSE)*eurostat_totals[[#This Row],[2020 1]]</f>
        <v>3450.0864104068473</v>
      </c>
      <c r="BD351" s="81">
        <f ca="1">VLOOKUP(eurostat_totals[[#This Row],[energy carrier EUCalc]],$AE$11:$BI$24,COLUMN()-COLUMN($AD$29),FALSE)*eurostat_totals[[#This Row],[2020 1]]</f>
        <v>3450.0864104068473</v>
      </c>
      <c r="BE351" s="81">
        <f ca="1">VLOOKUP(eurostat_totals[[#This Row],[energy carrier EUCalc]],$AE$11:$BI$24,COLUMN()-COLUMN($AD$29),FALSE)*eurostat_totals[[#This Row],[2020 1]]</f>
        <v>3450.0864104068473</v>
      </c>
      <c r="BF351" s="81">
        <f ca="1">VLOOKUP(eurostat_totals[[#This Row],[energy carrier EUCalc]],$AE$11:$BI$24,COLUMN()-COLUMN($AD$29),FALSE)*eurostat_totals[[#This Row],[2020 1]]</f>
        <v>3450.0864104068473</v>
      </c>
      <c r="BG351" s="81">
        <f ca="1">VLOOKUP(eurostat_totals[[#This Row],[energy carrier EUCalc]],$AE$11:$BI$24,COLUMN()-COLUMN($AD$29),FALSE)*eurostat_totals[[#This Row],[2020 1]]</f>
        <v>3450.0864104068473</v>
      </c>
      <c r="BH351" s="81">
        <f ca="1">VLOOKUP(eurostat_totals[[#This Row],[energy carrier EUCalc]],$AE$11:$BI$24,COLUMN()-COLUMN($AD$29),FALSE)*eurostat_totals[[#This Row],[2020 1]]</f>
        <v>3450.0864104068473</v>
      </c>
      <c r="BI351" s="81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81" t="str">
        <f t="shared" si="137"/>
        <v>solid-bioHungary</v>
      </c>
      <c r="B352" s="6" t="s">
        <v>75</v>
      </c>
      <c r="C352" t="s">
        <v>15</v>
      </c>
      <c r="D352" s="84">
        <v>6596.6082732402765</v>
      </c>
      <c r="E352" s="84">
        <v>6070.2509875408268</v>
      </c>
      <c r="F352" s="84">
        <v>6098.9120824845359</v>
      </c>
      <c r="G352" s="84">
        <v>6475.8293745011415</v>
      </c>
      <c r="H352" s="84">
        <v>6548.0322181805814</v>
      </c>
      <c r="I352" s="84">
        <v>6643.0616958322507</v>
      </c>
      <c r="J352" s="84">
        <v>6419.8296624339273</v>
      </c>
      <c r="K352" s="84">
        <v>6144.8320686448324</v>
      </c>
      <c r="L352" s="84">
        <v>6308.0747299973473</v>
      </c>
      <c r="M352" s="84">
        <v>6474.5068966809395</v>
      </c>
      <c r="N352" s="84">
        <v>6148.0215739759087</v>
      </c>
      <c r="O352" s="84">
        <v>6702.6723909013826</v>
      </c>
      <c r="P352" s="84">
        <v>6479.2301808369384</v>
      </c>
      <c r="Q352" s="84">
        <v>6510.9638609910935</v>
      </c>
      <c r="R352" s="84">
        <v>5405.8740216878696</v>
      </c>
      <c r="S352" s="84">
        <v>10566.615518590044</v>
      </c>
      <c r="T352" s="84">
        <v>11357.28987380529</v>
      </c>
      <c r="U352" s="84">
        <v>12110.464471600137</v>
      </c>
      <c r="V352" s="84">
        <v>10011.9625691292</v>
      </c>
      <c r="W352" s="84">
        <v>15038.19353054167</v>
      </c>
      <c r="X352" s="84">
        <v>17151.293595960276</v>
      </c>
      <c r="Y352" s="84">
        <v>19792.105927560355</v>
      </c>
      <c r="Z352" s="84">
        <v>21500.345209768537</v>
      </c>
      <c r="AA352" s="84">
        <v>21983.169806126312</v>
      </c>
      <c r="AB352" s="84">
        <v>17494.667481649591</v>
      </c>
      <c r="AC352" s="84">
        <v>18803.758889169378</v>
      </c>
      <c r="AD352" s="84">
        <v>18317.665221657498</v>
      </c>
      <c r="AE352" s="84">
        <v>17299.681512609939</v>
      </c>
      <c r="AF352" s="84">
        <f t="shared" si="134"/>
        <v>16459.54877317822</v>
      </c>
      <c r="AG352" s="84">
        <f t="shared" si="135"/>
        <v>15354.824566588601</v>
      </c>
      <c r="AH352" s="84">
        <f t="shared" si="136"/>
        <v>14926.855983576403</v>
      </c>
      <c r="AI352" s="84">
        <f ca="1">VLOOKUP(eurostat_totals[[#This Row],[energy carrier EUCalc]],$AE$11:$BI$24,COLUMN()-COLUMN($AD$29),FALSE)*eurostat_totals[[#This Row],[2020 1]]</f>
        <v>10448.799188503483</v>
      </c>
      <c r="AJ352" s="84">
        <f ca="1">VLOOKUP(eurostat_totals[[#This Row],[energy carrier EUCalc]],$AE$11:$BI$24,COLUMN()-COLUMN($AD$29),FALSE)*eurostat_totals[[#This Row],[2020 1]]</f>
        <v>10448.799188503483</v>
      </c>
      <c r="AK352" s="84">
        <f ca="1">VLOOKUP(eurostat_totals[[#This Row],[energy carrier EUCalc]],$AE$11:$BI$24,COLUMN()-COLUMN($AD$29),FALSE)*eurostat_totals[[#This Row],[2020 1]]</f>
        <v>10448.799188503483</v>
      </c>
      <c r="AL352" s="84">
        <f ca="1">VLOOKUP(eurostat_totals[[#This Row],[energy carrier EUCalc]],$AE$11:$BI$24,COLUMN()-COLUMN($AD$29),FALSE)*eurostat_totals[[#This Row],[2020 1]]</f>
        <v>10448.799188503483</v>
      </c>
      <c r="AM352" s="84">
        <f ca="1">VLOOKUP(eurostat_totals[[#This Row],[energy carrier EUCalc]],$AE$11:$BI$24,COLUMN()-COLUMN($AD$29),FALSE)*eurostat_totals[[#This Row],[2020 1]]</f>
        <v>10448.799188503483</v>
      </c>
      <c r="AN352" s="84">
        <f ca="1">VLOOKUP(eurostat_totals[[#This Row],[energy carrier EUCalc]],$AE$11:$BI$24,COLUMN()-COLUMN($AD$29),FALSE)*eurostat_totals[[#This Row],[2020 1]]</f>
        <v>10448.799188503483</v>
      </c>
      <c r="AO352" s="84">
        <f ca="1">VLOOKUP(eurostat_totals[[#This Row],[energy carrier EUCalc]],$AE$11:$BI$24,COLUMN()-COLUMN($AD$29),FALSE)*eurostat_totals[[#This Row],[2020 1]]</f>
        <v>10780.507099249624</v>
      </c>
      <c r="AP352" s="84">
        <f ca="1">VLOOKUP(eurostat_totals[[#This Row],[energy carrier EUCalc]],$AE$11:$BI$24,COLUMN()-COLUMN($AD$29),FALSE)*eurostat_totals[[#This Row],[2020 1]]</f>
        <v>10780.507099249624</v>
      </c>
      <c r="AQ352" s="84">
        <f ca="1">VLOOKUP(eurostat_totals[[#This Row],[energy carrier EUCalc]],$AE$11:$BI$24,COLUMN()-COLUMN($AD$29),FALSE)*eurostat_totals[[#This Row],[2020 1]]</f>
        <v>10780.507099249624</v>
      </c>
      <c r="AR352" s="81">
        <f ca="1">VLOOKUP(eurostat_totals[[#This Row],[energy carrier EUCalc]],$AE$11:$BI$24,COLUMN()-COLUMN($AD$29),FALSE)*eurostat_totals[[#This Row],[2020 1]]</f>
        <v>10780.507099249624</v>
      </c>
      <c r="AS352" s="81">
        <f ca="1">VLOOKUP(eurostat_totals[[#This Row],[energy carrier EUCalc]],$AE$11:$BI$24,COLUMN()-COLUMN($AD$29),FALSE)*eurostat_totals[[#This Row],[2020 1]]</f>
        <v>10780.507099249624</v>
      </c>
      <c r="AT352" s="81">
        <f ca="1">VLOOKUP(eurostat_totals[[#This Row],[energy carrier EUCalc]],$AE$11:$BI$24,COLUMN()-COLUMN($AD$29),FALSE)*eurostat_totals[[#This Row],[2020 1]]</f>
        <v>10780.507099249624</v>
      </c>
      <c r="AU352" s="81">
        <f ca="1">VLOOKUP(eurostat_totals[[#This Row],[energy carrier EUCalc]],$AE$11:$BI$24,COLUMN()-COLUMN($AD$29),FALSE)*eurostat_totals[[#This Row],[2020 1]]</f>
        <v>10780.507099249624</v>
      </c>
      <c r="AV352" s="81">
        <f ca="1">VLOOKUP(eurostat_totals[[#This Row],[energy carrier EUCalc]],$AE$11:$BI$24,COLUMN()-COLUMN($AD$29),FALSE)*eurostat_totals[[#This Row],[2020 1]]</f>
        <v>9536.6024339515898</v>
      </c>
      <c r="AW352" s="81">
        <f ca="1">VLOOKUP(eurostat_totals[[#This Row],[energy carrier EUCalc]],$AE$11:$BI$24,COLUMN()-COLUMN($AD$29),FALSE)*eurostat_totals[[#This Row],[2020 1]]</f>
        <v>9536.6024339515898</v>
      </c>
      <c r="AX352" s="81">
        <f ca="1">VLOOKUP(eurostat_totals[[#This Row],[energy carrier EUCalc]],$AE$11:$BI$24,COLUMN()-COLUMN($AD$29),FALSE)*eurostat_totals[[#This Row],[2020 1]]</f>
        <v>9536.6024339515898</v>
      </c>
      <c r="AY352" s="81">
        <f ca="1">VLOOKUP(eurostat_totals[[#This Row],[energy carrier EUCalc]],$AE$11:$BI$24,COLUMN()-COLUMN($AD$29),FALSE)*eurostat_totals[[#This Row],[2020 1]]</f>
        <v>9536.6024339515898</v>
      </c>
      <c r="AZ352" s="81">
        <f ca="1">VLOOKUP(eurostat_totals[[#This Row],[energy carrier EUCalc]],$AE$11:$BI$24,COLUMN()-COLUMN($AD$29),FALSE)*eurostat_totals[[#This Row],[2020 1]]</f>
        <v>9536.6024339515898</v>
      </c>
      <c r="BA352" s="81">
        <f ca="1">VLOOKUP(eurostat_totals[[#This Row],[energy carrier EUCalc]],$AE$11:$BI$24,COLUMN()-COLUMN($AD$29),FALSE)*eurostat_totals[[#This Row],[2020 1]]</f>
        <v>9536.6024339515898</v>
      </c>
      <c r="BB352" s="81">
        <f ca="1">VLOOKUP(eurostat_totals[[#This Row],[energy carrier EUCalc]],$AE$11:$BI$24,COLUMN()-COLUMN($AD$29),FALSE)*eurostat_totals[[#This Row],[2020 1]]</f>
        <v>9536.6024339515898</v>
      </c>
      <c r="BC352" s="81">
        <f ca="1">VLOOKUP(eurostat_totals[[#This Row],[energy carrier EUCalc]],$AE$11:$BI$24,COLUMN()-COLUMN($AD$29),FALSE)*eurostat_totals[[#This Row],[2020 1]]</f>
        <v>7090.2565921987925</v>
      </c>
      <c r="BD352" s="81">
        <f ca="1">VLOOKUP(eurostat_totals[[#This Row],[energy carrier EUCalc]],$AE$11:$BI$24,COLUMN()-COLUMN($AD$29),FALSE)*eurostat_totals[[#This Row],[2020 1]]</f>
        <v>7090.2565921987925</v>
      </c>
      <c r="BE352" s="81">
        <f ca="1">VLOOKUP(eurostat_totals[[#This Row],[energy carrier EUCalc]],$AE$11:$BI$24,COLUMN()-COLUMN($AD$29),FALSE)*eurostat_totals[[#This Row],[2020 1]]</f>
        <v>7090.2565921987925</v>
      </c>
      <c r="BF352" s="81">
        <f ca="1">VLOOKUP(eurostat_totals[[#This Row],[energy carrier EUCalc]],$AE$11:$BI$24,COLUMN()-COLUMN($AD$29),FALSE)*eurostat_totals[[#This Row],[2020 1]]</f>
        <v>7090.2565921987925</v>
      </c>
      <c r="BG352" s="81">
        <f ca="1">VLOOKUP(eurostat_totals[[#This Row],[energy carrier EUCalc]],$AE$11:$BI$24,COLUMN()-COLUMN($AD$29),FALSE)*eurostat_totals[[#This Row],[2020 1]]</f>
        <v>7090.2565921987925</v>
      </c>
      <c r="BH352" s="81">
        <f ca="1">VLOOKUP(eurostat_totals[[#This Row],[energy carrier EUCalc]],$AE$11:$BI$24,COLUMN()-COLUMN($AD$29),FALSE)*eurostat_totals[[#This Row],[2020 1]]</f>
        <v>7090.2565921987925</v>
      </c>
      <c r="BI352" s="81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81" t="str">
        <f t="shared" si="137"/>
        <v>solid-bioIceland</v>
      </c>
      <c r="B353" s="6" t="s">
        <v>75</v>
      </c>
      <c r="C353" t="s">
        <v>70</v>
      </c>
      <c r="D353" s="84">
        <v>0</v>
      </c>
      <c r="E353" s="84">
        <v>0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4">
        <v>0</v>
      </c>
      <c r="S353" s="84">
        <v>0</v>
      </c>
      <c r="T353" s="84">
        <v>0</v>
      </c>
      <c r="U353" s="84">
        <v>0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4">
        <v>0</v>
      </c>
      <c r="AD353" s="84">
        <v>0</v>
      </c>
      <c r="AE353" s="84">
        <v>0</v>
      </c>
      <c r="AF353" s="84">
        <f t="shared" si="134"/>
        <v>0</v>
      </c>
      <c r="AG353" s="84">
        <f t="shared" si="135"/>
        <v>0</v>
      </c>
      <c r="AH353" s="84">
        <f t="shared" si="136"/>
        <v>0</v>
      </c>
      <c r="AI353" s="84">
        <f ca="1">VLOOKUP(eurostat_totals[[#This Row],[energy carrier EUCalc]],$AE$11:$BI$24,COLUMN()-COLUMN($AD$29),FALSE)*eurostat_totals[[#This Row],[2020 1]]</f>
        <v>0</v>
      </c>
      <c r="AJ353" s="84">
        <f ca="1">VLOOKUP(eurostat_totals[[#This Row],[energy carrier EUCalc]],$AE$11:$BI$24,COLUMN()-COLUMN($AD$29),FALSE)*eurostat_totals[[#This Row],[2020 1]]</f>
        <v>0</v>
      </c>
      <c r="AK353" s="84">
        <f ca="1">VLOOKUP(eurostat_totals[[#This Row],[energy carrier EUCalc]],$AE$11:$BI$24,COLUMN()-COLUMN($AD$29),FALSE)*eurostat_totals[[#This Row],[2020 1]]</f>
        <v>0</v>
      </c>
      <c r="AL353" s="84">
        <f ca="1">VLOOKUP(eurostat_totals[[#This Row],[energy carrier EUCalc]],$AE$11:$BI$24,COLUMN()-COLUMN($AD$29),FALSE)*eurostat_totals[[#This Row],[2020 1]]</f>
        <v>0</v>
      </c>
      <c r="AM353" s="84">
        <f ca="1">VLOOKUP(eurostat_totals[[#This Row],[energy carrier EUCalc]],$AE$11:$BI$24,COLUMN()-COLUMN($AD$29),FALSE)*eurostat_totals[[#This Row],[2020 1]]</f>
        <v>0</v>
      </c>
      <c r="AN353" s="84">
        <f ca="1">VLOOKUP(eurostat_totals[[#This Row],[energy carrier EUCalc]],$AE$11:$BI$24,COLUMN()-COLUMN($AD$29),FALSE)*eurostat_totals[[#This Row],[2020 1]]</f>
        <v>0</v>
      </c>
      <c r="AO353" s="84">
        <f ca="1">VLOOKUP(eurostat_totals[[#This Row],[energy carrier EUCalc]],$AE$11:$BI$24,COLUMN()-COLUMN($AD$29),FALSE)*eurostat_totals[[#This Row],[2020 1]]</f>
        <v>0</v>
      </c>
      <c r="AP353" s="84">
        <f ca="1">VLOOKUP(eurostat_totals[[#This Row],[energy carrier EUCalc]],$AE$11:$BI$24,COLUMN()-COLUMN($AD$29),FALSE)*eurostat_totals[[#This Row],[2020 1]]</f>
        <v>0</v>
      </c>
      <c r="AQ353" s="84">
        <f ca="1">VLOOKUP(eurostat_totals[[#This Row],[energy carrier EUCalc]],$AE$11:$BI$24,COLUMN()-COLUMN($AD$29),FALSE)*eurostat_totals[[#This Row],[2020 1]]</f>
        <v>0</v>
      </c>
      <c r="AR353" s="81">
        <f ca="1">VLOOKUP(eurostat_totals[[#This Row],[energy carrier EUCalc]],$AE$11:$BI$24,COLUMN()-COLUMN($AD$29),FALSE)*eurostat_totals[[#This Row],[2020 1]]</f>
        <v>0</v>
      </c>
      <c r="AS353" s="81">
        <f ca="1">VLOOKUP(eurostat_totals[[#This Row],[energy carrier EUCalc]],$AE$11:$BI$24,COLUMN()-COLUMN($AD$29),FALSE)*eurostat_totals[[#This Row],[2020 1]]</f>
        <v>0</v>
      </c>
      <c r="AT353" s="81">
        <f ca="1">VLOOKUP(eurostat_totals[[#This Row],[energy carrier EUCalc]],$AE$11:$BI$24,COLUMN()-COLUMN($AD$29),FALSE)*eurostat_totals[[#This Row],[2020 1]]</f>
        <v>0</v>
      </c>
      <c r="AU353" s="81">
        <f ca="1">VLOOKUP(eurostat_totals[[#This Row],[energy carrier EUCalc]],$AE$11:$BI$24,COLUMN()-COLUMN($AD$29),FALSE)*eurostat_totals[[#This Row],[2020 1]]</f>
        <v>0</v>
      </c>
      <c r="AV353" s="81">
        <f ca="1">VLOOKUP(eurostat_totals[[#This Row],[energy carrier EUCalc]],$AE$11:$BI$24,COLUMN()-COLUMN($AD$29),FALSE)*eurostat_totals[[#This Row],[2020 1]]</f>
        <v>0</v>
      </c>
      <c r="AW353" s="81">
        <f ca="1">VLOOKUP(eurostat_totals[[#This Row],[energy carrier EUCalc]],$AE$11:$BI$24,COLUMN()-COLUMN($AD$29),FALSE)*eurostat_totals[[#This Row],[2020 1]]</f>
        <v>0</v>
      </c>
      <c r="AX353" s="81">
        <f ca="1">VLOOKUP(eurostat_totals[[#This Row],[energy carrier EUCalc]],$AE$11:$BI$24,COLUMN()-COLUMN($AD$29),FALSE)*eurostat_totals[[#This Row],[2020 1]]</f>
        <v>0</v>
      </c>
      <c r="AY353" s="81">
        <f ca="1">VLOOKUP(eurostat_totals[[#This Row],[energy carrier EUCalc]],$AE$11:$BI$24,COLUMN()-COLUMN($AD$29),FALSE)*eurostat_totals[[#This Row],[2020 1]]</f>
        <v>0</v>
      </c>
      <c r="AZ353" s="81">
        <f ca="1">VLOOKUP(eurostat_totals[[#This Row],[energy carrier EUCalc]],$AE$11:$BI$24,COLUMN()-COLUMN($AD$29),FALSE)*eurostat_totals[[#This Row],[2020 1]]</f>
        <v>0</v>
      </c>
      <c r="BA353" s="81">
        <f ca="1">VLOOKUP(eurostat_totals[[#This Row],[energy carrier EUCalc]],$AE$11:$BI$24,COLUMN()-COLUMN($AD$29),FALSE)*eurostat_totals[[#This Row],[2020 1]]</f>
        <v>0</v>
      </c>
      <c r="BB353" s="81">
        <f ca="1">VLOOKUP(eurostat_totals[[#This Row],[energy carrier EUCalc]],$AE$11:$BI$24,COLUMN()-COLUMN($AD$29),FALSE)*eurostat_totals[[#This Row],[2020 1]]</f>
        <v>0</v>
      </c>
      <c r="BC353" s="81">
        <f ca="1">VLOOKUP(eurostat_totals[[#This Row],[energy carrier EUCalc]],$AE$11:$BI$24,COLUMN()-COLUMN($AD$29),FALSE)*eurostat_totals[[#This Row],[2020 1]]</f>
        <v>0</v>
      </c>
      <c r="BD353" s="81">
        <f ca="1">VLOOKUP(eurostat_totals[[#This Row],[energy carrier EUCalc]],$AE$11:$BI$24,COLUMN()-COLUMN($AD$29),FALSE)*eurostat_totals[[#This Row],[2020 1]]</f>
        <v>0</v>
      </c>
      <c r="BE353" s="81">
        <f ca="1">VLOOKUP(eurostat_totals[[#This Row],[energy carrier EUCalc]],$AE$11:$BI$24,COLUMN()-COLUMN($AD$29),FALSE)*eurostat_totals[[#This Row],[2020 1]]</f>
        <v>0</v>
      </c>
      <c r="BF353" s="81">
        <f ca="1">VLOOKUP(eurostat_totals[[#This Row],[energy carrier EUCalc]],$AE$11:$BI$24,COLUMN()-COLUMN($AD$29),FALSE)*eurostat_totals[[#This Row],[2020 1]]</f>
        <v>0</v>
      </c>
      <c r="BG353" s="81">
        <f ca="1">VLOOKUP(eurostat_totals[[#This Row],[energy carrier EUCalc]],$AE$11:$BI$24,COLUMN()-COLUMN($AD$29),FALSE)*eurostat_totals[[#This Row],[2020 1]]</f>
        <v>0</v>
      </c>
      <c r="BH353" s="81">
        <f ca="1">VLOOKUP(eurostat_totals[[#This Row],[energy carrier EUCalc]],$AE$11:$BI$24,COLUMN()-COLUMN($AD$29),FALSE)*eurostat_totals[[#This Row],[2020 1]]</f>
        <v>0</v>
      </c>
      <c r="BI353" s="81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81" t="str">
        <f t="shared" si="137"/>
        <v>solid-bioIreland</v>
      </c>
      <c r="B354" s="6" t="s">
        <v>75</v>
      </c>
      <c r="C354" t="s">
        <v>18</v>
      </c>
      <c r="D354" s="84">
        <v>491.49009808261013</v>
      </c>
      <c r="E354" s="84">
        <v>438.51149527058158</v>
      </c>
      <c r="F354" s="84">
        <v>355.41966545017971</v>
      </c>
      <c r="G354" s="84">
        <v>365.14212442585608</v>
      </c>
      <c r="H354" s="84">
        <v>346.65405481260717</v>
      </c>
      <c r="I354" s="84">
        <v>326.6482257665038</v>
      </c>
      <c r="J354" s="84">
        <v>295.34718702807044</v>
      </c>
      <c r="K354" s="84">
        <v>266.63073862819368</v>
      </c>
      <c r="L354" s="84">
        <v>275.62731265772226</v>
      </c>
      <c r="M354" s="84">
        <v>196.46186050057432</v>
      </c>
      <c r="N354" s="84">
        <v>189.06003370121888</v>
      </c>
      <c r="O354" s="84">
        <v>179.19254225264973</v>
      </c>
      <c r="P354" s="84">
        <v>176.74227375873835</v>
      </c>
      <c r="Q354" s="84">
        <v>165.59392494493292</v>
      </c>
      <c r="R354" s="84">
        <v>160.66242136130785</v>
      </c>
      <c r="S354" s="84">
        <v>170.215817766822</v>
      </c>
      <c r="T354" s="84">
        <v>178.73298488717481</v>
      </c>
      <c r="U354" s="84">
        <v>243.95395856626754</v>
      </c>
      <c r="V354" s="84">
        <v>211.92857598867363</v>
      </c>
      <c r="W354" s="84">
        <v>272.39172605065033</v>
      </c>
      <c r="X354" s="84">
        <v>272.92669595228591</v>
      </c>
      <c r="Y354" s="84">
        <v>218.22720678746455</v>
      </c>
      <c r="Z354" s="84">
        <v>266.18689663607091</v>
      </c>
      <c r="AA354" s="84">
        <v>269.2490377318108</v>
      </c>
      <c r="AB354" s="84">
        <v>235.26885141640011</v>
      </c>
      <c r="AC354" s="84">
        <v>298.93871372178103</v>
      </c>
      <c r="AD354" s="84">
        <v>294.50725656963596</v>
      </c>
      <c r="AE354" s="84">
        <v>247.94925986491268</v>
      </c>
      <c r="AF354" s="84">
        <f t="shared" si="134"/>
        <v>244.30173251068103</v>
      </c>
      <c r="AG354" s="84">
        <f t="shared" si="135"/>
        <v>239.31227146645509</v>
      </c>
      <c r="AH354" s="84">
        <f t="shared" si="136"/>
        <v>240.12095547646609</v>
      </c>
      <c r="AI354" s="84">
        <f ca="1">VLOOKUP(eurostat_totals[[#This Row],[energy carrier EUCalc]],$AE$11:$BI$24,COLUMN()-COLUMN($AD$29),FALSE)*eurostat_totals[[#This Row],[2020 1]]</f>
        <v>168.08466883352628</v>
      </c>
      <c r="AJ354" s="84">
        <f ca="1">VLOOKUP(eurostat_totals[[#This Row],[energy carrier EUCalc]],$AE$11:$BI$24,COLUMN()-COLUMN($AD$29),FALSE)*eurostat_totals[[#This Row],[2020 1]]</f>
        <v>168.08466883352628</v>
      </c>
      <c r="AK354" s="84">
        <f ca="1">VLOOKUP(eurostat_totals[[#This Row],[energy carrier EUCalc]],$AE$11:$BI$24,COLUMN()-COLUMN($AD$29),FALSE)*eurostat_totals[[#This Row],[2020 1]]</f>
        <v>168.08466883352628</v>
      </c>
      <c r="AL354" s="84">
        <f ca="1">VLOOKUP(eurostat_totals[[#This Row],[energy carrier EUCalc]],$AE$11:$BI$24,COLUMN()-COLUMN($AD$29),FALSE)*eurostat_totals[[#This Row],[2020 1]]</f>
        <v>168.08466883352628</v>
      </c>
      <c r="AM354" s="84">
        <f ca="1">VLOOKUP(eurostat_totals[[#This Row],[energy carrier EUCalc]],$AE$11:$BI$24,COLUMN()-COLUMN($AD$29),FALSE)*eurostat_totals[[#This Row],[2020 1]]</f>
        <v>168.08466883352628</v>
      </c>
      <c r="AN354" s="84">
        <f ca="1">VLOOKUP(eurostat_totals[[#This Row],[energy carrier EUCalc]],$AE$11:$BI$24,COLUMN()-COLUMN($AD$29),FALSE)*eurostat_totals[[#This Row],[2020 1]]</f>
        <v>168.08466883352628</v>
      </c>
      <c r="AO354" s="84">
        <f ca="1">VLOOKUP(eurostat_totals[[#This Row],[energy carrier EUCalc]],$AE$11:$BI$24,COLUMN()-COLUMN($AD$29),FALSE)*eurostat_totals[[#This Row],[2020 1]]</f>
        <v>173.42069006633662</v>
      </c>
      <c r="AP354" s="84">
        <f ca="1">VLOOKUP(eurostat_totals[[#This Row],[energy carrier EUCalc]],$AE$11:$BI$24,COLUMN()-COLUMN($AD$29),FALSE)*eurostat_totals[[#This Row],[2020 1]]</f>
        <v>173.42069006633662</v>
      </c>
      <c r="AQ354" s="84">
        <f ca="1">VLOOKUP(eurostat_totals[[#This Row],[energy carrier EUCalc]],$AE$11:$BI$24,COLUMN()-COLUMN($AD$29),FALSE)*eurostat_totals[[#This Row],[2020 1]]</f>
        <v>173.42069006633662</v>
      </c>
      <c r="AR354" s="81">
        <f ca="1">VLOOKUP(eurostat_totals[[#This Row],[energy carrier EUCalc]],$AE$11:$BI$24,COLUMN()-COLUMN($AD$29),FALSE)*eurostat_totals[[#This Row],[2020 1]]</f>
        <v>173.42069006633662</v>
      </c>
      <c r="AS354" s="81">
        <f ca="1">VLOOKUP(eurostat_totals[[#This Row],[energy carrier EUCalc]],$AE$11:$BI$24,COLUMN()-COLUMN($AD$29),FALSE)*eurostat_totals[[#This Row],[2020 1]]</f>
        <v>173.42069006633662</v>
      </c>
      <c r="AT354" s="81">
        <f ca="1">VLOOKUP(eurostat_totals[[#This Row],[energy carrier EUCalc]],$AE$11:$BI$24,COLUMN()-COLUMN($AD$29),FALSE)*eurostat_totals[[#This Row],[2020 1]]</f>
        <v>173.42069006633662</v>
      </c>
      <c r="AU354" s="81">
        <f ca="1">VLOOKUP(eurostat_totals[[#This Row],[energy carrier EUCalc]],$AE$11:$BI$24,COLUMN()-COLUMN($AD$29),FALSE)*eurostat_totals[[#This Row],[2020 1]]</f>
        <v>173.42069006633662</v>
      </c>
      <c r="AV354" s="81">
        <f ca="1">VLOOKUP(eurostat_totals[[#This Row],[energy carrier EUCalc]],$AE$11:$BI$24,COLUMN()-COLUMN($AD$29),FALSE)*eurostat_totals[[#This Row],[2020 1]]</f>
        <v>153.41061044329777</v>
      </c>
      <c r="AW354" s="81">
        <f ca="1">VLOOKUP(eurostat_totals[[#This Row],[energy carrier EUCalc]],$AE$11:$BI$24,COLUMN()-COLUMN($AD$29),FALSE)*eurostat_totals[[#This Row],[2020 1]]</f>
        <v>153.41061044329777</v>
      </c>
      <c r="AX354" s="81">
        <f ca="1">VLOOKUP(eurostat_totals[[#This Row],[energy carrier EUCalc]],$AE$11:$BI$24,COLUMN()-COLUMN($AD$29),FALSE)*eurostat_totals[[#This Row],[2020 1]]</f>
        <v>153.41061044329777</v>
      </c>
      <c r="AY354" s="81">
        <f ca="1">VLOOKUP(eurostat_totals[[#This Row],[energy carrier EUCalc]],$AE$11:$BI$24,COLUMN()-COLUMN($AD$29),FALSE)*eurostat_totals[[#This Row],[2020 1]]</f>
        <v>153.41061044329777</v>
      </c>
      <c r="AZ354" s="81">
        <f ca="1">VLOOKUP(eurostat_totals[[#This Row],[energy carrier EUCalc]],$AE$11:$BI$24,COLUMN()-COLUMN($AD$29),FALSE)*eurostat_totals[[#This Row],[2020 1]]</f>
        <v>153.41061044329777</v>
      </c>
      <c r="BA354" s="81">
        <f ca="1">VLOOKUP(eurostat_totals[[#This Row],[energy carrier EUCalc]],$AE$11:$BI$24,COLUMN()-COLUMN($AD$29),FALSE)*eurostat_totals[[#This Row],[2020 1]]</f>
        <v>153.41061044329777</v>
      </c>
      <c r="BB354" s="81">
        <f ca="1">VLOOKUP(eurostat_totals[[#This Row],[energy carrier EUCalc]],$AE$11:$BI$24,COLUMN()-COLUMN($AD$29),FALSE)*eurostat_totals[[#This Row],[2020 1]]</f>
        <v>153.41061044329777</v>
      </c>
      <c r="BC354" s="81">
        <f ca="1">VLOOKUP(eurostat_totals[[#This Row],[energy carrier EUCalc]],$AE$11:$BI$24,COLUMN()-COLUMN($AD$29),FALSE)*eurostat_totals[[#This Row],[2020 1]]</f>
        <v>114.05745385132141</v>
      </c>
      <c r="BD354" s="81">
        <f ca="1">VLOOKUP(eurostat_totals[[#This Row],[energy carrier EUCalc]],$AE$11:$BI$24,COLUMN()-COLUMN($AD$29),FALSE)*eurostat_totals[[#This Row],[2020 1]]</f>
        <v>114.05745385132141</v>
      </c>
      <c r="BE354" s="81">
        <f ca="1">VLOOKUP(eurostat_totals[[#This Row],[energy carrier EUCalc]],$AE$11:$BI$24,COLUMN()-COLUMN($AD$29),FALSE)*eurostat_totals[[#This Row],[2020 1]]</f>
        <v>114.05745385132141</v>
      </c>
      <c r="BF354" s="81">
        <f ca="1">VLOOKUP(eurostat_totals[[#This Row],[energy carrier EUCalc]],$AE$11:$BI$24,COLUMN()-COLUMN($AD$29),FALSE)*eurostat_totals[[#This Row],[2020 1]]</f>
        <v>114.05745385132141</v>
      </c>
      <c r="BG354" s="81">
        <f ca="1">VLOOKUP(eurostat_totals[[#This Row],[energy carrier EUCalc]],$AE$11:$BI$24,COLUMN()-COLUMN($AD$29),FALSE)*eurostat_totals[[#This Row],[2020 1]]</f>
        <v>114.05745385132141</v>
      </c>
      <c r="BH354" s="81">
        <f ca="1">VLOOKUP(eurostat_totals[[#This Row],[energy carrier EUCalc]],$AE$11:$BI$24,COLUMN()-COLUMN($AD$29),FALSE)*eurostat_totals[[#This Row],[2020 1]]</f>
        <v>114.05745385132141</v>
      </c>
      <c r="BI354" s="81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81" t="str">
        <f t="shared" si="137"/>
        <v>solid-bioItaly</v>
      </c>
      <c r="B355" s="6" t="s">
        <v>75</v>
      </c>
      <c r="C355" t="s">
        <v>5</v>
      </c>
      <c r="D355" s="84">
        <v>6928.7249131120379</v>
      </c>
      <c r="E355" s="84">
        <v>7947.5324146585981</v>
      </c>
      <c r="F355" s="84">
        <v>9425.4157244305443</v>
      </c>
      <c r="G355" s="84">
        <v>8789.2994573276537</v>
      </c>
      <c r="H355" s="84">
        <v>10581.060088180742</v>
      </c>
      <c r="I355" s="84">
        <v>10527.082409341208</v>
      </c>
      <c r="J355" s="84">
        <v>10296.606647295988</v>
      </c>
      <c r="K355" s="84">
        <v>11436.318725686389</v>
      </c>
      <c r="L355" s="84">
        <v>11772.331753873805</v>
      </c>
      <c r="M355" s="84">
        <v>12550.403553583163</v>
      </c>
      <c r="N355" s="84">
        <v>14465.814538118701</v>
      </c>
      <c r="O355" s="84">
        <v>14965.546542581376</v>
      </c>
      <c r="P355" s="84">
        <v>23973.044824596243</v>
      </c>
      <c r="Q355" s="84">
        <v>38412.245079804947</v>
      </c>
      <c r="R355" s="84">
        <v>24426.754387142013</v>
      </c>
      <c r="S355" s="84">
        <v>41995.950775556688</v>
      </c>
      <c r="T355" s="84">
        <v>48916.645279187156</v>
      </c>
      <c r="U355" s="84">
        <v>66543.270032453613</v>
      </c>
      <c r="V355" s="84">
        <v>79082.425134187666</v>
      </c>
      <c r="W355" s="84">
        <v>75692.465029899322</v>
      </c>
      <c r="X355" s="84">
        <v>74001.208299779028</v>
      </c>
      <c r="Y355" s="84">
        <v>46551.128139606233</v>
      </c>
      <c r="Z355" s="84">
        <v>67634.089256585867</v>
      </c>
      <c r="AA355" s="84">
        <v>65200.440894058454</v>
      </c>
      <c r="AB355" s="84">
        <v>52663.277351060409</v>
      </c>
      <c r="AC355" s="84">
        <v>61163.129305854171</v>
      </c>
      <c r="AD355" s="84">
        <v>59057.215797824487</v>
      </c>
      <c r="AE355" s="84">
        <v>64644.151699704285</v>
      </c>
      <c r="AF355" s="84">
        <f t="shared" si="134"/>
        <v>64046.164188327966</v>
      </c>
      <c r="AG355" s="84">
        <f t="shared" si="135"/>
        <v>63815.30884718187</v>
      </c>
      <c r="AH355" s="84">
        <f t="shared" si="136"/>
        <v>66045.715146406161</v>
      </c>
      <c r="AI355" s="84">
        <f ca="1">VLOOKUP(eurostat_totals[[#This Row],[energy carrier EUCalc]],$AE$11:$BI$24,COLUMN()-COLUMN($AD$29),FALSE)*eurostat_totals[[#This Row],[2020 1]]</f>
        <v>46232.000602484317</v>
      </c>
      <c r="AJ355" s="84">
        <f ca="1">VLOOKUP(eurostat_totals[[#This Row],[energy carrier EUCalc]],$AE$11:$BI$24,COLUMN()-COLUMN($AD$29),FALSE)*eurostat_totals[[#This Row],[2020 1]]</f>
        <v>46232.000602484317</v>
      </c>
      <c r="AK355" s="84">
        <f ca="1">VLOOKUP(eurostat_totals[[#This Row],[energy carrier EUCalc]],$AE$11:$BI$24,COLUMN()-COLUMN($AD$29),FALSE)*eurostat_totals[[#This Row],[2020 1]]</f>
        <v>46232.000602484317</v>
      </c>
      <c r="AL355" s="84">
        <f ca="1">VLOOKUP(eurostat_totals[[#This Row],[energy carrier EUCalc]],$AE$11:$BI$24,COLUMN()-COLUMN($AD$29),FALSE)*eurostat_totals[[#This Row],[2020 1]]</f>
        <v>46232.000602484317</v>
      </c>
      <c r="AM355" s="84">
        <f ca="1">VLOOKUP(eurostat_totals[[#This Row],[energy carrier EUCalc]],$AE$11:$BI$24,COLUMN()-COLUMN($AD$29),FALSE)*eurostat_totals[[#This Row],[2020 1]]</f>
        <v>46232.000602484317</v>
      </c>
      <c r="AN355" s="84">
        <f ca="1">VLOOKUP(eurostat_totals[[#This Row],[energy carrier EUCalc]],$AE$11:$BI$24,COLUMN()-COLUMN($AD$29),FALSE)*eurostat_totals[[#This Row],[2020 1]]</f>
        <v>46232.000602484317</v>
      </c>
      <c r="AO355" s="84">
        <f ca="1">VLOOKUP(eurostat_totals[[#This Row],[energy carrier EUCalc]],$AE$11:$BI$24,COLUMN()-COLUMN($AD$29),FALSE)*eurostat_totals[[#This Row],[2020 1]]</f>
        <v>47699.683161293338</v>
      </c>
      <c r="AP355" s="84">
        <f ca="1">VLOOKUP(eurostat_totals[[#This Row],[energy carrier EUCalc]],$AE$11:$BI$24,COLUMN()-COLUMN($AD$29),FALSE)*eurostat_totals[[#This Row],[2020 1]]</f>
        <v>47699.683161293338</v>
      </c>
      <c r="AQ355" s="84">
        <f ca="1">VLOOKUP(eurostat_totals[[#This Row],[energy carrier EUCalc]],$AE$11:$BI$24,COLUMN()-COLUMN($AD$29),FALSE)*eurostat_totals[[#This Row],[2020 1]]</f>
        <v>47699.683161293338</v>
      </c>
      <c r="AR355" s="81">
        <f ca="1">VLOOKUP(eurostat_totals[[#This Row],[energy carrier EUCalc]],$AE$11:$BI$24,COLUMN()-COLUMN($AD$29),FALSE)*eurostat_totals[[#This Row],[2020 1]]</f>
        <v>47699.683161293338</v>
      </c>
      <c r="AS355" s="81">
        <f ca="1">VLOOKUP(eurostat_totals[[#This Row],[energy carrier EUCalc]],$AE$11:$BI$24,COLUMN()-COLUMN($AD$29),FALSE)*eurostat_totals[[#This Row],[2020 1]]</f>
        <v>47699.683161293338</v>
      </c>
      <c r="AT355" s="81">
        <f ca="1">VLOOKUP(eurostat_totals[[#This Row],[energy carrier EUCalc]],$AE$11:$BI$24,COLUMN()-COLUMN($AD$29),FALSE)*eurostat_totals[[#This Row],[2020 1]]</f>
        <v>47699.683161293338</v>
      </c>
      <c r="AU355" s="81">
        <f ca="1">VLOOKUP(eurostat_totals[[#This Row],[energy carrier EUCalc]],$AE$11:$BI$24,COLUMN()-COLUMN($AD$29),FALSE)*eurostat_totals[[#This Row],[2020 1]]</f>
        <v>47699.683161293338</v>
      </c>
      <c r="AV355" s="81">
        <f ca="1">VLOOKUP(eurostat_totals[[#This Row],[energy carrier EUCalc]],$AE$11:$BI$24,COLUMN()-COLUMN($AD$29),FALSE)*eurostat_totals[[#This Row],[2020 1]]</f>
        <v>42195.873565759488</v>
      </c>
      <c r="AW355" s="81">
        <f ca="1">VLOOKUP(eurostat_totals[[#This Row],[energy carrier EUCalc]],$AE$11:$BI$24,COLUMN()-COLUMN($AD$29),FALSE)*eurostat_totals[[#This Row],[2020 1]]</f>
        <v>42195.873565759488</v>
      </c>
      <c r="AX355" s="81">
        <f ca="1">VLOOKUP(eurostat_totals[[#This Row],[energy carrier EUCalc]],$AE$11:$BI$24,COLUMN()-COLUMN($AD$29),FALSE)*eurostat_totals[[#This Row],[2020 1]]</f>
        <v>42195.873565759488</v>
      </c>
      <c r="AY355" s="81">
        <f ca="1">VLOOKUP(eurostat_totals[[#This Row],[energy carrier EUCalc]],$AE$11:$BI$24,COLUMN()-COLUMN($AD$29),FALSE)*eurostat_totals[[#This Row],[2020 1]]</f>
        <v>42195.873565759488</v>
      </c>
      <c r="AZ355" s="81">
        <f ca="1">VLOOKUP(eurostat_totals[[#This Row],[energy carrier EUCalc]],$AE$11:$BI$24,COLUMN()-COLUMN($AD$29),FALSE)*eurostat_totals[[#This Row],[2020 1]]</f>
        <v>42195.873565759488</v>
      </c>
      <c r="BA355" s="81">
        <f ca="1">VLOOKUP(eurostat_totals[[#This Row],[energy carrier EUCalc]],$AE$11:$BI$24,COLUMN()-COLUMN($AD$29),FALSE)*eurostat_totals[[#This Row],[2020 1]]</f>
        <v>42195.873565759488</v>
      </c>
      <c r="BB355" s="81">
        <f ca="1">VLOOKUP(eurostat_totals[[#This Row],[energy carrier EUCalc]],$AE$11:$BI$24,COLUMN()-COLUMN($AD$29),FALSE)*eurostat_totals[[#This Row],[2020 1]]</f>
        <v>42195.873565759488</v>
      </c>
      <c r="BC355" s="81">
        <f ca="1">VLOOKUP(eurostat_totals[[#This Row],[energy carrier EUCalc]],$AE$11:$BI$24,COLUMN()-COLUMN($AD$29),FALSE)*eurostat_totals[[#This Row],[2020 1]]</f>
        <v>31371.714694542934</v>
      </c>
      <c r="BD355" s="81">
        <f ca="1">VLOOKUP(eurostat_totals[[#This Row],[energy carrier EUCalc]],$AE$11:$BI$24,COLUMN()-COLUMN($AD$29),FALSE)*eurostat_totals[[#This Row],[2020 1]]</f>
        <v>31371.714694542934</v>
      </c>
      <c r="BE355" s="81">
        <f ca="1">VLOOKUP(eurostat_totals[[#This Row],[energy carrier EUCalc]],$AE$11:$BI$24,COLUMN()-COLUMN($AD$29),FALSE)*eurostat_totals[[#This Row],[2020 1]]</f>
        <v>31371.714694542934</v>
      </c>
      <c r="BF355" s="81">
        <f ca="1">VLOOKUP(eurostat_totals[[#This Row],[energy carrier EUCalc]],$AE$11:$BI$24,COLUMN()-COLUMN($AD$29),FALSE)*eurostat_totals[[#This Row],[2020 1]]</f>
        <v>31371.714694542934</v>
      </c>
      <c r="BG355" s="81">
        <f ca="1">VLOOKUP(eurostat_totals[[#This Row],[energy carrier EUCalc]],$AE$11:$BI$24,COLUMN()-COLUMN($AD$29),FALSE)*eurostat_totals[[#This Row],[2020 1]]</f>
        <v>31371.714694542934</v>
      </c>
      <c r="BH355" s="81">
        <f ca="1">VLOOKUP(eurostat_totals[[#This Row],[energy carrier EUCalc]],$AE$11:$BI$24,COLUMN()-COLUMN($AD$29),FALSE)*eurostat_totals[[#This Row],[2020 1]]</f>
        <v>31371.714694542934</v>
      </c>
      <c r="BI355" s="81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81" t="str">
        <f t="shared" si="137"/>
        <v>solid-bioLatvia</v>
      </c>
      <c r="B356" s="6" t="s">
        <v>75</v>
      </c>
      <c r="C356" t="s">
        <v>23</v>
      </c>
      <c r="D356" s="84">
        <v>4758.9531235828681</v>
      </c>
      <c r="E356" s="84">
        <v>5866.9933755984403</v>
      </c>
      <c r="F356" s="84">
        <v>5783.988437148776</v>
      </c>
      <c r="G356" s="84">
        <v>6277.726425755618</v>
      </c>
      <c r="H356" s="84">
        <v>6373.8054386036038</v>
      </c>
      <c r="I356" s="84">
        <v>7135.5669310791645</v>
      </c>
      <c r="J356" s="84">
        <v>7455.6875844162896</v>
      </c>
      <c r="K356" s="84">
        <v>7070.6446423685338</v>
      </c>
      <c r="L356" s="84">
        <v>7133.4260887367118</v>
      </c>
      <c r="M356" s="84">
        <v>6910.8183147467043</v>
      </c>
      <c r="N356" s="84">
        <v>6713.4226933664077</v>
      </c>
      <c r="O356" s="84">
        <v>7358.4333158830068</v>
      </c>
      <c r="P356" s="84">
        <v>7180.9689395647274</v>
      </c>
      <c r="Q356" s="84">
        <v>7589.8936807145437</v>
      </c>
      <c r="R356" s="84">
        <v>7564.0175355618185</v>
      </c>
      <c r="S356" s="84">
        <v>7583.6955126983512</v>
      </c>
      <c r="T356" s="84">
        <v>7273.0039366377887</v>
      </c>
      <c r="U356" s="84">
        <v>7050.1956361813018</v>
      </c>
      <c r="V356" s="84">
        <v>6949.4806214350901</v>
      </c>
      <c r="W356" s="84">
        <v>7786.4987802389333</v>
      </c>
      <c r="X356" s="84">
        <v>5739.2940345414081</v>
      </c>
      <c r="Y356" s="84">
        <v>5955.6055791894778</v>
      </c>
      <c r="Z356" s="84">
        <v>6399.3423294714348</v>
      </c>
      <c r="AA356" s="84">
        <v>5436.5104151567148</v>
      </c>
      <c r="AB356" s="84">
        <v>5326.2606762266005</v>
      </c>
      <c r="AC356" s="84">
        <v>4238.0655729506861</v>
      </c>
      <c r="AD356" s="84">
        <v>4164.963114279275</v>
      </c>
      <c r="AE356" s="84">
        <v>4672.8060611057281</v>
      </c>
      <c r="AF356" s="84">
        <f t="shared" si="134"/>
        <v>4327.4988074325865</v>
      </c>
      <c r="AG356" s="84">
        <f t="shared" si="135"/>
        <v>4105.6964858877609</v>
      </c>
      <c r="AH356" s="84">
        <f t="shared" si="136"/>
        <v>3861.5836478199931</v>
      </c>
      <c r="AI356" s="84">
        <f ca="1">VLOOKUP(eurostat_totals[[#This Row],[energy carrier EUCalc]],$AE$11:$BI$24,COLUMN()-COLUMN($AD$29),FALSE)*eurostat_totals[[#This Row],[2020 1]]</f>
        <v>2703.1085534739955</v>
      </c>
      <c r="AJ356" s="84">
        <f ca="1">VLOOKUP(eurostat_totals[[#This Row],[energy carrier EUCalc]],$AE$11:$BI$24,COLUMN()-COLUMN($AD$29),FALSE)*eurostat_totals[[#This Row],[2020 1]]</f>
        <v>2703.1085534739955</v>
      </c>
      <c r="AK356" s="84">
        <f ca="1">VLOOKUP(eurostat_totals[[#This Row],[energy carrier EUCalc]],$AE$11:$BI$24,COLUMN()-COLUMN($AD$29),FALSE)*eurostat_totals[[#This Row],[2020 1]]</f>
        <v>2703.1085534739955</v>
      </c>
      <c r="AL356" s="84">
        <f ca="1">VLOOKUP(eurostat_totals[[#This Row],[energy carrier EUCalc]],$AE$11:$BI$24,COLUMN()-COLUMN($AD$29),FALSE)*eurostat_totals[[#This Row],[2020 1]]</f>
        <v>2703.1085534739955</v>
      </c>
      <c r="AM356" s="84">
        <f ca="1">VLOOKUP(eurostat_totals[[#This Row],[energy carrier EUCalc]],$AE$11:$BI$24,COLUMN()-COLUMN($AD$29),FALSE)*eurostat_totals[[#This Row],[2020 1]]</f>
        <v>2703.1085534739955</v>
      </c>
      <c r="AN356" s="84">
        <f ca="1">VLOOKUP(eurostat_totals[[#This Row],[energy carrier EUCalc]],$AE$11:$BI$24,COLUMN()-COLUMN($AD$29),FALSE)*eurostat_totals[[#This Row],[2020 1]]</f>
        <v>2703.1085534739955</v>
      </c>
      <c r="AO356" s="84">
        <f ca="1">VLOOKUP(eurostat_totals[[#This Row],[energy carrier EUCalc]],$AE$11:$BI$24,COLUMN()-COLUMN($AD$29),FALSE)*eurostat_totals[[#This Row],[2020 1]]</f>
        <v>2788.9215234255507</v>
      </c>
      <c r="AP356" s="84">
        <f ca="1">VLOOKUP(eurostat_totals[[#This Row],[energy carrier EUCalc]],$AE$11:$BI$24,COLUMN()-COLUMN($AD$29),FALSE)*eurostat_totals[[#This Row],[2020 1]]</f>
        <v>2788.9215234255507</v>
      </c>
      <c r="AQ356" s="84">
        <f ca="1">VLOOKUP(eurostat_totals[[#This Row],[energy carrier EUCalc]],$AE$11:$BI$24,COLUMN()-COLUMN($AD$29),FALSE)*eurostat_totals[[#This Row],[2020 1]]</f>
        <v>2788.9215234255507</v>
      </c>
      <c r="AR356" s="81">
        <f ca="1">VLOOKUP(eurostat_totals[[#This Row],[energy carrier EUCalc]],$AE$11:$BI$24,COLUMN()-COLUMN($AD$29),FALSE)*eurostat_totals[[#This Row],[2020 1]]</f>
        <v>2788.9215234255507</v>
      </c>
      <c r="AS356" s="81">
        <f ca="1">VLOOKUP(eurostat_totals[[#This Row],[energy carrier EUCalc]],$AE$11:$BI$24,COLUMN()-COLUMN($AD$29),FALSE)*eurostat_totals[[#This Row],[2020 1]]</f>
        <v>2788.9215234255507</v>
      </c>
      <c r="AT356" s="81">
        <f ca="1">VLOOKUP(eurostat_totals[[#This Row],[energy carrier EUCalc]],$AE$11:$BI$24,COLUMN()-COLUMN($AD$29),FALSE)*eurostat_totals[[#This Row],[2020 1]]</f>
        <v>2788.9215234255507</v>
      </c>
      <c r="AU356" s="81">
        <f ca="1">VLOOKUP(eurostat_totals[[#This Row],[energy carrier EUCalc]],$AE$11:$BI$24,COLUMN()-COLUMN($AD$29),FALSE)*eurostat_totals[[#This Row],[2020 1]]</f>
        <v>2788.9215234255507</v>
      </c>
      <c r="AV356" s="81">
        <f ca="1">VLOOKUP(eurostat_totals[[#This Row],[energy carrier EUCalc]],$AE$11:$BI$24,COLUMN()-COLUMN($AD$29),FALSE)*eurostat_totals[[#This Row],[2020 1]]</f>
        <v>2467.1228861072177</v>
      </c>
      <c r="AW356" s="81">
        <f ca="1">VLOOKUP(eurostat_totals[[#This Row],[energy carrier EUCalc]],$AE$11:$BI$24,COLUMN()-COLUMN($AD$29),FALSE)*eurostat_totals[[#This Row],[2020 1]]</f>
        <v>2467.1228861072177</v>
      </c>
      <c r="AX356" s="81">
        <f ca="1">VLOOKUP(eurostat_totals[[#This Row],[energy carrier EUCalc]],$AE$11:$BI$24,COLUMN()-COLUMN($AD$29),FALSE)*eurostat_totals[[#This Row],[2020 1]]</f>
        <v>2467.1228861072177</v>
      </c>
      <c r="AY356" s="81">
        <f ca="1">VLOOKUP(eurostat_totals[[#This Row],[energy carrier EUCalc]],$AE$11:$BI$24,COLUMN()-COLUMN($AD$29),FALSE)*eurostat_totals[[#This Row],[2020 1]]</f>
        <v>2467.1228861072177</v>
      </c>
      <c r="AZ356" s="81">
        <f ca="1">VLOOKUP(eurostat_totals[[#This Row],[energy carrier EUCalc]],$AE$11:$BI$24,COLUMN()-COLUMN($AD$29),FALSE)*eurostat_totals[[#This Row],[2020 1]]</f>
        <v>2467.1228861072177</v>
      </c>
      <c r="BA356" s="81">
        <f ca="1">VLOOKUP(eurostat_totals[[#This Row],[energy carrier EUCalc]],$AE$11:$BI$24,COLUMN()-COLUMN($AD$29),FALSE)*eurostat_totals[[#This Row],[2020 1]]</f>
        <v>2467.1228861072177</v>
      </c>
      <c r="BB356" s="81">
        <f ca="1">VLOOKUP(eurostat_totals[[#This Row],[energy carrier EUCalc]],$AE$11:$BI$24,COLUMN()-COLUMN($AD$29),FALSE)*eurostat_totals[[#This Row],[2020 1]]</f>
        <v>2467.1228861072177</v>
      </c>
      <c r="BC356" s="81">
        <f ca="1">VLOOKUP(eurostat_totals[[#This Row],[energy carrier EUCalc]],$AE$11:$BI$24,COLUMN()-COLUMN($AD$29),FALSE)*eurostat_totals[[#This Row],[2020 1]]</f>
        <v>1834.252232714497</v>
      </c>
      <c r="BD356" s="81">
        <f ca="1">VLOOKUP(eurostat_totals[[#This Row],[energy carrier EUCalc]],$AE$11:$BI$24,COLUMN()-COLUMN($AD$29),FALSE)*eurostat_totals[[#This Row],[2020 1]]</f>
        <v>1834.252232714497</v>
      </c>
      <c r="BE356" s="81">
        <f ca="1">VLOOKUP(eurostat_totals[[#This Row],[energy carrier EUCalc]],$AE$11:$BI$24,COLUMN()-COLUMN($AD$29),FALSE)*eurostat_totals[[#This Row],[2020 1]]</f>
        <v>1834.252232714497</v>
      </c>
      <c r="BF356" s="81">
        <f ca="1">VLOOKUP(eurostat_totals[[#This Row],[energy carrier EUCalc]],$AE$11:$BI$24,COLUMN()-COLUMN($AD$29),FALSE)*eurostat_totals[[#This Row],[2020 1]]</f>
        <v>1834.252232714497</v>
      </c>
      <c r="BG356" s="81">
        <f ca="1">VLOOKUP(eurostat_totals[[#This Row],[energy carrier EUCalc]],$AE$11:$BI$24,COLUMN()-COLUMN($AD$29),FALSE)*eurostat_totals[[#This Row],[2020 1]]</f>
        <v>1834.252232714497</v>
      </c>
      <c r="BH356" s="81">
        <f ca="1">VLOOKUP(eurostat_totals[[#This Row],[energy carrier EUCalc]],$AE$11:$BI$24,COLUMN()-COLUMN($AD$29),FALSE)*eurostat_totals[[#This Row],[2020 1]]</f>
        <v>1834.252232714497</v>
      </c>
      <c r="BI356" s="81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81" t="str">
        <f t="shared" si="137"/>
        <v>solid-bioLithuania</v>
      </c>
      <c r="B357" s="6" t="s">
        <v>75</v>
      </c>
      <c r="C357" t="s">
        <v>24</v>
      </c>
      <c r="D357" s="84">
        <v>2128.5151834697044</v>
      </c>
      <c r="E357" s="84">
        <v>2128.5151834697044</v>
      </c>
      <c r="F357" s="84">
        <v>2188.1211744777866</v>
      </c>
      <c r="G357" s="84">
        <v>3574.1808065520859</v>
      </c>
      <c r="H357" s="84">
        <v>3594.0461692306394</v>
      </c>
      <c r="I357" s="84">
        <v>3920.9333859087897</v>
      </c>
      <c r="J357" s="84">
        <v>4227.7076655978353</v>
      </c>
      <c r="K357" s="84">
        <v>4316.6462609199125</v>
      </c>
      <c r="L357" s="84">
        <v>4663.3988402766163</v>
      </c>
      <c r="M357" s="84">
        <v>4891.1672059828616</v>
      </c>
      <c r="N357" s="84">
        <v>5215.2122695758935</v>
      </c>
      <c r="O357" s="84">
        <v>5350.8889960609667</v>
      </c>
      <c r="P357" s="84">
        <v>5260.0451065453872</v>
      </c>
      <c r="Q357" s="84">
        <v>5282.8487916333415</v>
      </c>
      <c r="R357" s="84">
        <v>5361.9021136763204</v>
      </c>
      <c r="S357" s="84">
        <v>5512.660343352376</v>
      </c>
      <c r="T357" s="84">
        <v>5728.3484578511889</v>
      </c>
      <c r="U357" s="84">
        <v>5470.8590226919259</v>
      </c>
      <c r="V357" s="84">
        <v>5663.7648754926067</v>
      </c>
      <c r="W357" s="84">
        <v>5750.5534140769259</v>
      </c>
      <c r="X357" s="84">
        <v>5640.8941196048609</v>
      </c>
      <c r="Y357" s="84">
        <v>5404.2088435961459</v>
      </c>
      <c r="Z357" s="84">
        <v>5411.8458081643284</v>
      </c>
      <c r="AA357" s="84">
        <v>5174.8090900587977</v>
      </c>
      <c r="AB357" s="84">
        <v>4810.7261722438579</v>
      </c>
      <c r="AC357" s="84">
        <v>4606.7344325806052</v>
      </c>
      <c r="AD357" s="84">
        <v>4543.2753069728788</v>
      </c>
      <c r="AE357" s="84">
        <v>4414.554399725961</v>
      </c>
      <c r="AF357" s="84">
        <f t="shared" si="134"/>
        <v>4215.0961180382874</v>
      </c>
      <c r="AG357" s="84">
        <f t="shared" si="135"/>
        <v>4023.1535236341851</v>
      </c>
      <c r="AH357" s="84">
        <f t="shared" si="136"/>
        <v>3865.6389939122505</v>
      </c>
      <c r="AI357" s="84">
        <f ca="1">VLOOKUP(eurostat_totals[[#This Row],[energy carrier EUCalc]],$AE$11:$BI$24,COLUMN()-COLUMN($AD$29),FALSE)*eurostat_totals[[#This Row],[2020 1]]</f>
        <v>2705.9472957385756</v>
      </c>
      <c r="AJ357" s="84">
        <f ca="1">VLOOKUP(eurostat_totals[[#This Row],[energy carrier EUCalc]],$AE$11:$BI$24,COLUMN()-COLUMN($AD$29),FALSE)*eurostat_totals[[#This Row],[2020 1]]</f>
        <v>2705.9472957385756</v>
      </c>
      <c r="AK357" s="84">
        <f ca="1">VLOOKUP(eurostat_totals[[#This Row],[energy carrier EUCalc]],$AE$11:$BI$24,COLUMN()-COLUMN($AD$29),FALSE)*eurostat_totals[[#This Row],[2020 1]]</f>
        <v>2705.9472957385756</v>
      </c>
      <c r="AL357" s="84">
        <f ca="1">VLOOKUP(eurostat_totals[[#This Row],[energy carrier EUCalc]],$AE$11:$BI$24,COLUMN()-COLUMN($AD$29),FALSE)*eurostat_totals[[#This Row],[2020 1]]</f>
        <v>2705.9472957385756</v>
      </c>
      <c r="AM357" s="84">
        <f ca="1">VLOOKUP(eurostat_totals[[#This Row],[energy carrier EUCalc]],$AE$11:$BI$24,COLUMN()-COLUMN($AD$29),FALSE)*eurostat_totals[[#This Row],[2020 1]]</f>
        <v>2705.9472957385756</v>
      </c>
      <c r="AN357" s="84">
        <f ca="1">VLOOKUP(eurostat_totals[[#This Row],[energy carrier EUCalc]],$AE$11:$BI$24,COLUMN()-COLUMN($AD$29),FALSE)*eurostat_totals[[#This Row],[2020 1]]</f>
        <v>2705.9472957385756</v>
      </c>
      <c r="AO357" s="84">
        <f ca="1">VLOOKUP(eurostat_totals[[#This Row],[energy carrier EUCalc]],$AE$11:$BI$24,COLUMN()-COLUMN($AD$29),FALSE)*eurostat_totals[[#This Row],[2020 1]]</f>
        <v>2791.8503844921811</v>
      </c>
      <c r="AP357" s="84">
        <f ca="1">VLOOKUP(eurostat_totals[[#This Row],[energy carrier EUCalc]],$AE$11:$BI$24,COLUMN()-COLUMN($AD$29),FALSE)*eurostat_totals[[#This Row],[2020 1]]</f>
        <v>2791.8503844921811</v>
      </c>
      <c r="AQ357" s="84">
        <f ca="1">VLOOKUP(eurostat_totals[[#This Row],[energy carrier EUCalc]],$AE$11:$BI$24,COLUMN()-COLUMN($AD$29),FALSE)*eurostat_totals[[#This Row],[2020 1]]</f>
        <v>2791.8503844921811</v>
      </c>
      <c r="AR357" s="81">
        <f ca="1">VLOOKUP(eurostat_totals[[#This Row],[energy carrier EUCalc]],$AE$11:$BI$24,COLUMN()-COLUMN($AD$29),FALSE)*eurostat_totals[[#This Row],[2020 1]]</f>
        <v>2791.8503844921811</v>
      </c>
      <c r="AS357" s="81">
        <f ca="1">VLOOKUP(eurostat_totals[[#This Row],[energy carrier EUCalc]],$AE$11:$BI$24,COLUMN()-COLUMN($AD$29),FALSE)*eurostat_totals[[#This Row],[2020 1]]</f>
        <v>2791.8503844921811</v>
      </c>
      <c r="AT357" s="81">
        <f ca="1">VLOOKUP(eurostat_totals[[#This Row],[energy carrier EUCalc]],$AE$11:$BI$24,COLUMN()-COLUMN($AD$29),FALSE)*eurostat_totals[[#This Row],[2020 1]]</f>
        <v>2791.8503844921811</v>
      </c>
      <c r="AU357" s="81">
        <f ca="1">VLOOKUP(eurostat_totals[[#This Row],[energy carrier EUCalc]],$AE$11:$BI$24,COLUMN()-COLUMN($AD$29),FALSE)*eurostat_totals[[#This Row],[2020 1]]</f>
        <v>2791.8503844921811</v>
      </c>
      <c r="AV357" s="81">
        <f ca="1">VLOOKUP(eurostat_totals[[#This Row],[energy carrier EUCalc]],$AE$11:$BI$24,COLUMN()-COLUMN($AD$29),FALSE)*eurostat_totals[[#This Row],[2020 1]]</f>
        <v>2469.7138016661597</v>
      </c>
      <c r="AW357" s="81">
        <f ca="1">VLOOKUP(eurostat_totals[[#This Row],[energy carrier EUCalc]],$AE$11:$BI$24,COLUMN()-COLUMN($AD$29),FALSE)*eurostat_totals[[#This Row],[2020 1]]</f>
        <v>2469.7138016661597</v>
      </c>
      <c r="AX357" s="81">
        <f ca="1">VLOOKUP(eurostat_totals[[#This Row],[energy carrier EUCalc]],$AE$11:$BI$24,COLUMN()-COLUMN($AD$29),FALSE)*eurostat_totals[[#This Row],[2020 1]]</f>
        <v>2469.7138016661597</v>
      </c>
      <c r="AY357" s="81">
        <f ca="1">VLOOKUP(eurostat_totals[[#This Row],[energy carrier EUCalc]],$AE$11:$BI$24,COLUMN()-COLUMN($AD$29),FALSE)*eurostat_totals[[#This Row],[2020 1]]</f>
        <v>2469.7138016661597</v>
      </c>
      <c r="AZ357" s="81">
        <f ca="1">VLOOKUP(eurostat_totals[[#This Row],[energy carrier EUCalc]],$AE$11:$BI$24,COLUMN()-COLUMN($AD$29),FALSE)*eurostat_totals[[#This Row],[2020 1]]</f>
        <v>2469.7138016661597</v>
      </c>
      <c r="BA357" s="81">
        <f ca="1">VLOOKUP(eurostat_totals[[#This Row],[energy carrier EUCalc]],$AE$11:$BI$24,COLUMN()-COLUMN($AD$29),FALSE)*eurostat_totals[[#This Row],[2020 1]]</f>
        <v>2469.7138016661597</v>
      </c>
      <c r="BB357" s="81">
        <f ca="1">VLOOKUP(eurostat_totals[[#This Row],[energy carrier EUCalc]],$AE$11:$BI$24,COLUMN()-COLUMN($AD$29),FALSE)*eurostat_totals[[#This Row],[2020 1]]</f>
        <v>2469.7138016661597</v>
      </c>
      <c r="BC357" s="81">
        <f ca="1">VLOOKUP(eurostat_totals[[#This Row],[energy carrier EUCalc]],$AE$11:$BI$24,COLUMN()-COLUMN($AD$29),FALSE)*eurostat_totals[[#This Row],[2020 1]]</f>
        <v>1836.1785221083194</v>
      </c>
      <c r="BD357" s="81">
        <f ca="1">VLOOKUP(eurostat_totals[[#This Row],[energy carrier EUCalc]],$AE$11:$BI$24,COLUMN()-COLUMN($AD$29),FALSE)*eurostat_totals[[#This Row],[2020 1]]</f>
        <v>1836.1785221083194</v>
      </c>
      <c r="BE357" s="81">
        <f ca="1">VLOOKUP(eurostat_totals[[#This Row],[energy carrier EUCalc]],$AE$11:$BI$24,COLUMN()-COLUMN($AD$29),FALSE)*eurostat_totals[[#This Row],[2020 1]]</f>
        <v>1836.1785221083194</v>
      </c>
      <c r="BF357" s="81">
        <f ca="1">VLOOKUP(eurostat_totals[[#This Row],[energy carrier EUCalc]],$AE$11:$BI$24,COLUMN()-COLUMN($AD$29),FALSE)*eurostat_totals[[#This Row],[2020 1]]</f>
        <v>1836.1785221083194</v>
      </c>
      <c r="BG357" s="81">
        <f ca="1">VLOOKUP(eurostat_totals[[#This Row],[energy carrier EUCalc]],$AE$11:$BI$24,COLUMN()-COLUMN($AD$29),FALSE)*eurostat_totals[[#This Row],[2020 1]]</f>
        <v>1836.1785221083194</v>
      </c>
      <c r="BH357" s="81">
        <f ca="1">VLOOKUP(eurostat_totals[[#This Row],[energy carrier EUCalc]],$AE$11:$BI$24,COLUMN()-COLUMN($AD$29),FALSE)*eurostat_totals[[#This Row],[2020 1]]</f>
        <v>1836.1785221083194</v>
      </c>
      <c r="BI357" s="81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81" t="str">
        <f t="shared" si="137"/>
        <v>solid-bioLuxembourg</v>
      </c>
      <c r="B358" s="6" t="s">
        <v>75</v>
      </c>
      <c r="C358" t="s">
        <v>27</v>
      </c>
      <c r="D358" s="84">
        <v>0</v>
      </c>
      <c r="E358" s="84">
        <v>0</v>
      </c>
      <c r="F358" s="84">
        <v>167.13379443501438</v>
      </c>
      <c r="G358" s="84">
        <v>167.13379443501438</v>
      </c>
      <c r="H358" s="84">
        <v>167.13379443501438</v>
      </c>
      <c r="I358" s="84">
        <v>167.13379443501438</v>
      </c>
      <c r="J358" s="84">
        <v>167.13379443501438</v>
      </c>
      <c r="K358" s="84">
        <v>167.13379443501438</v>
      </c>
      <c r="L358" s="84">
        <v>167.13379443501438</v>
      </c>
      <c r="M358" s="84">
        <v>167.13379443501438</v>
      </c>
      <c r="N358" s="84">
        <v>163.82496623154307</v>
      </c>
      <c r="O358" s="84">
        <v>177.63299991764728</v>
      </c>
      <c r="P358" s="84">
        <v>163.04910101771418</v>
      </c>
      <c r="Q358" s="84">
        <v>166.55829378596454</v>
      </c>
      <c r="R358" s="84">
        <v>178.04815671035581</v>
      </c>
      <c r="S358" s="84">
        <v>170.01696255699508</v>
      </c>
      <c r="T358" s="84">
        <v>169.76390448756126</v>
      </c>
      <c r="U358" s="84">
        <v>150.79768809565422</v>
      </c>
      <c r="V358" s="84">
        <v>165.4659888957481</v>
      </c>
      <c r="W358" s="84">
        <v>183.04915262892618</v>
      </c>
      <c r="X358" s="84">
        <v>187.99273662332189</v>
      </c>
      <c r="Y358" s="84">
        <v>142.9611791092085</v>
      </c>
      <c r="Z358" s="84">
        <v>181.08021240458589</v>
      </c>
      <c r="AA358" s="84">
        <v>199.0173270732044</v>
      </c>
      <c r="AB358" s="84">
        <v>219.07542856020004</v>
      </c>
      <c r="AC358" s="84">
        <v>235.23966770978129</v>
      </c>
      <c r="AD358" s="84">
        <v>264.93306432501186</v>
      </c>
      <c r="AE358" s="84">
        <v>274.43579033468995</v>
      </c>
      <c r="AF358" s="84">
        <f t="shared" si="134"/>
        <v>293.10690592071074</v>
      </c>
      <c r="AG358" s="84">
        <f t="shared" si="135"/>
        <v>311.92482169021201</v>
      </c>
      <c r="AH358" s="84">
        <f t="shared" si="136"/>
        <v>330.49470031621439</v>
      </c>
      <c r="AI358" s="84">
        <f ca="1">VLOOKUP(eurostat_totals[[#This Row],[energy carrier EUCalc]],$AE$11:$BI$24,COLUMN()-COLUMN($AD$29),FALSE)*eurostat_totals[[#This Row],[2020 1]]</f>
        <v>231.3462902213501</v>
      </c>
      <c r="AJ358" s="84">
        <f ca="1">VLOOKUP(eurostat_totals[[#This Row],[energy carrier EUCalc]],$AE$11:$BI$24,COLUMN()-COLUMN($AD$29),FALSE)*eurostat_totals[[#This Row],[2020 1]]</f>
        <v>231.3462902213501</v>
      </c>
      <c r="AK358" s="84">
        <f ca="1">VLOOKUP(eurostat_totals[[#This Row],[energy carrier EUCalc]],$AE$11:$BI$24,COLUMN()-COLUMN($AD$29),FALSE)*eurostat_totals[[#This Row],[2020 1]]</f>
        <v>231.3462902213501</v>
      </c>
      <c r="AL358" s="84">
        <f ca="1">VLOOKUP(eurostat_totals[[#This Row],[energy carrier EUCalc]],$AE$11:$BI$24,COLUMN()-COLUMN($AD$29),FALSE)*eurostat_totals[[#This Row],[2020 1]]</f>
        <v>231.3462902213501</v>
      </c>
      <c r="AM358" s="84">
        <f ca="1">VLOOKUP(eurostat_totals[[#This Row],[energy carrier EUCalc]],$AE$11:$BI$24,COLUMN()-COLUMN($AD$29),FALSE)*eurostat_totals[[#This Row],[2020 1]]</f>
        <v>231.3462902213501</v>
      </c>
      <c r="AN358" s="84">
        <f ca="1">VLOOKUP(eurostat_totals[[#This Row],[energy carrier EUCalc]],$AE$11:$BI$24,COLUMN()-COLUMN($AD$29),FALSE)*eurostat_totals[[#This Row],[2020 1]]</f>
        <v>231.3462902213501</v>
      </c>
      <c r="AO358" s="84">
        <f ca="1">VLOOKUP(eurostat_totals[[#This Row],[energy carrier EUCalc]],$AE$11:$BI$24,COLUMN()-COLUMN($AD$29),FALSE)*eurostat_totals[[#This Row],[2020 1]]</f>
        <v>238.69061689504372</v>
      </c>
      <c r="AP358" s="84">
        <f ca="1">VLOOKUP(eurostat_totals[[#This Row],[energy carrier EUCalc]],$AE$11:$BI$24,COLUMN()-COLUMN($AD$29),FALSE)*eurostat_totals[[#This Row],[2020 1]]</f>
        <v>238.69061689504372</v>
      </c>
      <c r="AQ358" s="84">
        <f ca="1">VLOOKUP(eurostat_totals[[#This Row],[energy carrier EUCalc]],$AE$11:$BI$24,COLUMN()-COLUMN($AD$29),FALSE)*eurostat_totals[[#This Row],[2020 1]]</f>
        <v>238.69061689504372</v>
      </c>
      <c r="AR358" s="81">
        <f ca="1">VLOOKUP(eurostat_totals[[#This Row],[energy carrier EUCalc]],$AE$11:$BI$24,COLUMN()-COLUMN($AD$29),FALSE)*eurostat_totals[[#This Row],[2020 1]]</f>
        <v>238.69061689504372</v>
      </c>
      <c r="AS358" s="81">
        <f ca="1">VLOOKUP(eurostat_totals[[#This Row],[energy carrier EUCalc]],$AE$11:$BI$24,COLUMN()-COLUMN($AD$29),FALSE)*eurostat_totals[[#This Row],[2020 1]]</f>
        <v>238.69061689504372</v>
      </c>
      <c r="AT358" s="81">
        <f ca="1">VLOOKUP(eurostat_totals[[#This Row],[energy carrier EUCalc]],$AE$11:$BI$24,COLUMN()-COLUMN($AD$29),FALSE)*eurostat_totals[[#This Row],[2020 1]]</f>
        <v>238.69061689504372</v>
      </c>
      <c r="AU358" s="81">
        <f ca="1">VLOOKUP(eurostat_totals[[#This Row],[energy carrier EUCalc]],$AE$11:$BI$24,COLUMN()-COLUMN($AD$29),FALSE)*eurostat_totals[[#This Row],[2020 1]]</f>
        <v>238.69061689504372</v>
      </c>
      <c r="AV358" s="81">
        <f ca="1">VLOOKUP(eurostat_totals[[#This Row],[energy carrier EUCalc]],$AE$11:$BI$24,COLUMN()-COLUMN($AD$29),FALSE)*eurostat_totals[[#This Row],[2020 1]]</f>
        <v>211.1493918686925</v>
      </c>
      <c r="AW358" s="81">
        <f ca="1">VLOOKUP(eurostat_totals[[#This Row],[energy carrier EUCalc]],$AE$11:$BI$24,COLUMN()-COLUMN($AD$29),FALSE)*eurostat_totals[[#This Row],[2020 1]]</f>
        <v>211.1493918686925</v>
      </c>
      <c r="AX358" s="81">
        <f ca="1">VLOOKUP(eurostat_totals[[#This Row],[energy carrier EUCalc]],$AE$11:$BI$24,COLUMN()-COLUMN($AD$29),FALSE)*eurostat_totals[[#This Row],[2020 1]]</f>
        <v>211.1493918686925</v>
      </c>
      <c r="AY358" s="81">
        <f ca="1">VLOOKUP(eurostat_totals[[#This Row],[energy carrier EUCalc]],$AE$11:$BI$24,COLUMN()-COLUMN($AD$29),FALSE)*eurostat_totals[[#This Row],[2020 1]]</f>
        <v>211.1493918686925</v>
      </c>
      <c r="AZ358" s="81">
        <f ca="1">VLOOKUP(eurostat_totals[[#This Row],[energy carrier EUCalc]],$AE$11:$BI$24,COLUMN()-COLUMN($AD$29),FALSE)*eurostat_totals[[#This Row],[2020 1]]</f>
        <v>211.1493918686925</v>
      </c>
      <c r="BA358" s="81">
        <f ca="1">VLOOKUP(eurostat_totals[[#This Row],[energy carrier EUCalc]],$AE$11:$BI$24,COLUMN()-COLUMN($AD$29),FALSE)*eurostat_totals[[#This Row],[2020 1]]</f>
        <v>211.1493918686925</v>
      </c>
      <c r="BB358" s="81">
        <f ca="1">VLOOKUP(eurostat_totals[[#This Row],[energy carrier EUCalc]],$AE$11:$BI$24,COLUMN()-COLUMN($AD$29),FALSE)*eurostat_totals[[#This Row],[2020 1]]</f>
        <v>211.1493918686925</v>
      </c>
      <c r="BC358" s="81">
        <f ca="1">VLOOKUP(eurostat_totals[[#This Row],[energy carrier EUCalc]],$AE$11:$BI$24,COLUMN()-COLUMN($AD$29),FALSE)*eurostat_totals[[#This Row],[2020 1]]</f>
        <v>156.98498265020186</v>
      </c>
      <c r="BD358" s="81">
        <f ca="1">VLOOKUP(eurostat_totals[[#This Row],[energy carrier EUCalc]],$AE$11:$BI$24,COLUMN()-COLUMN($AD$29),FALSE)*eurostat_totals[[#This Row],[2020 1]]</f>
        <v>156.98498265020186</v>
      </c>
      <c r="BE358" s="81">
        <f ca="1">VLOOKUP(eurostat_totals[[#This Row],[energy carrier EUCalc]],$AE$11:$BI$24,COLUMN()-COLUMN($AD$29),FALSE)*eurostat_totals[[#This Row],[2020 1]]</f>
        <v>156.98498265020186</v>
      </c>
      <c r="BF358" s="81">
        <f ca="1">VLOOKUP(eurostat_totals[[#This Row],[energy carrier EUCalc]],$AE$11:$BI$24,COLUMN()-COLUMN($AD$29),FALSE)*eurostat_totals[[#This Row],[2020 1]]</f>
        <v>156.98498265020186</v>
      </c>
      <c r="BG358" s="81">
        <f ca="1">VLOOKUP(eurostat_totals[[#This Row],[energy carrier EUCalc]],$AE$11:$BI$24,COLUMN()-COLUMN($AD$29),FALSE)*eurostat_totals[[#This Row],[2020 1]]</f>
        <v>156.98498265020186</v>
      </c>
      <c r="BH358" s="81">
        <f ca="1">VLOOKUP(eurostat_totals[[#This Row],[energy carrier EUCalc]],$AE$11:$BI$24,COLUMN()-COLUMN($AD$29),FALSE)*eurostat_totals[[#This Row],[2020 1]]</f>
        <v>156.98498265020186</v>
      </c>
      <c r="BI358" s="81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81" t="str">
        <f t="shared" si="137"/>
        <v>solid-bioMalta</v>
      </c>
      <c r="B359" s="6" t="s">
        <v>75</v>
      </c>
      <c r="C359" t="s">
        <v>29</v>
      </c>
      <c r="D359" s="84">
        <v>0</v>
      </c>
      <c r="E359" s="84">
        <v>0</v>
      </c>
      <c r="F359" s="84">
        <v>0</v>
      </c>
      <c r="G359" s="84">
        <v>0</v>
      </c>
      <c r="H359" s="84">
        <v>0</v>
      </c>
      <c r="I359" s="84">
        <v>0</v>
      </c>
      <c r="J359" s="84">
        <v>0</v>
      </c>
      <c r="K359" s="84">
        <v>0</v>
      </c>
      <c r="L359" s="84">
        <v>0</v>
      </c>
      <c r="M359" s="84">
        <v>0</v>
      </c>
      <c r="N359" s="84">
        <v>0</v>
      </c>
      <c r="O359" s="84">
        <v>0</v>
      </c>
      <c r="P359" s="84">
        <v>0</v>
      </c>
      <c r="Q359" s="84">
        <v>0</v>
      </c>
      <c r="R359" s="84">
        <v>0</v>
      </c>
      <c r="S359" s="84">
        <v>0</v>
      </c>
      <c r="T359" s="84">
        <v>0</v>
      </c>
      <c r="U359" s="84">
        <v>0</v>
      </c>
      <c r="V359" s="84">
        <v>0</v>
      </c>
      <c r="W359" s="84">
        <v>0</v>
      </c>
      <c r="X359" s="84">
        <v>8.6062000000000012</v>
      </c>
      <c r="Y359" s="84">
        <v>8.3387100000000007</v>
      </c>
      <c r="Z359" s="84">
        <v>11.10665</v>
      </c>
      <c r="AA359" s="84">
        <v>10.001800000000001</v>
      </c>
      <c r="AB359" s="84">
        <v>12.50225</v>
      </c>
      <c r="AC359" s="84">
        <v>13.32798</v>
      </c>
      <c r="AD359" s="84">
        <v>12.781370000000001</v>
      </c>
      <c r="AE359" s="84">
        <v>15.747020000000003</v>
      </c>
      <c r="AF359" s="84">
        <f t="shared" si="134"/>
        <v>16.675094000000001</v>
      </c>
      <c r="AG359" s="84">
        <f t="shared" si="135"/>
        <v>18.009752800000001</v>
      </c>
      <c r="AH359" s="84">
        <f t="shared" si="136"/>
        <v>19.111253360000003</v>
      </c>
      <c r="AI359" s="84">
        <f ca="1">VLOOKUP(eurostat_totals[[#This Row],[energy carrier EUCalc]],$AE$11:$BI$24,COLUMN()-COLUMN($AD$29),FALSE)*eurostat_totals[[#This Row],[2020 1]]</f>
        <v>13.377877352000004</v>
      </c>
      <c r="AJ359" s="84">
        <f ca="1">VLOOKUP(eurostat_totals[[#This Row],[energy carrier EUCalc]],$AE$11:$BI$24,COLUMN()-COLUMN($AD$29),FALSE)*eurostat_totals[[#This Row],[2020 1]]</f>
        <v>13.377877352000004</v>
      </c>
      <c r="AK359" s="84">
        <f ca="1">VLOOKUP(eurostat_totals[[#This Row],[energy carrier EUCalc]],$AE$11:$BI$24,COLUMN()-COLUMN($AD$29),FALSE)*eurostat_totals[[#This Row],[2020 1]]</f>
        <v>13.377877352000004</v>
      </c>
      <c r="AL359" s="84">
        <f ca="1">VLOOKUP(eurostat_totals[[#This Row],[energy carrier EUCalc]],$AE$11:$BI$24,COLUMN()-COLUMN($AD$29),FALSE)*eurostat_totals[[#This Row],[2020 1]]</f>
        <v>13.377877352000004</v>
      </c>
      <c r="AM359" s="84">
        <f ca="1">VLOOKUP(eurostat_totals[[#This Row],[energy carrier EUCalc]],$AE$11:$BI$24,COLUMN()-COLUMN($AD$29),FALSE)*eurostat_totals[[#This Row],[2020 1]]</f>
        <v>13.377877352000004</v>
      </c>
      <c r="AN359" s="84">
        <f ca="1">VLOOKUP(eurostat_totals[[#This Row],[energy carrier EUCalc]],$AE$11:$BI$24,COLUMN()-COLUMN($AD$29),FALSE)*eurostat_totals[[#This Row],[2020 1]]</f>
        <v>13.377877352000004</v>
      </c>
      <c r="AO359" s="84">
        <f ca="1">VLOOKUP(eurostat_totals[[#This Row],[energy carrier EUCalc]],$AE$11:$BI$24,COLUMN()-COLUMN($AD$29),FALSE)*eurostat_totals[[#This Row],[2020 1]]</f>
        <v>13.802571871111113</v>
      </c>
      <c r="AP359" s="84">
        <f ca="1">VLOOKUP(eurostat_totals[[#This Row],[energy carrier EUCalc]],$AE$11:$BI$24,COLUMN()-COLUMN($AD$29),FALSE)*eurostat_totals[[#This Row],[2020 1]]</f>
        <v>13.802571871111113</v>
      </c>
      <c r="AQ359" s="84">
        <f ca="1">VLOOKUP(eurostat_totals[[#This Row],[energy carrier EUCalc]],$AE$11:$BI$24,COLUMN()-COLUMN($AD$29),FALSE)*eurostat_totals[[#This Row],[2020 1]]</f>
        <v>13.802571871111113</v>
      </c>
      <c r="AR359" s="81">
        <f ca="1">VLOOKUP(eurostat_totals[[#This Row],[energy carrier EUCalc]],$AE$11:$BI$24,COLUMN()-COLUMN($AD$29),FALSE)*eurostat_totals[[#This Row],[2020 1]]</f>
        <v>13.802571871111113</v>
      </c>
      <c r="AS359" s="81">
        <f ca="1">VLOOKUP(eurostat_totals[[#This Row],[energy carrier EUCalc]],$AE$11:$BI$24,COLUMN()-COLUMN($AD$29),FALSE)*eurostat_totals[[#This Row],[2020 1]]</f>
        <v>13.802571871111113</v>
      </c>
      <c r="AT359" s="81">
        <f ca="1">VLOOKUP(eurostat_totals[[#This Row],[energy carrier EUCalc]],$AE$11:$BI$24,COLUMN()-COLUMN($AD$29),FALSE)*eurostat_totals[[#This Row],[2020 1]]</f>
        <v>13.802571871111113</v>
      </c>
      <c r="AU359" s="81">
        <f ca="1">VLOOKUP(eurostat_totals[[#This Row],[energy carrier EUCalc]],$AE$11:$BI$24,COLUMN()-COLUMN($AD$29),FALSE)*eurostat_totals[[#This Row],[2020 1]]</f>
        <v>13.802571871111113</v>
      </c>
      <c r="AV359" s="81">
        <f ca="1">VLOOKUP(eurostat_totals[[#This Row],[energy carrier EUCalc]],$AE$11:$BI$24,COLUMN()-COLUMN($AD$29),FALSE)*eurostat_totals[[#This Row],[2020 1]]</f>
        <v>12.209967424444445</v>
      </c>
      <c r="AW359" s="81">
        <f ca="1">VLOOKUP(eurostat_totals[[#This Row],[energy carrier EUCalc]],$AE$11:$BI$24,COLUMN()-COLUMN($AD$29),FALSE)*eurostat_totals[[#This Row],[2020 1]]</f>
        <v>12.209967424444445</v>
      </c>
      <c r="AX359" s="81">
        <f ca="1">VLOOKUP(eurostat_totals[[#This Row],[energy carrier EUCalc]],$AE$11:$BI$24,COLUMN()-COLUMN($AD$29),FALSE)*eurostat_totals[[#This Row],[2020 1]]</f>
        <v>12.209967424444445</v>
      </c>
      <c r="AY359" s="81">
        <f ca="1">VLOOKUP(eurostat_totals[[#This Row],[energy carrier EUCalc]],$AE$11:$BI$24,COLUMN()-COLUMN($AD$29),FALSE)*eurostat_totals[[#This Row],[2020 1]]</f>
        <v>12.209967424444445</v>
      </c>
      <c r="AZ359" s="81">
        <f ca="1">VLOOKUP(eurostat_totals[[#This Row],[energy carrier EUCalc]],$AE$11:$BI$24,COLUMN()-COLUMN($AD$29),FALSE)*eurostat_totals[[#This Row],[2020 1]]</f>
        <v>12.209967424444445</v>
      </c>
      <c r="BA359" s="81">
        <f ca="1">VLOOKUP(eurostat_totals[[#This Row],[energy carrier EUCalc]],$AE$11:$BI$24,COLUMN()-COLUMN($AD$29),FALSE)*eurostat_totals[[#This Row],[2020 1]]</f>
        <v>12.209967424444445</v>
      </c>
      <c r="BB359" s="81">
        <f ca="1">VLOOKUP(eurostat_totals[[#This Row],[energy carrier EUCalc]],$AE$11:$BI$24,COLUMN()-COLUMN($AD$29),FALSE)*eurostat_totals[[#This Row],[2020 1]]</f>
        <v>12.209967424444445</v>
      </c>
      <c r="BC359" s="81">
        <f ca="1">VLOOKUP(eurostat_totals[[#This Row],[energy carrier EUCalc]],$AE$11:$BI$24,COLUMN()-COLUMN($AD$29),FALSE)*eurostat_totals[[#This Row],[2020 1]]</f>
        <v>9.0778453460000037</v>
      </c>
      <c r="BD359" s="81">
        <f ca="1">VLOOKUP(eurostat_totals[[#This Row],[energy carrier EUCalc]],$AE$11:$BI$24,COLUMN()-COLUMN($AD$29),FALSE)*eurostat_totals[[#This Row],[2020 1]]</f>
        <v>9.0778453460000037</v>
      </c>
      <c r="BE359" s="81">
        <f ca="1">VLOOKUP(eurostat_totals[[#This Row],[energy carrier EUCalc]],$AE$11:$BI$24,COLUMN()-COLUMN($AD$29),FALSE)*eurostat_totals[[#This Row],[2020 1]]</f>
        <v>9.0778453460000037</v>
      </c>
      <c r="BF359" s="81">
        <f ca="1">VLOOKUP(eurostat_totals[[#This Row],[energy carrier EUCalc]],$AE$11:$BI$24,COLUMN()-COLUMN($AD$29),FALSE)*eurostat_totals[[#This Row],[2020 1]]</f>
        <v>9.0778453460000037</v>
      </c>
      <c r="BG359" s="81">
        <f ca="1">VLOOKUP(eurostat_totals[[#This Row],[energy carrier EUCalc]],$AE$11:$BI$24,COLUMN()-COLUMN($AD$29),FALSE)*eurostat_totals[[#This Row],[2020 1]]</f>
        <v>9.0778453460000037</v>
      </c>
      <c r="BH359" s="81">
        <f ca="1">VLOOKUP(eurostat_totals[[#This Row],[energy carrier EUCalc]],$AE$11:$BI$24,COLUMN()-COLUMN($AD$29),FALSE)*eurostat_totals[[#This Row],[2020 1]]</f>
        <v>9.0778453460000037</v>
      </c>
      <c r="BI359" s="81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81" t="str">
        <f t="shared" si="137"/>
        <v>solid-bioNetherlands</v>
      </c>
      <c r="B360" s="6" t="s">
        <v>75</v>
      </c>
      <c r="C360" t="s">
        <v>8</v>
      </c>
      <c r="D360" s="84">
        <v>3193.2611010936357</v>
      </c>
      <c r="E360" s="84">
        <v>3181.1750309395902</v>
      </c>
      <c r="F360" s="84">
        <v>3196.6391324170254</v>
      </c>
      <c r="G360" s="84">
        <v>3232.1489167775726</v>
      </c>
      <c r="H360" s="84">
        <v>3280.2201230053361</v>
      </c>
      <c r="I360" s="84">
        <v>3336.0183230386988</v>
      </c>
      <c r="J360" s="84">
        <v>3434.8206823147398</v>
      </c>
      <c r="K360" s="84">
        <v>3460.6717244182873</v>
      </c>
      <c r="L360" s="84">
        <v>3479.756590008818</v>
      </c>
      <c r="M360" s="84">
        <v>3490.3862634246352</v>
      </c>
      <c r="N360" s="84">
        <v>3492.3180118760351</v>
      </c>
      <c r="O360" s="84">
        <v>3458.9665005324591</v>
      </c>
      <c r="P360" s="84">
        <v>3382.021167576891</v>
      </c>
      <c r="Q360" s="84">
        <v>3476.8844556352083</v>
      </c>
      <c r="R360" s="84">
        <v>3627.4173068866739</v>
      </c>
      <c r="S360" s="84">
        <v>3785.2285242358093</v>
      </c>
      <c r="T360" s="84">
        <v>3952.7810580350178</v>
      </c>
      <c r="U360" s="84">
        <v>3842.322109798366</v>
      </c>
      <c r="V360" s="84">
        <v>3940.3845741115915</v>
      </c>
      <c r="W360" s="84">
        <v>3955.5240556274794</v>
      </c>
      <c r="X360" s="84">
        <v>4090.684553894388</v>
      </c>
      <c r="Y360" s="84">
        <v>3908.654301492732</v>
      </c>
      <c r="Z360" s="84">
        <v>4006.9594154970832</v>
      </c>
      <c r="AA360" s="84">
        <v>4155.9922734924839</v>
      </c>
      <c r="AB360" s="84">
        <v>3944.6942840811134</v>
      </c>
      <c r="AC360" s="84">
        <v>4067.8022486960972</v>
      </c>
      <c r="AD360" s="84">
        <v>4154.5730629531308</v>
      </c>
      <c r="AE360" s="84">
        <v>4248.1605397455214</v>
      </c>
      <c r="AF360" s="84">
        <f t="shared" si="134"/>
        <v>4296.4007645952088</v>
      </c>
      <c r="AG360" s="84">
        <f t="shared" si="135"/>
        <v>4324.4824628157539</v>
      </c>
      <c r="AH360" s="84">
        <f t="shared" si="136"/>
        <v>4400.4400985626817</v>
      </c>
      <c r="AI360" s="84">
        <f ca="1">VLOOKUP(eurostat_totals[[#This Row],[energy carrier EUCalc]],$AE$11:$BI$24,COLUMN()-COLUMN($AD$29),FALSE)*eurostat_totals[[#This Row],[2020 1]]</f>
        <v>3080.3080689938774</v>
      </c>
      <c r="AJ360" s="84">
        <f ca="1">VLOOKUP(eurostat_totals[[#This Row],[energy carrier EUCalc]],$AE$11:$BI$24,COLUMN()-COLUMN($AD$29),FALSE)*eurostat_totals[[#This Row],[2020 1]]</f>
        <v>3080.3080689938774</v>
      </c>
      <c r="AK360" s="84">
        <f ca="1">VLOOKUP(eurostat_totals[[#This Row],[energy carrier EUCalc]],$AE$11:$BI$24,COLUMN()-COLUMN($AD$29),FALSE)*eurostat_totals[[#This Row],[2020 1]]</f>
        <v>3080.3080689938774</v>
      </c>
      <c r="AL360" s="84">
        <f ca="1">VLOOKUP(eurostat_totals[[#This Row],[energy carrier EUCalc]],$AE$11:$BI$24,COLUMN()-COLUMN($AD$29),FALSE)*eurostat_totals[[#This Row],[2020 1]]</f>
        <v>3080.3080689938774</v>
      </c>
      <c r="AM360" s="84">
        <f ca="1">VLOOKUP(eurostat_totals[[#This Row],[energy carrier EUCalc]],$AE$11:$BI$24,COLUMN()-COLUMN($AD$29),FALSE)*eurostat_totals[[#This Row],[2020 1]]</f>
        <v>3080.3080689938774</v>
      </c>
      <c r="AN360" s="84">
        <f ca="1">VLOOKUP(eurostat_totals[[#This Row],[energy carrier EUCalc]],$AE$11:$BI$24,COLUMN()-COLUMN($AD$29),FALSE)*eurostat_totals[[#This Row],[2020 1]]</f>
        <v>3080.3080689938774</v>
      </c>
      <c r="AO360" s="84">
        <f ca="1">VLOOKUP(eurostat_totals[[#This Row],[energy carrier EUCalc]],$AE$11:$BI$24,COLUMN()-COLUMN($AD$29),FALSE)*eurostat_totals[[#This Row],[2020 1]]</f>
        <v>3178.0956267397146</v>
      </c>
      <c r="AP360" s="84">
        <f ca="1">VLOOKUP(eurostat_totals[[#This Row],[energy carrier EUCalc]],$AE$11:$BI$24,COLUMN()-COLUMN($AD$29),FALSE)*eurostat_totals[[#This Row],[2020 1]]</f>
        <v>3178.0956267397146</v>
      </c>
      <c r="AQ360" s="84">
        <f ca="1">VLOOKUP(eurostat_totals[[#This Row],[energy carrier EUCalc]],$AE$11:$BI$24,COLUMN()-COLUMN($AD$29),FALSE)*eurostat_totals[[#This Row],[2020 1]]</f>
        <v>3178.0956267397146</v>
      </c>
      <c r="AR360" s="81">
        <f ca="1">VLOOKUP(eurostat_totals[[#This Row],[energy carrier EUCalc]],$AE$11:$BI$24,COLUMN()-COLUMN($AD$29),FALSE)*eurostat_totals[[#This Row],[2020 1]]</f>
        <v>3178.0956267397146</v>
      </c>
      <c r="AS360" s="81">
        <f ca="1">VLOOKUP(eurostat_totals[[#This Row],[energy carrier EUCalc]],$AE$11:$BI$24,COLUMN()-COLUMN($AD$29),FALSE)*eurostat_totals[[#This Row],[2020 1]]</f>
        <v>3178.0956267397146</v>
      </c>
      <c r="AT360" s="81">
        <f ca="1">VLOOKUP(eurostat_totals[[#This Row],[energy carrier EUCalc]],$AE$11:$BI$24,COLUMN()-COLUMN($AD$29),FALSE)*eurostat_totals[[#This Row],[2020 1]]</f>
        <v>3178.0956267397146</v>
      </c>
      <c r="AU360" s="81">
        <f ca="1">VLOOKUP(eurostat_totals[[#This Row],[energy carrier EUCalc]],$AE$11:$BI$24,COLUMN()-COLUMN($AD$29),FALSE)*eurostat_totals[[#This Row],[2020 1]]</f>
        <v>3178.0956267397146</v>
      </c>
      <c r="AV360" s="81">
        <f ca="1">VLOOKUP(eurostat_totals[[#This Row],[energy carrier EUCalc]],$AE$11:$BI$24,COLUMN()-COLUMN($AD$29),FALSE)*eurostat_totals[[#This Row],[2020 1]]</f>
        <v>2811.3922851928241</v>
      </c>
      <c r="AW360" s="81">
        <f ca="1">VLOOKUP(eurostat_totals[[#This Row],[energy carrier EUCalc]],$AE$11:$BI$24,COLUMN()-COLUMN($AD$29),FALSE)*eurostat_totals[[#This Row],[2020 1]]</f>
        <v>2811.3922851928241</v>
      </c>
      <c r="AX360" s="81">
        <f ca="1">VLOOKUP(eurostat_totals[[#This Row],[energy carrier EUCalc]],$AE$11:$BI$24,COLUMN()-COLUMN($AD$29),FALSE)*eurostat_totals[[#This Row],[2020 1]]</f>
        <v>2811.3922851928241</v>
      </c>
      <c r="AY360" s="81">
        <f ca="1">VLOOKUP(eurostat_totals[[#This Row],[energy carrier EUCalc]],$AE$11:$BI$24,COLUMN()-COLUMN($AD$29),FALSE)*eurostat_totals[[#This Row],[2020 1]]</f>
        <v>2811.3922851928241</v>
      </c>
      <c r="AZ360" s="81">
        <f ca="1">VLOOKUP(eurostat_totals[[#This Row],[energy carrier EUCalc]],$AE$11:$BI$24,COLUMN()-COLUMN($AD$29),FALSE)*eurostat_totals[[#This Row],[2020 1]]</f>
        <v>2811.3922851928241</v>
      </c>
      <c r="BA360" s="81">
        <f ca="1">VLOOKUP(eurostat_totals[[#This Row],[energy carrier EUCalc]],$AE$11:$BI$24,COLUMN()-COLUMN($AD$29),FALSE)*eurostat_totals[[#This Row],[2020 1]]</f>
        <v>2811.3922851928241</v>
      </c>
      <c r="BB360" s="81">
        <f ca="1">VLOOKUP(eurostat_totals[[#This Row],[energy carrier EUCalc]],$AE$11:$BI$24,COLUMN()-COLUMN($AD$29),FALSE)*eurostat_totals[[#This Row],[2020 1]]</f>
        <v>2811.3922851928241</v>
      </c>
      <c r="BC360" s="81">
        <f ca="1">VLOOKUP(eurostat_totals[[#This Row],[energy carrier EUCalc]],$AE$11:$BI$24,COLUMN()-COLUMN($AD$29),FALSE)*eurostat_totals[[#This Row],[2020 1]]</f>
        <v>2090.2090468172742</v>
      </c>
      <c r="BD360" s="81">
        <f ca="1">VLOOKUP(eurostat_totals[[#This Row],[energy carrier EUCalc]],$AE$11:$BI$24,COLUMN()-COLUMN($AD$29),FALSE)*eurostat_totals[[#This Row],[2020 1]]</f>
        <v>2090.2090468172742</v>
      </c>
      <c r="BE360" s="81">
        <f ca="1">VLOOKUP(eurostat_totals[[#This Row],[energy carrier EUCalc]],$AE$11:$BI$24,COLUMN()-COLUMN($AD$29),FALSE)*eurostat_totals[[#This Row],[2020 1]]</f>
        <v>2090.2090468172742</v>
      </c>
      <c r="BF360" s="81">
        <f ca="1">VLOOKUP(eurostat_totals[[#This Row],[energy carrier EUCalc]],$AE$11:$BI$24,COLUMN()-COLUMN($AD$29),FALSE)*eurostat_totals[[#This Row],[2020 1]]</f>
        <v>2090.2090468172742</v>
      </c>
      <c r="BG360" s="81">
        <f ca="1">VLOOKUP(eurostat_totals[[#This Row],[energy carrier EUCalc]],$AE$11:$BI$24,COLUMN()-COLUMN($AD$29),FALSE)*eurostat_totals[[#This Row],[2020 1]]</f>
        <v>2090.2090468172742</v>
      </c>
      <c r="BH360" s="81">
        <f ca="1">VLOOKUP(eurostat_totals[[#This Row],[energy carrier EUCalc]],$AE$11:$BI$24,COLUMN()-COLUMN($AD$29),FALSE)*eurostat_totals[[#This Row],[2020 1]]</f>
        <v>2090.2090468172742</v>
      </c>
      <c r="BI360" s="81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81" t="str">
        <f t="shared" si="137"/>
        <v>solid-bioNorway</v>
      </c>
      <c r="B361" s="6" t="s">
        <v>75</v>
      </c>
      <c r="C361" t="s">
        <v>71</v>
      </c>
      <c r="D361" s="84">
        <v>6005.5575500000004</v>
      </c>
      <c r="E361" s="84">
        <v>5356.9408199999998</v>
      </c>
      <c r="F361" s="84">
        <v>5393.3310900000006</v>
      </c>
      <c r="G361" s="84">
        <v>6070.2785000000013</v>
      </c>
      <c r="H361" s="84">
        <v>6701.1129600000004</v>
      </c>
      <c r="I361" s="84">
        <v>6444.7179800000004</v>
      </c>
      <c r="J361" s="84">
        <v>6344.7232400000003</v>
      </c>
      <c r="K361" s="84">
        <v>6606.9448500000008</v>
      </c>
      <c r="L361" s="84">
        <v>7019.7168099999999</v>
      </c>
      <c r="M361" s="84">
        <v>6600.0017400000006</v>
      </c>
      <c r="N361" s="84">
        <v>6689.7271899999996</v>
      </c>
      <c r="O361" s="84">
        <v>6905.5567300000002</v>
      </c>
      <c r="P361" s="84">
        <v>7878.0573300000005</v>
      </c>
      <c r="Q361" s="84">
        <v>7826.9434799999999</v>
      </c>
      <c r="R361" s="84">
        <v>7358.6150100000004</v>
      </c>
      <c r="S361" s="84">
        <v>7874.1612800000012</v>
      </c>
      <c r="T361" s="84">
        <v>7375.8390399999998</v>
      </c>
      <c r="U361" s="84">
        <v>6763.3334600000007</v>
      </c>
      <c r="V361" s="84">
        <v>7039.999530000001</v>
      </c>
      <c r="W361" s="84">
        <v>7413.8924000000006</v>
      </c>
      <c r="X361" s="84">
        <v>8360.5511400000014</v>
      </c>
      <c r="Y361" s="84">
        <v>7368.3376900000003</v>
      </c>
      <c r="Z361" s="84">
        <v>7656.3895300000004</v>
      </c>
      <c r="AA361" s="84">
        <v>6144.1638900000007</v>
      </c>
      <c r="AB361" s="84">
        <v>5301.9425500000007</v>
      </c>
      <c r="AC361" s="84">
        <v>5652.5056400000003</v>
      </c>
      <c r="AD361" s="84">
        <v>5692.7803300000005</v>
      </c>
      <c r="AE361" s="84">
        <v>5830.5609400000003</v>
      </c>
      <c r="AF361" s="84">
        <f t="shared" si="134"/>
        <v>5465.3952220000001</v>
      </c>
      <c r="AG361" s="84">
        <f t="shared" si="135"/>
        <v>5329.6414883999996</v>
      </c>
      <c r="AH361" s="84">
        <f t="shared" si="136"/>
        <v>5335.1812760799994</v>
      </c>
      <c r="AI361" s="84">
        <f ca="1">VLOOKUP(eurostat_totals[[#This Row],[energy carrier EUCalc]],$AE$11:$BI$24,COLUMN()-COLUMN($AD$29),FALSE)*eurostat_totals[[#This Row],[2020 1]]</f>
        <v>3734.6268932560001</v>
      </c>
      <c r="AJ361" s="84">
        <f ca="1">VLOOKUP(eurostat_totals[[#This Row],[energy carrier EUCalc]],$AE$11:$BI$24,COLUMN()-COLUMN($AD$29),FALSE)*eurostat_totals[[#This Row],[2020 1]]</f>
        <v>3734.6268932560001</v>
      </c>
      <c r="AK361" s="84">
        <f ca="1">VLOOKUP(eurostat_totals[[#This Row],[energy carrier EUCalc]],$AE$11:$BI$24,COLUMN()-COLUMN($AD$29),FALSE)*eurostat_totals[[#This Row],[2020 1]]</f>
        <v>3734.6268932560001</v>
      </c>
      <c r="AL361" s="84">
        <f ca="1">VLOOKUP(eurostat_totals[[#This Row],[energy carrier EUCalc]],$AE$11:$BI$24,COLUMN()-COLUMN($AD$29),FALSE)*eurostat_totals[[#This Row],[2020 1]]</f>
        <v>3734.6268932560001</v>
      </c>
      <c r="AM361" s="84">
        <f ca="1">VLOOKUP(eurostat_totals[[#This Row],[energy carrier EUCalc]],$AE$11:$BI$24,COLUMN()-COLUMN($AD$29),FALSE)*eurostat_totals[[#This Row],[2020 1]]</f>
        <v>3734.6268932560001</v>
      </c>
      <c r="AN361" s="84">
        <f ca="1">VLOOKUP(eurostat_totals[[#This Row],[energy carrier EUCalc]],$AE$11:$BI$24,COLUMN()-COLUMN($AD$29),FALSE)*eurostat_totals[[#This Row],[2020 1]]</f>
        <v>3734.6268932560001</v>
      </c>
      <c r="AO361" s="84">
        <f ca="1">VLOOKUP(eurostat_totals[[#This Row],[energy carrier EUCalc]],$AE$11:$BI$24,COLUMN()-COLUMN($AD$29),FALSE)*eurostat_totals[[#This Row],[2020 1]]</f>
        <v>3853.1864771688884</v>
      </c>
      <c r="AP361" s="84">
        <f ca="1">VLOOKUP(eurostat_totals[[#This Row],[energy carrier EUCalc]],$AE$11:$BI$24,COLUMN()-COLUMN($AD$29),FALSE)*eurostat_totals[[#This Row],[2020 1]]</f>
        <v>3853.1864771688884</v>
      </c>
      <c r="AQ361" s="84">
        <f ca="1">VLOOKUP(eurostat_totals[[#This Row],[energy carrier EUCalc]],$AE$11:$BI$24,COLUMN()-COLUMN($AD$29),FALSE)*eurostat_totals[[#This Row],[2020 1]]</f>
        <v>3853.1864771688884</v>
      </c>
      <c r="AR361" s="81">
        <f ca="1">VLOOKUP(eurostat_totals[[#This Row],[energy carrier EUCalc]],$AE$11:$BI$24,COLUMN()-COLUMN($AD$29),FALSE)*eurostat_totals[[#This Row],[2020 1]]</f>
        <v>3853.1864771688884</v>
      </c>
      <c r="AS361" s="81">
        <f ca="1">VLOOKUP(eurostat_totals[[#This Row],[energy carrier EUCalc]],$AE$11:$BI$24,COLUMN()-COLUMN($AD$29),FALSE)*eurostat_totals[[#This Row],[2020 1]]</f>
        <v>3853.1864771688884</v>
      </c>
      <c r="AT361" s="81">
        <f ca="1">VLOOKUP(eurostat_totals[[#This Row],[energy carrier EUCalc]],$AE$11:$BI$24,COLUMN()-COLUMN($AD$29),FALSE)*eurostat_totals[[#This Row],[2020 1]]</f>
        <v>3853.1864771688884</v>
      </c>
      <c r="AU361" s="81">
        <f ca="1">VLOOKUP(eurostat_totals[[#This Row],[energy carrier EUCalc]],$AE$11:$BI$24,COLUMN()-COLUMN($AD$29),FALSE)*eurostat_totals[[#This Row],[2020 1]]</f>
        <v>3853.1864771688884</v>
      </c>
      <c r="AV361" s="81">
        <f ca="1">VLOOKUP(eurostat_totals[[#This Row],[energy carrier EUCalc]],$AE$11:$BI$24,COLUMN()-COLUMN($AD$29),FALSE)*eurostat_totals[[#This Row],[2020 1]]</f>
        <v>3408.588037495555</v>
      </c>
      <c r="AW361" s="81">
        <f ca="1">VLOOKUP(eurostat_totals[[#This Row],[energy carrier EUCalc]],$AE$11:$BI$24,COLUMN()-COLUMN($AD$29),FALSE)*eurostat_totals[[#This Row],[2020 1]]</f>
        <v>3408.588037495555</v>
      </c>
      <c r="AX361" s="81">
        <f ca="1">VLOOKUP(eurostat_totals[[#This Row],[energy carrier EUCalc]],$AE$11:$BI$24,COLUMN()-COLUMN($AD$29),FALSE)*eurostat_totals[[#This Row],[2020 1]]</f>
        <v>3408.588037495555</v>
      </c>
      <c r="AY361" s="81">
        <f ca="1">VLOOKUP(eurostat_totals[[#This Row],[energy carrier EUCalc]],$AE$11:$BI$24,COLUMN()-COLUMN($AD$29),FALSE)*eurostat_totals[[#This Row],[2020 1]]</f>
        <v>3408.588037495555</v>
      </c>
      <c r="AZ361" s="81">
        <f ca="1">VLOOKUP(eurostat_totals[[#This Row],[energy carrier EUCalc]],$AE$11:$BI$24,COLUMN()-COLUMN($AD$29),FALSE)*eurostat_totals[[#This Row],[2020 1]]</f>
        <v>3408.588037495555</v>
      </c>
      <c r="BA361" s="81">
        <f ca="1">VLOOKUP(eurostat_totals[[#This Row],[energy carrier EUCalc]],$AE$11:$BI$24,COLUMN()-COLUMN($AD$29),FALSE)*eurostat_totals[[#This Row],[2020 1]]</f>
        <v>3408.588037495555</v>
      </c>
      <c r="BB361" s="81">
        <f ca="1">VLOOKUP(eurostat_totals[[#This Row],[energy carrier EUCalc]],$AE$11:$BI$24,COLUMN()-COLUMN($AD$29),FALSE)*eurostat_totals[[#This Row],[2020 1]]</f>
        <v>3408.588037495555</v>
      </c>
      <c r="BC361" s="81">
        <f ca="1">VLOOKUP(eurostat_totals[[#This Row],[energy carrier EUCalc]],$AE$11:$BI$24,COLUMN()-COLUMN($AD$29),FALSE)*eurostat_totals[[#This Row],[2020 1]]</f>
        <v>2534.2111061380001</v>
      </c>
      <c r="BD361" s="81">
        <f ca="1">VLOOKUP(eurostat_totals[[#This Row],[energy carrier EUCalc]],$AE$11:$BI$24,COLUMN()-COLUMN($AD$29),FALSE)*eurostat_totals[[#This Row],[2020 1]]</f>
        <v>2534.2111061380001</v>
      </c>
      <c r="BE361" s="81">
        <f ca="1">VLOOKUP(eurostat_totals[[#This Row],[energy carrier EUCalc]],$AE$11:$BI$24,COLUMN()-COLUMN($AD$29),FALSE)*eurostat_totals[[#This Row],[2020 1]]</f>
        <v>2534.2111061380001</v>
      </c>
      <c r="BF361" s="81">
        <f ca="1">VLOOKUP(eurostat_totals[[#This Row],[energy carrier EUCalc]],$AE$11:$BI$24,COLUMN()-COLUMN($AD$29),FALSE)*eurostat_totals[[#This Row],[2020 1]]</f>
        <v>2534.2111061380001</v>
      </c>
      <c r="BG361" s="81">
        <f ca="1">VLOOKUP(eurostat_totals[[#This Row],[energy carrier EUCalc]],$AE$11:$BI$24,COLUMN()-COLUMN($AD$29),FALSE)*eurostat_totals[[#This Row],[2020 1]]</f>
        <v>2534.2111061380001</v>
      </c>
      <c r="BH361" s="81">
        <f ca="1">VLOOKUP(eurostat_totals[[#This Row],[energy carrier EUCalc]],$AE$11:$BI$24,COLUMN()-COLUMN($AD$29),FALSE)*eurostat_totals[[#This Row],[2020 1]]</f>
        <v>2534.2111061380001</v>
      </c>
      <c r="BI361" s="81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81" t="str">
        <f t="shared" si="137"/>
        <v>solid-bioPoland</v>
      </c>
      <c r="B362" s="6" t="s">
        <v>75</v>
      </c>
      <c r="C362" t="s">
        <v>6</v>
      </c>
      <c r="D362" s="84">
        <v>0</v>
      </c>
      <c r="E362" s="84">
        <v>0</v>
      </c>
      <c r="F362" s="84">
        <v>0</v>
      </c>
      <c r="G362" s="84">
        <v>24792.046562298547</v>
      </c>
      <c r="H362" s="84">
        <v>24491.498568312505</v>
      </c>
      <c r="I362" s="84">
        <v>24558.155358194657</v>
      </c>
      <c r="J362" s="84">
        <v>23622.610126556487</v>
      </c>
      <c r="K362" s="84">
        <v>23388.718922452594</v>
      </c>
      <c r="L362" s="84">
        <v>23552.437869130968</v>
      </c>
      <c r="M362" s="84">
        <v>22219.28248671053</v>
      </c>
      <c r="N362" s="84">
        <v>22219.28248671053</v>
      </c>
      <c r="O362" s="84">
        <v>24791.758671843712</v>
      </c>
      <c r="P362" s="84">
        <v>24397.66923398857</v>
      </c>
      <c r="Q362" s="84">
        <v>23806.226682616139</v>
      </c>
      <c r="R362" s="84">
        <v>23688.266017056769</v>
      </c>
      <c r="S362" s="84">
        <v>23167.530554528712</v>
      </c>
      <c r="T362" s="84">
        <v>24216.940623169721</v>
      </c>
      <c r="U362" s="84">
        <v>23354.970027331743</v>
      </c>
      <c r="V362" s="84">
        <v>23443.787884833302</v>
      </c>
      <c r="W362" s="84">
        <v>23442.273212913267</v>
      </c>
      <c r="X362" s="84">
        <v>26361.661461752559</v>
      </c>
      <c r="Y362" s="84">
        <v>26262.527531382082</v>
      </c>
      <c r="Z362" s="84">
        <v>26789.198457098933</v>
      </c>
      <c r="AA362" s="84">
        <v>26673.972295368636</v>
      </c>
      <c r="AB362" s="84">
        <v>23605.070964127492</v>
      </c>
      <c r="AC362" s="84">
        <v>24262.970576674175</v>
      </c>
      <c r="AD362" s="84">
        <v>24943.438110327228</v>
      </c>
      <c r="AE362" s="84">
        <v>24560.680394211351</v>
      </c>
      <c r="AF362" s="84">
        <f t="shared" si="134"/>
        <v>24114.976781633835</v>
      </c>
      <c r="AG362" s="84">
        <f t="shared" si="135"/>
        <v>23603.177678886874</v>
      </c>
      <c r="AH362" s="84">
        <f t="shared" si="136"/>
        <v>23602.799021838749</v>
      </c>
      <c r="AI362" s="84">
        <f ca="1">VLOOKUP(eurostat_totals[[#This Row],[energy carrier EUCalc]],$AE$11:$BI$24,COLUMN()-COLUMN($AD$29),FALSE)*eurostat_totals[[#This Row],[2020 1]]</f>
        <v>16521.959315287128</v>
      </c>
      <c r="AJ362" s="84">
        <f ca="1">VLOOKUP(eurostat_totals[[#This Row],[energy carrier EUCalc]],$AE$11:$BI$24,COLUMN()-COLUMN($AD$29),FALSE)*eurostat_totals[[#This Row],[2020 1]]</f>
        <v>16521.959315287128</v>
      </c>
      <c r="AK362" s="84">
        <f ca="1">VLOOKUP(eurostat_totals[[#This Row],[energy carrier EUCalc]],$AE$11:$BI$24,COLUMN()-COLUMN($AD$29),FALSE)*eurostat_totals[[#This Row],[2020 1]]</f>
        <v>16521.959315287128</v>
      </c>
      <c r="AL362" s="84">
        <f ca="1">VLOOKUP(eurostat_totals[[#This Row],[energy carrier EUCalc]],$AE$11:$BI$24,COLUMN()-COLUMN($AD$29),FALSE)*eurostat_totals[[#This Row],[2020 1]]</f>
        <v>16521.959315287128</v>
      </c>
      <c r="AM362" s="84">
        <f ca="1">VLOOKUP(eurostat_totals[[#This Row],[energy carrier EUCalc]],$AE$11:$BI$24,COLUMN()-COLUMN($AD$29),FALSE)*eurostat_totals[[#This Row],[2020 1]]</f>
        <v>16521.959315287128</v>
      </c>
      <c r="AN362" s="84">
        <f ca="1">VLOOKUP(eurostat_totals[[#This Row],[energy carrier EUCalc]],$AE$11:$BI$24,COLUMN()-COLUMN($AD$29),FALSE)*eurostat_totals[[#This Row],[2020 1]]</f>
        <v>16521.959315287128</v>
      </c>
      <c r="AO362" s="84">
        <f ca="1">VLOOKUP(eurostat_totals[[#This Row],[energy carrier EUCalc]],$AE$11:$BI$24,COLUMN()-COLUMN($AD$29),FALSE)*eurostat_totals[[#This Row],[2020 1]]</f>
        <v>17046.465960216876</v>
      </c>
      <c r="AP362" s="84">
        <f ca="1">VLOOKUP(eurostat_totals[[#This Row],[energy carrier EUCalc]],$AE$11:$BI$24,COLUMN()-COLUMN($AD$29),FALSE)*eurostat_totals[[#This Row],[2020 1]]</f>
        <v>17046.465960216876</v>
      </c>
      <c r="AQ362" s="84">
        <f ca="1">VLOOKUP(eurostat_totals[[#This Row],[energy carrier EUCalc]],$AE$11:$BI$24,COLUMN()-COLUMN($AD$29),FALSE)*eurostat_totals[[#This Row],[2020 1]]</f>
        <v>17046.465960216876</v>
      </c>
      <c r="AR362" s="81">
        <f ca="1">VLOOKUP(eurostat_totals[[#This Row],[energy carrier EUCalc]],$AE$11:$BI$24,COLUMN()-COLUMN($AD$29),FALSE)*eurostat_totals[[#This Row],[2020 1]]</f>
        <v>17046.465960216876</v>
      </c>
      <c r="AS362" s="81">
        <f ca="1">VLOOKUP(eurostat_totals[[#This Row],[energy carrier EUCalc]],$AE$11:$BI$24,COLUMN()-COLUMN($AD$29),FALSE)*eurostat_totals[[#This Row],[2020 1]]</f>
        <v>17046.465960216876</v>
      </c>
      <c r="AT362" s="81">
        <f ca="1">VLOOKUP(eurostat_totals[[#This Row],[energy carrier EUCalc]],$AE$11:$BI$24,COLUMN()-COLUMN($AD$29),FALSE)*eurostat_totals[[#This Row],[2020 1]]</f>
        <v>17046.465960216876</v>
      </c>
      <c r="AU362" s="81">
        <f ca="1">VLOOKUP(eurostat_totals[[#This Row],[energy carrier EUCalc]],$AE$11:$BI$24,COLUMN()-COLUMN($AD$29),FALSE)*eurostat_totals[[#This Row],[2020 1]]</f>
        <v>17046.465960216876</v>
      </c>
      <c r="AV362" s="81">
        <f ca="1">VLOOKUP(eurostat_totals[[#This Row],[energy carrier EUCalc]],$AE$11:$BI$24,COLUMN()-COLUMN($AD$29),FALSE)*eurostat_totals[[#This Row],[2020 1]]</f>
        <v>15079.566041730312</v>
      </c>
      <c r="AW362" s="81">
        <f ca="1">VLOOKUP(eurostat_totals[[#This Row],[energy carrier EUCalc]],$AE$11:$BI$24,COLUMN()-COLUMN($AD$29),FALSE)*eurostat_totals[[#This Row],[2020 1]]</f>
        <v>15079.566041730312</v>
      </c>
      <c r="AX362" s="81">
        <f ca="1">VLOOKUP(eurostat_totals[[#This Row],[energy carrier EUCalc]],$AE$11:$BI$24,COLUMN()-COLUMN($AD$29),FALSE)*eurostat_totals[[#This Row],[2020 1]]</f>
        <v>15079.566041730312</v>
      </c>
      <c r="AY362" s="81">
        <f ca="1">VLOOKUP(eurostat_totals[[#This Row],[energy carrier EUCalc]],$AE$11:$BI$24,COLUMN()-COLUMN($AD$29),FALSE)*eurostat_totals[[#This Row],[2020 1]]</f>
        <v>15079.566041730312</v>
      </c>
      <c r="AZ362" s="81">
        <f ca="1">VLOOKUP(eurostat_totals[[#This Row],[energy carrier EUCalc]],$AE$11:$BI$24,COLUMN()-COLUMN($AD$29),FALSE)*eurostat_totals[[#This Row],[2020 1]]</f>
        <v>15079.566041730312</v>
      </c>
      <c r="BA362" s="81">
        <f ca="1">VLOOKUP(eurostat_totals[[#This Row],[energy carrier EUCalc]],$AE$11:$BI$24,COLUMN()-COLUMN($AD$29),FALSE)*eurostat_totals[[#This Row],[2020 1]]</f>
        <v>15079.566041730312</v>
      </c>
      <c r="BB362" s="81">
        <f ca="1">VLOOKUP(eurostat_totals[[#This Row],[energy carrier EUCalc]],$AE$11:$BI$24,COLUMN()-COLUMN($AD$29),FALSE)*eurostat_totals[[#This Row],[2020 1]]</f>
        <v>15079.566041730312</v>
      </c>
      <c r="BC362" s="81">
        <f ca="1">VLOOKUP(eurostat_totals[[#This Row],[energy carrier EUCalc]],$AE$11:$BI$24,COLUMN()-COLUMN($AD$29),FALSE)*eurostat_totals[[#This Row],[2020 1]]</f>
        <v>11211.329535373408</v>
      </c>
      <c r="BD362" s="81">
        <f ca="1">VLOOKUP(eurostat_totals[[#This Row],[energy carrier EUCalc]],$AE$11:$BI$24,COLUMN()-COLUMN($AD$29),FALSE)*eurostat_totals[[#This Row],[2020 1]]</f>
        <v>11211.329535373408</v>
      </c>
      <c r="BE362" s="81">
        <f ca="1">VLOOKUP(eurostat_totals[[#This Row],[energy carrier EUCalc]],$AE$11:$BI$24,COLUMN()-COLUMN($AD$29),FALSE)*eurostat_totals[[#This Row],[2020 1]]</f>
        <v>11211.329535373408</v>
      </c>
      <c r="BF362" s="81">
        <f ca="1">VLOOKUP(eurostat_totals[[#This Row],[energy carrier EUCalc]],$AE$11:$BI$24,COLUMN()-COLUMN($AD$29),FALSE)*eurostat_totals[[#This Row],[2020 1]]</f>
        <v>11211.329535373408</v>
      </c>
      <c r="BG362" s="81">
        <f ca="1">VLOOKUP(eurostat_totals[[#This Row],[energy carrier EUCalc]],$AE$11:$BI$24,COLUMN()-COLUMN($AD$29),FALSE)*eurostat_totals[[#This Row],[2020 1]]</f>
        <v>11211.329535373408</v>
      </c>
      <c r="BH362" s="81">
        <f ca="1">VLOOKUP(eurostat_totals[[#This Row],[energy carrier EUCalc]],$AE$11:$BI$24,COLUMN()-COLUMN($AD$29),FALSE)*eurostat_totals[[#This Row],[2020 1]]</f>
        <v>11211.329535373408</v>
      </c>
      <c r="BI362" s="81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81" t="str">
        <f t="shared" si="137"/>
        <v>solid-bioPortugal</v>
      </c>
      <c r="B363" s="6" t="s">
        <v>75</v>
      </c>
      <c r="C363" t="s">
        <v>21</v>
      </c>
      <c r="D363" s="84">
        <v>9885.6987439619115</v>
      </c>
      <c r="E363" s="84">
        <v>9885.6987439619115</v>
      </c>
      <c r="F363" s="84">
        <v>9885.6987439619115</v>
      </c>
      <c r="G363" s="84">
        <v>9885.6987439619115</v>
      </c>
      <c r="H363" s="84">
        <v>9885.6987439619115</v>
      </c>
      <c r="I363" s="84">
        <v>9885.6987439619115</v>
      </c>
      <c r="J363" s="84">
        <v>9885.6987439619115</v>
      </c>
      <c r="K363" s="84">
        <v>9885.6987439619115</v>
      </c>
      <c r="L363" s="84">
        <v>9885.6987439619115</v>
      </c>
      <c r="M363" s="84">
        <v>9885.6987439619115</v>
      </c>
      <c r="N363" s="84">
        <v>9885.6987439619115</v>
      </c>
      <c r="O363" s="84">
        <v>9821.7293513433742</v>
      </c>
      <c r="P363" s="84">
        <v>9798.1848837651414</v>
      </c>
      <c r="Q363" s="84">
        <v>9679.746619723941</v>
      </c>
      <c r="R363" s="84">
        <v>9747.8440288349266</v>
      </c>
      <c r="S363" s="84">
        <v>9699.5178179947652</v>
      </c>
      <c r="T363" s="84">
        <v>9566.562686393916</v>
      </c>
      <c r="U363" s="84">
        <v>9377.542779199297</v>
      </c>
      <c r="V363" s="84">
        <v>9132.746104444097</v>
      </c>
      <c r="W363" s="84">
        <v>9174.427650410722</v>
      </c>
      <c r="X363" s="84">
        <v>4611.0516365973272</v>
      </c>
      <c r="Y363" s="84">
        <v>4028.4634952830247</v>
      </c>
      <c r="Z363" s="84">
        <v>4370.1166963631977</v>
      </c>
      <c r="AA363" s="84">
        <v>4597.168565366961</v>
      </c>
      <c r="AB363" s="84">
        <v>4557.1372017556259</v>
      </c>
      <c r="AC363" s="84">
        <v>4644.6974645012606</v>
      </c>
      <c r="AD363" s="84">
        <v>4649.564468455108</v>
      </c>
      <c r="AE363" s="84">
        <v>4651.6268613805514</v>
      </c>
      <c r="AF363" s="84">
        <f t="shared" si="134"/>
        <v>4707.928894384022</v>
      </c>
      <c r="AG363" s="84">
        <f t="shared" si="135"/>
        <v>4730.0809601874344</v>
      </c>
      <c r="AH363" s="84">
        <f t="shared" si="136"/>
        <v>4764.6697118737957</v>
      </c>
      <c r="AI363" s="84">
        <f ca="1">VLOOKUP(eurostat_totals[[#This Row],[energy carrier EUCalc]],$AE$11:$BI$24,COLUMN()-COLUMN($AD$29),FALSE)*eurostat_totals[[#This Row],[2020 1]]</f>
        <v>3335.2687983116571</v>
      </c>
      <c r="AJ363" s="84">
        <f ca="1">VLOOKUP(eurostat_totals[[#This Row],[energy carrier EUCalc]],$AE$11:$BI$24,COLUMN()-COLUMN($AD$29),FALSE)*eurostat_totals[[#This Row],[2020 1]]</f>
        <v>3335.2687983116571</v>
      </c>
      <c r="AK363" s="84">
        <f ca="1">VLOOKUP(eurostat_totals[[#This Row],[energy carrier EUCalc]],$AE$11:$BI$24,COLUMN()-COLUMN($AD$29),FALSE)*eurostat_totals[[#This Row],[2020 1]]</f>
        <v>3335.2687983116571</v>
      </c>
      <c r="AL363" s="84">
        <f ca="1">VLOOKUP(eurostat_totals[[#This Row],[energy carrier EUCalc]],$AE$11:$BI$24,COLUMN()-COLUMN($AD$29),FALSE)*eurostat_totals[[#This Row],[2020 1]]</f>
        <v>3335.2687983116571</v>
      </c>
      <c r="AM363" s="84">
        <f ca="1">VLOOKUP(eurostat_totals[[#This Row],[energy carrier EUCalc]],$AE$11:$BI$24,COLUMN()-COLUMN($AD$29),FALSE)*eurostat_totals[[#This Row],[2020 1]]</f>
        <v>3335.2687983116571</v>
      </c>
      <c r="AN363" s="84">
        <f ca="1">VLOOKUP(eurostat_totals[[#This Row],[energy carrier EUCalc]],$AE$11:$BI$24,COLUMN()-COLUMN($AD$29),FALSE)*eurostat_totals[[#This Row],[2020 1]]</f>
        <v>3335.2687983116571</v>
      </c>
      <c r="AO363" s="84">
        <f ca="1">VLOOKUP(eurostat_totals[[#This Row],[energy carrier EUCalc]],$AE$11:$BI$24,COLUMN()-COLUMN($AD$29),FALSE)*eurostat_totals[[#This Row],[2020 1]]</f>
        <v>3441.1503474644078</v>
      </c>
      <c r="AP363" s="84">
        <f ca="1">VLOOKUP(eurostat_totals[[#This Row],[energy carrier EUCalc]],$AE$11:$BI$24,COLUMN()-COLUMN($AD$29),FALSE)*eurostat_totals[[#This Row],[2020 1]]</f>
        <v>3441.1503474644078</v>
      </c>
      <c r="AQ363" s="84">
        <f ca="1">VLOOKUP(eurostat_totals[[#This Row],[energy carrier EUCalc]],$AE$11:$BI$24,COLUMN()-COLUMN($AD$29),FALSE)*eurostat_totals[[#This Row],[2020 1]]</f>
        <v>3441.1503474644078</v>
      </c>
      <c r="AR363" s="81">
        <f ca="1">VLOOKUP(eurostat_totals[[#This Row],[energy carrier EUCalc]],$AE$11:$BI$24,COLUMN()-COLUMN($AD$29),FALSE)*eurostat_totals[[#This Row],[2020 1]]</f>
        <v>3441.1503474644078</v>
      </c>
      <c r="AS363" s="81">
        <f ca="1">VLOOKUP(eurostat_totals[[#This Row],[energy carrier EUCalc]],$AE$11:$BI$24,COLUMN()-COLUMN($AD$29),FALSE)*eurostat_totals[[#This Row],[2020 1]]</f>
        <v>3441.1503474644078</v>
      </c>
      <c r="AT363" s="81">
        <f ca="1">VLOOKUP(eurostat_totals[[#This Row],[energy carrier EUCalc]],$AE$11:$BI$24,COLUMN()-COLUMN($AD$29),FALSE)*eurostat_totals[[#This Row],[2020 1]]</f>
        <v>3441.1503474644078</v>
      </c>
      <c r="AU363" s="81">
        <f ca="1">VLOOKUP(eurostat_totals[[#This Row],[energy carrier EUCalc]],$AE$11:$BI$24,COLUMN()-COLUMN($AD$29),FALSE)*eurostat_totals[[#This Row],[2020 1]]</f>
        <v>3441.1503474644078</v>
      </c>
      <c r="AV363" s="81">
        <f ca="1">VLOOKUP(eurostat_totals[[#This Row],[energy carrier EUCalc]],$AE$11:$BI$24,COLUMN()-COLUMN($AD$29),FALSE)*eurostat_totals[[#This Row],[2020 1]]</f>
        <v>3044.0945381415913</v>
      </c>
      <c r="AW363" s="81">
        <f ca="1">VLOOKUP(eurostat_totals[[#This Row],[energy carrier EUCalc]],$AE$11:$BI$24,COLUMN()-COLUMN($AD$29),FALSE)*eurostat_totals[[#This Row],[2020 1]]</f>
        <v>3044.0945381415913</v>
      </c>
      <c r="AX363" s="81">
        <f ca="1">VLOOKUP(eurostat_totals[[#This Row],[energy carrier EUCalc]],$AE$11:$BI$24,COLUMN()-COLUMN($AD$29),FALSE)*eurostat_totals[[#This Row],[2020 1]]</f>
        <v>3044.0945381415913</v>
      </c>
      <c r="AY363" s="81">
        <f ca="1">VLOOKUP(eurostat_totals[[#This Row],[energy carrier EUCalc]],$AE$11:$BI$24,COLUMN()-COLUMN($AD$29),FALSE)*eurostat_totals[[#This Row],[2020 1]]</f>
        <v>3044.0945381415913</v>
      </c>
      <c r="AZ363" s="81">
        <f ca="1">VLOOKUP(eurostat_totals[[#This Row],[energy carrier EUCalc]],$AE$11:$BI$24,COLUMN()-COLUMN($AD$29),FALSE)*eurostat_totals[[#This Row],[2020 1]]</f>
        <v>3044.0945381415913</v>
      </c>
      <c r="BA363" s="81">
        <f ca="1">VLOOKUP(eurostat_totals[[#This Row],[energy carrier EUCalc]],$AE$11:$BI$24,COLUMN()-COLUMN($AD$29),FALSE)*eurostat_totals[[#This Row],[2020 1]]</f>
        <v>3044.0945381415913</v>
      </c>
      <c r="BB363" s="81">
        <f ca="1">VLOOKUP(eurostat_totals[[#This Row],[energy carrier EUCalc]],$AE$11:$BI$24,COLUMN()-COLUMN($AD$29),FALSE)*eurostat_totals[[#This Row],[2020 1]]</f>
        <v>3044.0945381415913</v>
      </c>
      <c r="BC363" s="81">
        <f ca="1">VLOOKUP(eurostat_totals[[#This Row],[energy carrier EUCalc]],$AE$11:$BI$24,COLUMN()-COLUMN($AD$29),FALSE)*eurostat_totals[[#This Row],[2020 1]]</f>
        <v>2263.2181131400534</v>
      </c>
      <c r="BD363" s="81">
        <f ca="1">VLOOKUP(eurostat_totals[[#This Row],[energy carrier EUCalc]],$AE$11:$BI$24,COLUMN()-COLUMN($AD$29),FALSE)*eurostat_totals[[#This Row],[2020 1]]</f>
        <v>2263.2181131400534</v>
      </c>
      <c r="BE363" s="81">
        <f ca="1">VLOOKUP(eurostat_totals[[#This Row],[energy carrier EUCalc]],$AE$11:$BI$24,COLUMN()-COLUMN($AD$29),FALSE)*eurostat_totals[[#This Row],[2020 1]]</f>
        <v>2263.2181131400534</v>
      </c>
      <c r="BF363" s="81">
        <f ca="1">VLOOKUP(eurostat_totals[[#This Row],[energy carrier EUCalc]],$AE$11:$BI$24,COLUMN()-COLUMN($AD$29),FALSE)*eurostat_totals[[#This Row],[2020 1]]</f>
        <v>2263.2181131400534</v>
      </c>
      <c r="BG363" s="81">
        <f ca="1">VLOOKUP(eurostat_totals[[#This Row],[energy carrier EUCalc]],$AE$11:$BI$24,COLUMN()-COLUMN($AD$29),FALSE)*eurostat_totals[[#This Row],[2020 1]]</f>
        <v>2263.2181131400534</v>
      </c>
      <c r="BH363" s="81">
        <f ca="1">VLOOKUP(eurostat_totals[[#This Row],[energy carrier EUCalc]],$AE$11:$BI$24,COLUMN()-COLUMN($AD$29),FALSE)*eurostat_totals[[#This Row],[2020 1]]</f>
        <v>2263.2181131400534</v>
      </c>
      <c r="BI363" s="81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81" t="str">
        <f t="shared" si="137"/>
        <v>solid-bioRomania</v>
      </c>
      <c r="B364" s="6" t="s">
        <v>75</v>
      </c>
      <c r="C364" t="s">
        <v>10</v>
      </c>
      <c r="D364" s="84">
        <v>5770.124849157547</v>
      </c>
      <c r="E364" s="84">
        <v>4663.6506700790869</v>
      </c>
      <c r="F364" s="84">
        <v>5131.5295187963293</v>
      </c>
      <c r="G364" s="84">
        <v>7498.9136864385619</v>
      </c>
      <c r="H364" s="84">
        <v>8829.9789359421757</v>
      </c>
      <c r="I364" s="84">
        <v>10064.553132781319</v>
      </c>
      <c r="J364" s="84">
        <v>21685.735014801372</v>
      </c>
      <c r="K364" s="84">
        <v>29173.631177408428</v>
      </c>
      <c r="L364" s="84">
        <v>26861.79578096763</v>
      </c>
      <c r="M364" s="84">
        <v>25162.460524229809</v>
      </c>
      <c r="N364" s="84">
        <v>24596.887617516175</v>
      </c>
      <c r="O364" s="84">
        <v>16991.8922748396</v>
      </c>
      <c r="P364" s="84">
        <v>16959.920439154699</v>
      </c>
      <c r="Q364" s="84">
        <v>20954.088233116701</v>
      </c>
      <c r="R364" s="84">
        <v>26110.754611660286</v>
      </c>
      <c r="S364" s="84">
        <v>24585.150258221125</v>
      </c>
      <c r="T364" s="84">
        <v>23041.462754944157</v>
      </c>
      <c r="U364" s="84">
        <v>23122.693277843973</v>
      </c>
      <c r="V364" s="84">
        <v>31381.199264147705</v>
      </c>
      <c r="W364" s="84">
        <v>31083.761298980389</v>
      </c>
      <c r="X364" s="84">
        <v>32331.896529706009</v>
      </c>
      <c r="Y364" s="84">
        <v>28616.920779905307</v>
      </c>
      <c r="Z364" s="84">
        <v>29983.916928845076</v>
      </c>
      <c r="AA364" s="84">
        <v>27988.26871881025</v>
      </c>
      <c r="AB364" s="84">
        <v>27571.202868977634</v>
      </c>
      <c r="AC364" s="84">
        <v>26097.348198110212</v>
      </c>
      <c r="AD364" s="84">
        <v>26307.944124169597</v>
      </c>
      <c r="AE364" s="84">
        <v>26977.989911675959</v>
      </c>
      <c r="AF364" s="84">
        <f t="shared" si="134"/>
        <v>26376.804508242134</v>
      </c>
      <c r="AG364" s="84">
        <f t="shared" si="135"/>
        <v>26054.51166612851</v>
      </c>
      <c r="AH364" s="84">
        <f t="shared" si="136"/>
        <v>25751.173425558685</v>
      </c>
      <c r="AI364" s="84">
        <f ca="1">VLOOKUP(eurostat_totals[[#This Row],[energy carrier EUCalc]],$AE$11:$BI$24,COLUMN()-COLUMN($AD$29),FALSE)*eurostat_totals[[#This Row],[2020 1]]</f>
        <v>18025.821397891083</v>
      </c>
      <c r="AJ364" s="84">
        <f ca="1">VLOOKUP(eurostat_totals[[#This Row],[energy carrier EUCalc]],$AE$11:$BI$24,COLUMN()-COLUMN($AD$29),FALSE)*eurostat_totals[[#This Row],[2020 1]]</f>
        <v>18025.821397891083</v>
      </c>
      <c r="AK364" s="84">
        <f ca="1">VLOOKUP(eurostat_totals[[#This Row],[energy carrier EUCalc]],$AE$11:$BI$24,COLUMN()-COLUMN($AD$29),FALSE)*eurostat_totals[[#This Row],[2020 1]]</f>
        <v>18025.821397891083</v>
      </c>
      <c r="AL364" s="84">
        <f ca="1">VLOOKUP(eurostat_totals[[#This Row],[energy carrier EUCalc]],$AE$11:$BI$24,COLUMN()-COLUMN($AD$29),FALSE)*eurostat_totals[[#This Row],[2020 1]]</f>
        <v>18025.821397891083</v>
      </c>
      <c r="AM364" s="84">
        <f ca="1">VLOOKUP(eurostat_totals[[#This Row],[energy carrier EUCalc]],$AE$11:$BI$24,COLUMN()-COLUMN($AD$29),FALSE)*eurostat_totals[[#This Row],[2020 1]]</f>
        <v>18025.821397891083</v>
      </c>
      <c r="AN364" s="84">
        <f ca="1">VLOOKUP(eurostat_totals[[#This Row],[energy carrier EUCalc]],$AE$11:$BI$24,COLUMN()-COLUMN($AD$29),FALSE)*eurostat_totals[[#This Row],[2020 1]]</f>
        <v>18025.821397891083</v>
      </c>
      <c r="AO364" s="84">
        <f ca="1">VLOOKUP(eurostat_totals[[#This Row],[energy carrier EUCalc]],$AE$11:$BI$24,COLUMN()-COLUMN($AD$29),FALSE)*eurostat_totals[[#This Row],[2020 1]]</f>
        <v>18598.069696236827</v>
      </c>
      <c r="AP364" s="84">
        <f ca="1">VLOOKUP(eurostat_totals[[#This Row],[energy carrier EUCalc]],$AE$11:$BI$24,COLUMN()-COLUMN($AD$29),FALSE)*eurostat_totals[[#This Row],[2020 1]]</f>
        <v>18598.069696236827</v>
      </c>
      <c r="AQ364" s="84">
        <f ca="1">VLOOKUP(eurostat_totals[[#This Row],[energy carrier EUCalc]],$AE$11:$BI$24,COLUMN()-COLUMN($AD$29),FALSE)*eurostat_totals[[#This Row],[2020 1]]</f>
        <v>18598.069696236827</v>
      </c>
      <c r="AR364" s="81">
        <f ca="1">VLOOKUP(eurostat_totals[[#This Row],[energy carrier EUCalc]],$AE$11:$BI$24,COLUMN()-COLUMN($AD$29),FALSE)*eurostat_totals[[#This Row],[2020 1]]</f>
        <v>18598.069696236827</v>
      </c>
      <c r="AS364" s="81">
        <f ca="1">VLOOKUP(eurostat_totals[[#This Row],[energy carrier EUCalc]],$AE$11:$BI$24,COLUMN()-COLUMN($AD$29),FALSE)*eurostat_totals[[#This Row],[2020 1]]</f>
        <v>18598.069696236827</v>
      </c>
      <c r="AT364" s="81">
        <f ca="1">VLOOKUP(eurostat_totals[[#This Row],[energy carrier EUCalc]],$AE$11:$BI$24,COLUMN()-COLUMN($AD$29),FALSE)*eurostat_totals[[#This Row],[2020 1]]</f>
        <v>18598.069696236827</v>
      </c>
      <c r="AU364" s="81">
        <f ca="1">VLOOKUP(eurostat_totals[[#This Row],[energy carrier EUCalc]],$AE$11:$BI$24,COLUMN()-COLUMN($AD$29),FALSE)*eurostat_totals[[#This Row],[2020 1]]</f>
        <v>18598.069696236827</v>
      </c>
      <c r="AV364" s="81">
        <f ca="1">VLOOKUP(eurostat_totals[[#This Row],[energy carrier EUCalc]],$AE$11:$BI$24,COLUMN()-COLUMN($AD$29),FALSE)*eurostat_totals[[#This Row],[2020 1]]</f>
        <v>16452.13857744027</v>
      </c>
      <c r="AW364" s="81">
        <f ca="1">VLOOKUP(eurostat_totals[[#This Row],[energy carrier EUCalc]],$AE$11:$BI$24,COLUMN()-COLUMN($AD$29),FALSE)*eurostat_totals[[#This Row],[2020 1]]</f>
        <v>16452.13857744027</v>
      </c>
      <c r="AX364" s="81">
        <f ca="1">VLOOKUP(eurostat_totals[[#This Row],[energy carrier EUCalc]],$AE$11:$BI$24,COLUMN()-COLUMN($AD$29),FALSE)*eurostat_totals[[#This Row],[2020 1]]</f>
        <v>16452.13857744027</v>
      </c>
      <c r="AY364" s="81">
        <f ca="1">VLOOKUP(eurostat_totals[[#This Row],[energy carrier EUCalc]],$AE$11:$BI$24,COLUMN()-COLUMN($AD$29),FALSE)*eurostat_totals[[#This Row],[2020 1]]</f>
        <v>16452.13857744027</v>
      </c>
      <c r="AZ364" s="81">
        <f ca="1">VLOOKUP(eurostat_totals[[#This Row],[energy carrier EUCalc]],$AE$11:$BI$24,COLUMN()-COLUMN($AD$29),FALSE)*eurostat_totals[[#This Row],[2020 1]]</f>
        <v>16452.13857744027</v>
      </c>
      <c r="BA364" s="81">
        <f ca="1">VLOOKUP(eurostat_totals[[#This Row],[energy carrier EUCalc]],$AE$11:$BI$24,COLUMN()-COLUMN($AD$29),FALSE)*eurostat_totals[[#This Row],[2020 1]]</f>
        <v>16452.13857744027</v>
      </c>
      <c r="BB364" s="81">
        <f ca="1">VLOOKUP(eurostat_totals[[#This Row],[energy carrier EUCalc]],$AE$11:$BI$24,COLUMN()-COLUMN($AD$29),FALSE)*eurostat_totals[[#This Row],[2020 1]]</f>
        <v>16452.13857744027</v>
      </c>
      <c r="BC364" s="81">
        <f ca="1">VLOOKUP(eurostat_totals[[#This Row],[energy carrier EUCalc]],$AE$11:$BI$24,COLUMN()-COLUMN($AD$29),FALSE)*eurostat_totals[[#This Row],[2020 1]]</f>
        <v>12231.807377140378</v>
      </c>
      <c r="BD364" s="81">
        <f ca="1">VLOOKUP(eurostat_totals[[#This Row],[energy carrier EUCalc]],$AE$11:$BI$24,COLUMN()-COLUMN($AD$29),FALSE)*eurostat_totals[[#This Row],[2020 1]]</f>
        <v>12231.807377140378</v>
      </c>
      <c r="BE364" s="81">
        <f ca="1">VLOOKUP(eurostat_totals[[#This Row],[energy carrier EUCalc]],$AE$11:$BI$24,COLUMN()-COLUMN($AD$29),FALSE)*eurostat_totals[[#This Row],[2020 1]]</f>
        <v>12231.807377140378</v>
      </c>
      <c r="BF364" s="81">
        <f ca="1">VLOOKUP(eurostat_totals[[#This Row],[energy carrier EUCalc]],$AE$11:$BI$24,COLUMN()-COLUMN($AD$29),FALSE)*eurostat_totals[[#This Row],[2020 1]]</f>
        <v>12231.807377140378</v>
      </c>
      <c r="BG364" s="81">
        <f ca="1">VLOOKUP(eurostat_totals[[#This Row],[energy carrier EUCalc]],$AE$11:$BI$24,COLUMN()-COLUMN($AD$29),FALSE)*eurostat_totals[[#This Row],[2020 1]]</f>
        <v>12231.807377140378</v>
      </c>
      <c r="BH364" s="81">
        <f ca="1">VLOOKUP(eurostat_totals[[#This Row],[energy carrier EUCalc]],$AE$11:$BI$24,COLUMN()-COLUMN($AD$29),FALSE)*eurostat_totals[[#This Row],[2020 1]]</f>
        <v>12231.807377140378</v>
      </c>
      <c r="BI364" s="81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81" t="str">
        <f t="shared" si="137"/>
        <v>solid-bioSerbia</v>
      </c>
      <c r="B365" s="6" t="s">
        <v>75</v>
      </c>
      <c r="C365" t="s">
        <v>72</v>
      </c>
      <c r="D365" s="84">
        <v>13595.551410000002</v>
      </c>
      <c r="E365" s="84">
        <v>11782.783310000001</v>
      </c>
      <c r="F365" s="84">
        <v>8754.9942200000005</v>
      </c>
      <c r="G365" s="84">
        <v>8754.9942200000005</v>
      </c>
      <c r="H365" s="84">
        <v>8555.5513499999997</v>
      </c>
      <c r="I365" s="84">
        <v>8555.5513499999997</v>
      </c>
      <c r="J365" s="84">
        <v>8555.5513499999997</v>
      </c>
      <c r="K365" s="84">
        <v>8555.5513499999997</v>
      </c>
      <c r="L365" s="84">
        <v>8555.5513499999997</v>
      </c>
      <c r="M365" s="84">
        <v>8555.5513499999997</v>
      </c>
      <c r="N365" s="84">
        <v>9333.3308600000018</v>
      </c>
      <c r="O365" s="84">
        <v>9333.3308600000018</v>
      </c>
      <c r="P365" s="84">
        <v>9333.3308600000018</v>
      </c>
      <c r="Q365" s="84">
        <v>9333.3308600000018</v>
      </c>
      <c r="R365" s="84">
        <v>9333.3308600000018</v>
      </c>
      <c r="S365" s="84">
        <v>9333.3308600000018</v>
      </c>
      <c r="T365" s="84">
        <v>9318.0606700000008</v>
      </c>
      <c r="U365" s="84">
        <v>9302.7788500000006</v>
      </c>
      <c r="V365" s="84">
        <v>7766.6651900000006</v>
      </c>
      <c r="W365" s="84">
        <v>11564.99993</v>
      </c>
      <c r="X365" s="84">
        <v>11165.276830000001</v>
      </c>
      <c r="Y365" s="84">
        <v>10160.00289</v>
      </c>
      <c r="Z365" s="84">
        <v>10975.83576</v>
      </c>
      <c r="AA365" s="84">
        <v>9315.5602200000012</v>
      </c>
      <c r="AB365" s="84">
        <v>9910.8417700000009</v>
      </c>
      <c r="AC365" s="84">
        <v>9852.773180000002</v>
      </c>
      <c r="AD365" s="84">
        <v>10154.44375</v>
      </c>
      <c r="AE365" s="84">
        <v>9344.8329300000023</v>
      </c>
      <c r="AF365" s="84">
        <f t="shared" si="134"/>
        <v>9018.6323640000028</v>
      </c>
      <c r="AG365" s="84">
        <f t="shared" si="135"/>
        <v>8959.2467928000024</v>
      </c>
      <c r="AH365" s="84">
        <f t="shared" si="136"/>
        <v>8768.9277973600019</v>
      </c>
      <c r="AI365" s="84">
        <f ca="1">VLOOKUP(eurostat_totals[[#This Row],[energy carrier EUCalc]],$AE$11:$BI$24,COLUMN()-COLUMN($AD$29),FALSE)*eurostat_totals[[#This Row],[2020 1]]</f>
        <v>6138.2494581520023</v>
      </c>
      <c r="AJ365" s="84">
        <f ca="1">VLOOKUP(eurostat_totals[[#This Row],[energy carrier EUCalc]],$AE$11:$BI$24,COLUMN()-COLUMN($AD$29),FALSE)*eurostat_totals[[#This Row],[2020 1]]</f>
        <v>6138.2494581520023</v>
      </c>
      <c r="AK365" s="84">
        <f ca="1">VLOOKUP(eurostat_totals[[#This Row],[energy carrier EUCalc]],$AE$11:$BI$24,COLUMN()-COLUMN($AD$29),FALSE)*eurostat_totals[[#This Row],[2020 1]]</f>
        <v>6138.2494581520023</v>
      </c>
      <c r="AL365" s="84">
        <f ca="1">VLOOKUP(eurostat_totals[[#This Row],[energy carrier EUCalc]],$AE$11:$BI$24,COLUMN()-COLUMN($AD$29),FALSE)*eurostat_totals[[#This Row],[2020 1]]</f>
        <v>6138.2494581520023</v>
      </c>
      <c r="AM365" s="84">
        <f ca="1">VLOOKUP(eurostat_totals[[#This Row],[energy carrier EUCalc]],$AE$11:$BI$24,COLUMN()-COLUMN($AD$29),FALSE)*eurostat_totals[[#This Row],[2020 1]]</f>
        <v>6138.2494581520023</v>
      </c>
      <c r="AN365" s="84">
        <f ca="1">VLOOKUP(eurostat_totals[[#This Row],[energy carrier EUCalc]],$AE$11:$BI$24,COLUMN()-COLUMN($AD$29),FALSE)*eurostat_totals[[#This Row],[2020 1]]</f>
        <v>6138.2494581520023</v>
      </c>
      <c r="AO365" s="84">
        <f ca="1">VLOOKUP(eurostat_totals[[#This Row],[energy carrier EUCalc]],$AE$11:$BI$24,COLUMN()-COLUMN($AD$29),FALSE)*eurostat_totals[[#This Row],[2020 1]]</f>
        <v>6333.1145203155565</v>
      </c>
      <c r="AP365" s="84">
        <f ca="1">VLOOKUP(eurostat_totals[[#This Row],[energy carrier EUCalc]],$AE$11:$BI$24,COLUMN()-COLUMN($AD$29),FALSE)*eurostat_totals[[#This Row],[2020 1]]</f>
        <v>6333.1145203155565</v>
      </c>
      <c r="AQ365" s="84">
        <f ca="1">VLOOKUP(eurostat_totals[[#This Row],[energy carrier EUCalc]],$AE$11:$BI$24,COLUMN()-COLUMN($AD$29),FALSE)*eurostat_totals[[#This Row],[2020 1]]</f>
        <v>6333.1145203155565</v>
      </c>
      <c r="AR365" s="81">
        <f ca="1">VLOOKUP(eurostat_totals[[#This Row],[energy carrier EUCalc]],$AE$11:$BI$24,COLUMN()-COLUMN($AD$29),FALSE)*eurostat_totals[[#This Row],[2020 1]]</f>
        <v>6333.1145203155565</v>
      </c>
      <c r="AS365" s="81">
        <f ca="1">VLOOKUP(eurostat_totals[[#This Row],[energy carrier EUCalc]],$AE$11:$BI$24,COLUMN()-COLUMN($AD$29),FALSE)*eurostat_totals[[#This Row],[2020 1]]</f>
        <v>6333.1145203155565</v>
      </c>
      <c r="AT365" s="81">
        <f ca="1">VLOOKUP(eurostat_totals[[#This Row],[energy carrier EUCalc]],$AE$11:$BI$24,COLUMN()-COLUMN($AD$29),FALSE)*eurostat_totals[[#This Row],[2020 1]]</f>
        <v>6333.1145203155565</v>
      </c>
      <c r="AU365" s="81">
        <f ca="1">VLOOKUP(eurostat_totals[[#This Row],[energy carrier EUCalc]],$AE$11:$BI$24,COLUMN()-COLUMN($AD$29),FALSE)*eurostat_totals[[#This Row],[2020 1]]</f>
        <v>6333.1145203155565</v>
      </c>
      <c r="AV365" s="81">
        <f ca="1">VLOOKUP(eurostat_totals[[#This Row],[energy carrier EUCalc]],$AE$11:$BI$24,COLUMN()-COLUMN($AD$29),FALSE)*eurostat_totals[[#This Row],[2020 1]]</f>
        <v>5602.3705372022232</v>
      </c>
      <c r="AW365" s="81">
        <f ca="1">VLOOKUP(eurostat_totals[[#This Row],[energy carrier EUCalc]],$AE$11:$BI$24,COLUMN()-COLUMN($AD$29),FALSE)*eurostat_totals[[#This Row],[2020 1]]</f>
        <v>5602.3705372022232</v>
      </c>
      <c r="AX365" s="81">
        <f ca="1">VLOOKUP(eurostat_totals[[#This Row],[energy carrier EUCalc]],$AE$11:$BI$24,COLUMN()-COLUMN($AD$29),FALSE)*eurostat_totals[[#This Row],[2020 1]]</f>
        <v>5602.3705372022232</v>
      </c>
      <c r="AY365" s="81">
        <f ca="1">VLOOKUP(eurostat_totals[[#This Row],[energy carrier EUCalc]],$AE$11:$BI$24,COLUMN()-COLUMN($AD$29),FALSE)*eurostat_totals[[#This Row],[2020 1]]</f>
        <v>5602.3705372022232</v>
      </c>
      <c r="AZ365" s="81">
        <f ca="1">VLOOKUP(eurostat_totals[[#This Row],[energy carrier EUCalc]],$AE$11:$BI$24,COLUMN()-COLUMN($AD$29),FALSE)*eurostat_totals[[#This Row],[2020 1]]</f>
        <v>5602.3705372022232</v>
      </c>
      <c r="BA365" s="81">
        <f ca="1">VLOOKUP(eurostat_totals[[#This Row],[energy carrier EUCalc]],$AE$11:$BI$24,COLUMN()-COLUMN($AD$29),FALSE)*eurostat_totals[[#This Row],[2020 1]]</f>
        <v>5602.3705372022232</v>
      </c>
      <c r="BB365" s="81">
        <f ca="1">VLOOKUP(eurostat_totals[[#This Row],[energy carrier EUCalc]],$AE$11:$BI$24,COLUMN()-COLUMN($AD$29),FALSE)*eurostat_totals[[#This Row],[2020 1]]</f>
        <v>5602.3705372022232</v>
      </c>
      <c r="BC365" s="81">
        <f ca="1">VLOOKUP(eurostat_totals[[#This Row],[energy carrier EUCalc]],$AE$11:$BI$24,COLUMN()-COLUMN($AD$29),FALSE)*eurostat_totals[[#This Row],[2020 1]]</f>
        <v>4165.2407037460016</v>
      </c>
      <c r="BD365" s="81">
        <f ca="1">VLOOKUP(eurostat_totals[[#This Row],[energy carrier EUCalc]],$AE$11:$BI$24,COLUMN()-COLUMN($AD$29),FALSE)*eurostat_totals[[#This Row],[2020 1]]</f>
        <v>4165.2407037460016</v>
      </c>
      <c r="BE365" s="81">
        <f ca="1">VLOOKUP(eurostat_totals[[#This Row],[energy carrier EUCalc]],$AE$11:$BI$24,COLUMN()-COLUMN($AD$29),FALSE)*eurostat_totals[[#This Row],[2020 1]]</f>
        <v>4165.2407037460016</v>
      </c>
      <c r="BF365" s="81">
        <f ca="1">VLOOKUP(eurostat_totals[[#This Row],[energy carrier EUCalc]],$AE$11:$BI$24,COLUMN()-COLUMN($AD$29),FALSE)*eurostat_totals[[#This Row],[2020 1]]</f>
        <v>4165.2407037460016</v>
      </c>
      <c r="BG365" s="81">
        <f ca="1">VLOOKUP(eurostat_totals[[#This Row],[energy carrier EUCalc]],$AE$11:$BI$24,COLUMN()-COLUMN($AD$29),FALSE)*eurostat_totals[[#This Row],[2020 1]]</f>
        <v>4165.2407037460016</v>
      </c>
      <c r="BH365" s="81">
        <f ca="1">VLOOKUP(eurostat_totals[[#This Row],[energy carrier EUCalc]],$AE$11:$BI$24,COLUMN()-COLUMN($AD$29),FALSE)*eurostat_totals[[#This Row],[2020 1]]</f>
        <v>4165.2407037460016</v>
      </c>
      <c r="BI365" s="81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81" t="str">
        <f t="shared" si="137"/>
        <v>solid-bioSlovakia</v>
      </c>
      <c r="B366" s="6" t="s">
        <v>75</v>
      </c>
      <c r="C366" t="s">
        <v>20</v>
      </c>
      <c r="D366" s="84">
        <v>0</v>
      </c>
      <c r="E366" s="84">
        <v>0</v>
      </c>
      <c r="F366" s="84">
        <v>0</v>
      </c>
      <c r="G366" s="84">
        <v>6.1828744112777878</v>
      </c>
      <c r="H366" s="84">
        <v>5.1129781106013032</v>
      </c>
      <c r="I366" s="84">
        <v>4.5723989271016068</v>
      </c>
      <c r="J366" s="84">
        <v>8.8745082624533627</v>
      </c>
      <c r="K366" s="84">
        <v>3.7615301518520603</v>
      </c>
      <c r="L366" s="84">
        <v>2.9619234429254249</v>
      </c>
      <c r="M366" s="84">
        <v>2.4213442594257275</v>
      </c>
      <c r="N366" s="84">
        <v>2.6916338511755757</v>
      </c>
      <c r="O366" s="84">
        <v>224.71558806296528</v>
      </c>
      <c r="P366" s="84">
        <v>219.01118858504375</v>
      </c>
      <c r="Q366" s="84">
        <v>246.22500210760091</v>
      </c>
      <c r="R366" s="84">
        <v>343.80585780117741</v>
      </c>
      <c r="S366" s="84">
        <v>388.70524677789547</v>
      </c>
      <c r="T366" s="84">
        <v>278.48212351870814</v>
      </c>
      <c r="U366" s="84">
        <v>418.29020109918531</v>
      </c>
      <c r="V366" s="84">
        <v>377.24620425561591</v>
      </c>
      <c r="W366" s="84">
        <v>406.14229580314827</v>
      </c>
      <c r="X366" s="84">
        <v>451.80257513231686</v>
      </c>
      <c r="Y366" s="84">
        <v>460.72478078266971</v>
      </c>
      <c r="Z366" s="84">
        <v>377.59479277987867</v>
      </c>
      <c r="AA366" s="84">
        <v>397.21091182842258</v>
      </c>
      <c r="AB366" s="84">
        <v>353.84364322439382</v>
      </c>
      <c r="AC366" s="84">
        <v>217.97557094727634</v>
      </c>
      <c r="AD366" s="84">
        <v>290.56556568453669</v>
      </c>
      <c r="AE366" s="84">
        <v>310.94546815971876</v>
      </c>
      <c r="AF366" s="84">
        <f t="shared" si="134"/>
        <v>297.61560323568676</v>
      </c>
      <c r="AG366" s="84">
        <f t="shared" si="135"/>
        <v>277.69654151713962</v>
      </c>
      <c r="AH366" s="84">
        <f t="shared" si="136"/>
        <v>262.46712117568876</v>
      </c>
      <c r="AI366" s="84">
        <f ca="1">VLOOKUP(eurostat_totals[[#This Row],[energy carrier EUCalc]],$AE$11:$BI$24,COLUMN()-COLUMN($AD$29),FALSE)*eurostat_totals[[#This Row],[2020 1]]</f>
        <v>183.72698482298216</v>
      </c>
      <c r="AJ366" s="84">
        <f ca="1">VLOOKUP(eurostat_totals[[#This Row],[energy carrier EUCalc]],$AE$11:$BI$24,COLUMN()-COLUMN($AD$29),FALSE)*eurostat_totals[[#This Row],[2020 1]]</f>
        <v>183.72698482298216</v>
      </c>
      <c r="AK366" s="84">
        <f ca="1">VLOOKUP(eurostat_totals[[#This Row],[energy carrier EUCalc]],$AE$11:$BI$24,COLUMN()-COLUMN($AD$29),FALSE)*eurostat_totals[[#This Row],[2020 1]]</f>
        <v>183.72698482298216</v>
      </c>
      <c r="AL366" s="84">
        <f ca="1">VLOOKUP(eurostat_totals[[#This Row],[energy carrier EUCalc]],$AE$11:$BI$24,COLUMN()-COLUMN($AD$29),FALSE)*eurostat_totals[[#This Row],[2020 1]]</f>
        <v>183.72698482298216</v>
      </c>
      <c r="AM366" s="84">
        <f ca="1">VLOOKUP(eurostat_totals[[#This Row],[energy carrier EUCalc]],$AE$11:$BI$24,COLUMN()-COLUMN($AD$29),FALSE)*eurostat_totals[[#This Row],[2020 1]]</f>
        <v>183.72698482298216</v>
      </c>
      <c r="AN366" s="84">
        <f ca="1">VLOOKUP(eurostat_totals[[#This Row],[energy carrier EUCalc]],$AE$11:$BI$24,COLUMN()-COLUMN($AD$29),FALSE)*eurostat_totals[[#This Row],[2020 1]]</f>
        <v>183.72698482298216</v>
      </c>
      <c r="AO366" s="84">
        <f ca="1">VLOOKUP(eurostat_totals[[#This Row],[energy carrier EUCalc]],$AE$11:$BI$24,COLUMN()-COLUMN($AD$29),FALSE)*eurostat_totals[[#This Row],[2020 1]]</f>
        <v>189.55958751577521</v>
      </c>
      <c r="AP366" s="84">
        <f ca="1">VLOOKUP(eurostat_totals[[#This Row],[energy carrier EUCalc]],$AE$11:$BI$24,COLUMN()-COLUMN($AD$29),FALSE)*eurostat_totals[[#This Row],[2020 1]]</f>
        <v>189.55958751577521</v>
      </c>
      <c r="AQ366" s="84">
        <f ca="1">VLOOKUP(eurostat_totals[[#This Row],[energy carrier EUCalc]],$AE$11:$BI$24,COLUMN()-COLUMN($AD$29),FALSE)*eurostat_totals[[#This Row],[2020 1]]</f>
        <v>189.55958751577521</v>
      </c>
      <c r="AR366" s="81">
        <f ca="1">VLOOKUP(eurostat_totals[[#This Row],[energy carrier EUCalc]],$AE$11:$BI$24,COLUMN()-COLUMN($AD$29),FALSE)*eurostat_totals[[#This Row],[2020 1]]</f>
        <v>189.55958751577521</v>
      </c>
      <c r="AS366" s="81">
        <f ca="1">VLOOKUP(eurostat_totals[[#This Row],[energy carrier EUCalc]],$AE$11:$BI$24,COLUMN()-COLUMN($AD$29),FALSE)*eurostat_totals[[#This Row],[2020 1]]</f>
        <v>189.55958751577521</v>
      </c>
      <c r="AT366" s="81">
        <f ca="1">VLOOKUP(eurostat_totals[[#This Row],[energy carrier EUCalc]],$AE$11:$BI$24,COLUMN()-COLUMN($AD$29),FALSE)*eurostat_totals[[#This Row],[2020 1]]</f>
        <v>189.55958751577521</v>
      </c>
      <c r="AU366" s="81">
        <f ca="1">VLOOKUP(eurostat_totals[[#This Row],[energy carrier EUCalc]],$AE$11:$BI$24,COLUMN()-COLUMN($AD$29),FALSE)*eurostat_totals[[#This Row],[2020 1]]</f>
        <v>189.55958751577521</v>
      </c>
      <c r="AV366" s="81">
        <f ca="1">VLOOKUP(eurostat_totals[[#This Row],[energy carrier EUCalc]],$AE$11:$BI$24,COLUMN()-COLUMN($AD$29),FALSE)*eurostat_totals[[#This Row],[2020 1]]</f>
        <v>167.68732741780113</v>
      </c>
      <c r="AW366" s="81">
        <f ca="1">VLOOKUP(eurostat_totals[[#This Row],[energy carrier EUCalc]],$AE$11:$BI$24,COLUMN()-COLUMN($AD$29),FALSE)*eurostat_totals[[#This Row],[2020 1]]</f>
        <v>167.68732741780113</v>
      </c>
      <c r="AX366" s="81">
        <f ca="1">VLOOKUP(eurostat_totals[[#This Row],[energy carrier EUCalc]],$AE$11:$BI$24,COLUMN()-COLUMN($AD$29),FALSE)*eurostat_totals[[#This Row],[2020 1]]</f>
        <v>167.68732741780113</v>
      </c>
      <c r="AY366" s="81">
        <f ca="1">VLOOKUP(eurostat_totals[[#This Row],[energy carrier EUCalc]],$AE$11:$BI$24,COLUMN()-COLUMN($AD$29),FALSE)*eurostat_totals[[#This Row],[2020 1]]</f>
        <v>167.68732741780113</v>
      </c>
      <c r="AZ366" s="81">
        <f ca="1">VLOOKUP(eurostat_totals[[#This Row],[energy carrier EUCalc]],$AE$11:$BI$24,COLUMN()-COLUMN($AD$29),FALSE)*eurostat_totals[[#This Row],[2020 1]]</f>
        <v>167.68732741780113</v>
      </c>
      <c r="BA366" s="81">
        <f ca="1">VLOOKUP(eurostat_totals[[#This Row],[energy carrier EUCalc]],$AE$11:$BI$24,COLUMN()-COLUMN($AD$29),FALSE)*eurostat_totals[[#This Row],[2020 1]]</f>
        <v>167.68732741780113</v>
      </c>
      <c r="BB366" s="81">
        <f ca="1">VLOOKUP(eurostat_totals[[#This Row],[energy carrier EUCalc]],$AE$11:$BI$24,COLUMN()-COLUMN($AD$29),FALSE)*eurostat_totals[[#This Row],[2020 1]]</f>
        <v>167.68732741780113</v>
      </c>
      <c r="BC366" s="81">
        <f ca="1">VLOOKUP(eurostat_totals[[#This Row],[energy carrier EUCalc]],$AE$11:$BI$24,COLUMN()-COLUMN($AD$29),FALSE)*eurostat_totals[[#This Row],[2020 1]]</f>
        <v>124.67188255845218</v>
      </c>
      <c r="BD366" s="81">
        <f ca="1">VLOOKUP(eurostat_totals[[#This Row],[energy carrier EUCalc]],$AE$11:$BI$24,COLUMN()-COLUMN($AD$29),FALSE)*eurostat_totals[[#This Row],[2020 1]]</f>
        <v>124.67188255845218</v>
      </c>
      <c r="BE366" s="81">
        <f ca="1">VLOOKUP(eurostat_totals[[#This Row],[energy carrier EUCalc]],$AE$11:$BI$24,COLUMN()-COLUMN($AD$29),FALSE)*eurostat_totals[[#This Row],[2020 1]]</f>
        <v>124.67188255845218</v>
      </c>
      <c r="BF366" s="81">
        <f ca="1">VLOOKUP(eurostat_totals[[#This Row],[energy carrier EUCalc]],$AE$11:$BI$24,COLUMN()-COLUMN($AD$29),FALSE)*eurostat_totals[[#This Row],[2020 1]]</f>
        <v>124.67188255845218</v>
      </c>
      <c r="BG366" s="81">
        <f ca="1">VLOOKUP(eurostat_totals[[#This Row],[energy carrier EUCalc]],$AE$11:$BI$24,COLUMN()-COLUMN($AD$29),FALSE)*eurostat_totals[[#This Row],[2020 1]]</f>
        <v>124.67188255845218</v>
      </c>
      <c r="BH366" s="81">
        <f ca="1">VLOOKUP(eurostat_totals[[#This Row],[energy carrier EUCalc]],$AE$11:$BI$24,COLUMN()-COLUMN($AD$29),FALSE)*eurostat_totals[[#This Row],[2020 1]]</f>
        <v>124.67188255845218</v>
      </c>
      <c r="BI366" s="81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81" t="str">
        <f t="shared" si="137"/>
        <v>solid-bioSlovenia</v>
      </c>
      <c r="B367" s="6" t="s">
        <v>75</v>
      </c>
      <c r="C367" t="s">
        <v>26</v>
      </c>
      <c r="D367" s="84">
        <v>1450.1313430048897</v>
      </c>
      <c r="E367" s="84">
        <v>1452.8910718087345</v>
      </c>
      <c r="F367" s="84">
        <v>1446.4452716654887</v>
      </c>
      <c r="G367" s="84">
        <v>1429.8483012367719</v>
      </c>
      <c r="H367" s="84">
        <v>1429.8483012367719</v>
      </c>
      <c r="I367" s="84">
        <v>1429.8483012367719</v>
      </c>
      <c r="J367" s="84">
        <v>1429.8483012367719</v>
      </c>
      <c r="K367" s="84">
        <v>1429.8483012367719</v>
      </c>
      <c r="L367" s="84">
        <v>1429.8483012367719</v>
      </c>
      <c r="M367" s="84">
        <v>1487.9280483358684</v>
      </c>
      <c r="N367" s="84">
        <v>3457.0813944918141</v>
      </c>
      <c r="O367" s="84">
        <v>3441.8389388292976</v>
      </c>
      <c r="P367" s="84">
        <v>3139.0951279121273</v>
      </c>
      <c r="Q367" s="84">
        <v>3179.0917335779295</v>
      </c>
      <c r="R367" s="84">
        <v>3170.6087860094553</v>
      </c>
      <c r="S367" s="84">
        <v>3124.979161518992</v>
      </c>
      <c r="T367" s="84">
        <v>3097.327342507489</v>
      </c>
      <c r="U367" s="84">
        <v>2983.8881280314872</v>
      </c>
      <c r="V367" s="84">
        <v>3021.9233812163866</v>
      </c>
      <c r="W367" s="84">
        <v>4789.0745530927934</v>
      </c>
      <c r="X367" s="84">
        <v>4829.780348602596</v>
      </c>
      <c r="Y367" s="84">
        <v>4801.5846363664677</v>
      </c>
      <c r="Z367" s="84">
        <v>4585.1253178938541</v>
      </c>
      <c r="AA367" s="84">
        <v>4718.3143444036059</v>
      </c>
      <c r="AB367" s="84">
        <v>3489.9928720834923</v>
      </c>
      <c r="AC367" s="84">
        <v>4065.3504655876468</v>
      </c>
      <c r="AD367" s="84">
        <v>4243.0876799094667</v>
      </c>
      <c r="AE367" s="84">
        <v>4012.1100350904376</v>
      </c>
      <c r="AF367" s="84">
        <f t="shared" si="134"/>
        <v>3897.5069785297542</v>
      </c>
      <c r="AG367" s="84">
        <f t="shared" si="135"/>
        <v>3733.3455053549837</v>
      </c>
      <c r="AH367" s="84">
        <f t="shared" si="136"/>
        <v>3782.0160320092818</v>
      </c>
      <c r="AI367" s="84">
        <f ca="1">VLOOKUP(eurostat_totals[[#This Row],[energy carrier EUCalc]],$AE$11:$BI$24,COLUMN()-COLUMN($AD$29),FALSE)*eurostat_totals[[#This Row],[2020 1]]</f>
        <v>2647.4112224064975</v>
      </c>
      <c r="AJ367" s="84">
        <f ca="1">VLOOKUP(eurostat_totals[[#This Row],[energy carrier EUCalc]],$AE$11:$BI$24,COLUMN()-COLUMN($AD$29),FALSE)*eurostat_totals[[#This Row],[2020 1]]</f>
        <v>2647.4112224064975</v>
      </c>
      <c r="AK367" s="84">
        <f ca="1">VLOOKUP(eurostat_totals[[#This Row],[energy carrier EUCalc]],$AE$11:$BI$24,COLUMN()-COLUMN($AD$29),FALSE)*eurostat_totals[[#This Row],[2020 1]]</f>
        <v>2647.4112224064975</v>
      </c>
      <c r="AL367" s="84">
        <f ca="1">VLOOKUP(eurostat_totals[[#This Row],[energy carrier EUCalc]],$AE$11:$BI$24,COLUMN()-COLUMN($AD$29),FALSE)*eurostat_totals[[#This Row],[2020 1]]</f>
        <v>2647.4112224064975</v>
      </c>
      <c r="AM367" s="84">
        <f ca="1">VLOOKUP(eurostat_totals[[#This Row],[energy carrier EUCalc]],$AE$11:$BI$24,COLUMN()-COLUMN($AD$29),FALSE)*eurostat_totals[[#This Row],[2020 1]]</f>
        <v>2647.4112224064975</v>
      </c>
      <c r="AN367" s="84">
        <f ca="1">VLOOKUP(eurostat_totals[[#This Row],[energy carrier EUCalc]],$AE$11:$BI$24,COLUMN()-COLUMN($AD$29),FALSE)*eurostat_totals[[#This Row],[2020 1]]</f>
        <v>2647.4112224064975</v>
      </c>
      <c r="AO367" s="84">
        <f ca="1">VLOOKUP(eurostat_totals[[#This Row],[energy carrier EUCalc]],$AE$11:$BI$24,COLUMN()-COLUMN($AD$29),FALSE)*eurostat_totals[[#This Row],[2020 1]]</f>
        <v>2731.4560231178148</v>
      </c>
      <c r="AP367" s="84">
        <f ca="1">VLOOKUP(eurostat_totals[[#This Row],[energy carrier EUCalc]],$AE$11:$BI$24,COLUMN()-COLUMN($AD$29),FALSE)*eurostat_totals[[#This Row],[2020 1]]</f>
        <v>2731.4560231178148</v>
      </c>
      <c r="AQ367" s="84">
        <f ca="1">VLOOKUP(eurostat_totals[[#This Row],[energy carrier EUCalc]],$AE$11:$BI$24,COLUMN()-COLUMN($AD$29),FALSE)*eurostat_totals[[#This Row],[2020 1]]</f>
        <v>2731.4560231178148</v>
      </c>
      <c r="AR367" s="81">
        <f ca="1">VLOOKUP(eurostat_totals[[#This Row],[energy carrier EUCalc]],$AE$11:$BI$24,COLUMN()-COLUMN($AD$29),FALSE)*eurostat_totals[[#This Row],[2020 1]]</f>
        <v>2731.4560231178148</v>
      </c>
      <c r="AS367" s="81">
        <f ca="1">VLOOKUP(eurostat_totals[[#This Row],[energy carrier EUCalc]],$AE$11:$BI$24,COLUMN()-COLUMN($AD$29),FALSE)*eurostat_totals[[#This Row],[2020 1]]</f>
        <v>2731.4560231178148</v>
      </c>
      <c r="AT367" s="81">
        <f ca="1">VLOOKUP(eurostat_totals[[#This Row],[energy carrier EUCalc]],$AE$11:$BI$24,COLUMN()-COLUMN($AD$29),FALSE)*eurostat_totals[[#This Row],[2020 1]]</f>
        <v>2731.4560231178148</v>
      </c>
      <c r="AU367" s="81">
        <f ca="1">VLOOKUP(eurostat_totals[[#This Row],[energy carrier EUCalc]],$AE$11:$BI$24,COLUMN()-COLUMN($AD$29),FALSE)*eurostat_totals[[#This Row],[2020 1]]</f>
        <v>2731.4560231178148</v>
      </c>
      <c r="AV367" s="81">
        <f ca="1">VLOOKUP(eurostat_totals[[#This Row],[energy carrier EUCalc]],$AE$11:$BI$24,COLUMN()-COLUMN($AD$29),FALSE)*eurostat_totals[[#This Row],[2020 1]]</f>
        <v>2416.2880204503745</v>
      </c>
      <c r="AW367" s="81">
        <f ca="1">VLOOKUP(eurostat_totals[[#This Row],[energy carrier EUCalc]],$AE$11:$BI$24,COLUMN()-COLUMN($AD$29),FALSE)*eurostat_totals[[#This Row],[2020 1]]</f>
        <v>2416.2880204503745</v>
      </c>
      <c r="AX367" s="81">
        <f ca="1">VLOOKUP(eurostat_totals[[#This Row],[energy carrier EUCalc]],$AE$11:$BI$24,COLUMN()-COLUMN($AD$29),FALSE)*eurostat_totals[[#This Row],[2020 1]]</f>
        <v>2416.2880204503745</v>
      </c>
      <c r="AY367" s="81">
        <f ca="1">VLOOKUP(eurostat_totals[[#This Row],[energy carrier EUCalc]],$AE$11:$BI$24,COLUMN()-COLUMN($AD$29),FALSE)*eurostat_totals[[#This Row],[2020 1]]</f>
        <v>2416.2880204503745</v>
      </c>
      <c r="AZ367" s="81">
        <f ca="1">VLOOKUP(eurostat_totals[[#This Row],[energy carrier EUCalc]],$AE$11:$BI$24,COLUMN()-COLUMN($AD$29),FALSE)*eurostat_totals[[#This Row],[2020 1]]</f>
        <v>2416.2880204503745</v>
      </c>
      <c r="BA367" s="81">
        <f ca="1">VLOOKUP(eurostat_totals[[#This Row],[energy carrier EUCalc]],$AE$11:$BI$24,COLUMN()-COLUMN($AD$29),FALSE)*eurostat_totals[[#This Row],[2020 1]]</f>
        <v>2416.2880204503745</v>
      </c>
      <c r="BB367" s="81">
        <f ca="1">VLOOKUP(eurostat_totals[[#This Row],[energy carrier EUCalc]],$AE$11:$BI$24,COLUMN()-COLUMN($AD$29),FALSE)*eurostat_totals[[#This Row],[2020 1]]</f>
        <v>2416.2880204503745</v>
      </c>
      <c r="BC367" s="81">
        <f ca="1">VLOOKUP(eurostat_totals[[#This Row],[energy carrier EUCalc]],$AE$11:$BI$24,COLUMN()-COLUMN($AD$29),FALSE)*eurostat_totals[[#This Row],[2020 1]]</f>
        <v>1796.4576152044092</v>
      </c>
      <c r="BD367" s="81">
        <f ca="1">VLOOKUP(eurostat_totals[[#This Row],[energy carrier EUCalc]],$AE$11:$BI$24,COLUMN()-COLUMN($AD$29),FALSE)*eurostat_totals[[#This Row],[2020 1]]</f>
        <v>1796.4576152044092</v>
      </c>
      <c r="BE367" s="81">
        <f ca="1">VLOOKUP(eurostat_totals[[#This Row],[energy carrier EUCalc]],$AE$11:$BI$24,COLUMN()-COLUMN($AD$29),FALSE)*eurostat_totals[[#This Row],[2020 1]]</f>
        <v>1796.4576152044092</v>
      </c>
      <c r="BF367" s="81">
        <f ca="1">VLOOKUP(eurostat_totals[[#This Row],[energy carrier EUCalc]],$AE$11:$BI$24,COLUMN()-COLUMN($AD$29),FALSE)*eurostat_totals[[#This Row],[2020 1]]</f>
        <v>1796.4576152044092</v>
      </c>
      <c r="BG367" s="81">
        <f ca="1">VLOOKUP(eurostat_totals[[#This Row],[energy carrier EUCalc]],$AE$11:$BI$24,COLUMN()-COLUMN($AD$29),FALSE)*eurostat_totals[[#This Row],[2020 1]]</f>
        <v>1796.4576152044092</v>
      </c>
      <c r="BH367" s="81">
        <f ca="1">VLOOKUP(eurostat_totals[[#This Row],[energy carrier EUCalc]],$AE$11:$BI$24,COLUMN()-COLUMN($AD$29),FALSE)*eurostat_totals[[#This Row],[2020 1]]</f>
        <v>1796.4576152044092</v>
      </c>
      <c r="BI367" s="81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81" t="str">
        <f t="shared" si="137"/>
        <v>solid-bioSpain</v>
      </c>
      <c r="B368" s="6" t="s">
        <v>75</v>
      </c>
      <c r="C368" t="s">
        <v>7</v>
      </c>
      <c r="D368" s="84">
        <v>20964.348288087356</v>
      </c>
      <c r="E368" s="84">
        <v>21066.723467944583</v>
      </c>
      <c r="F368" s="84">
        <v>21200.730121858622</v>
      </c>
      <c r="G368" s="84">
        <v>21218.845686419118</v>
      </c>
      <c r="H368" s="84">
        <v>21253.610991398775</v>
      </c>
      <c r="I368" s="84">
        <v>20134.23691315141</v>
      </c>
      <c r="J368" s="84">
        <v>20134.23691315141</v>
      </c>
      <c r="K368" s="84">
        <v>20130.617843892112</v>
      </c>
      <c r="L368" s="84">
        <v>20130.617843892112</v>
      </c>
      <c r="M368" s="84">
        <v>20137.855982410707</v>
      </c>
      <c r="N368" s="84">
        <v>20168.041850590194</v>
      </c>
      <c r="O368" s="84">
        <v>20196.926358794321</v>
      </c>
      <c r="P368" s="84">
        <v>20017.501707447114</v>
      </c>
      <c r="Q368" s="84">
        <v>20038.78983900934</v>
      </c>
      <c r="R368" s="84">
        <v>20213.374632003299</v>
      </c>
      <c r="S368" s="84">
        <v>20263.916663442906</v>
      </c>
      <c r="T368" s="84">
        <v>20257.016510738496</v>
      </c>
      <c r="U368" s="84">
        <v>19977.708220508775</v>
      </c>
      <c r="V368" s="84">
        <v>19789.870515142946</v>
      </c>
      <c r="W368" s="84">
        <v>23464.225730596496</v>
      </c>
      <c r="X368" s="84">
        <v>23954.165247522</v>
      </c>
      <c r="Y368" s="84">
        <v>23173.917342990339</v>
      </c>
      <c r="Z368" s="84">
        <v>23173.215903543172</v>
      </c>
      <c r="AA368" s="84">
        <v>22546.455137861856</v>
      </c>
      <c r="AB368" s="84">
        <v>22425.555057345486</v>
      </c>
      <c r="AC368" s="84">
        <v>22282.564789810574</v>
      </c>
      <c r="AD368" s="84">
        <v>22398.47351567111</v>
      </c>
      <c r="AE368" s="84">
        <v>22436.755540416703</v>
      </c>
      <c r="AF368" s="84">
        <f t="shared" si="134"/>
        <v>22289.463467791411</v>
      </c>
      <c r="AG368" s="84">
        <f t="shared" si="135"/>
        <v>22238.065133777323</v>
      </c>
      <c r="AH368" s="84">
        <f t="shared" si="136"/>
        <v>22200.567149063692</v>
      </c>
      <c r="AI368" s="84">
        <f ca="1">VLOOKUP(eurostat_totals[[#This Row],[energy carrier EUCalc]],$AE$11:$BI$24,COLUMN()-COLUMN($AD$29),FALSE)*eurostat_totals[[#This Row],[2020 1]]</f>
        <v>15540.397004344586</v>
      </c>
      <c r="AJ368" s="84">
        <f ca="1">VLOOKUP(eurostat_totals[[#This Row],[energy carrier EUCalc]],$AE$11:$BI$24,COLUMN()-COLUMN($AD$29),FALSE)*eurostat_totals[[#This Row],[2020 1]]</f>
        <v>15540.397004344586</v>
      </c>
      <c r="AK368" s="84">
        <f ca="1">VLOOKUP(eurostat_totals[[#This Row],[energy carrier EUCalc]],$AE$11:$BI$24,COLUMN()-COLUMN($AD$29),FALSE)*eurostat_totals[[#This Row],[2020 1]]</f>
        <v>15540.397004344586</v>
      </c>
      <c r="AL368" s="84">
        <f ca="1">VLOOKUP(eurostat_totals[[#This Row],[energy carrier EUCalc]],$AE$11:$BI$24,COLUMN()-COLUMN($AD$29),FALSE)*eurostat_totals[[#This Row],[2020 1]]</f>
        <v>15540.397004344586</v>
      </c>
      <c r="AM368" s="84">
        <f ca="1">VLOOKUP(eurostat_totals[[#This Row],[energy carrier EUCalc]],$AE$11:$BI$24,COLUMN()-COLUMN($AD$29),FALSE)*eurostat_totals[[#This Row],[2020 1]]</f>
        <v>15540.397004344586</v>
      </c>
      <c r="AN368" s="84">
        <f ca="1">VLOOKUP(eurostat_totals[[#This Row],[energy carrier EUCalc]],$AE$11:$BI$24,COLUMN()-COLUMN($AD$29),FALSE)*eurostat_totals[[#This Row],[2020 1]]</f>
        <v>15540.397004344586</v>
      </c>
      <c r="AO368" s="84">
        <f ca="1">VLOOKUP(eurostat_totals[[#This Row],[energy carrier EUCalc]],$AE$11:$BI$24,COLUMN()-COLUMN($AD$29),FALSE)*eurostat_totals[[#This Row],[2020 1]]</f>
        <v>16033.742940990443</v>
      </c>
      <c r="AP368" s="84">
        <f ca="1">VLOOKUP(eurostat_totals[[#This Row],[energy carrier EUCalc]],$AE$11:$BI$24,COLUMN()-COLUMN($AD$29),FALSE)*eurostat_totals[[#This Row],[2020 1]]</f>
        <v>16033.742940990443</v>
      </c>
      <c r="AQ368" s="84">
        <f ca="1">VLOOKUP(eurostat_totals[[#This Row],[energy carrier EUCalc]],$AE$11:$BI$24,COLUMN()-COLUMN($AD$29),FALSE)*eurostat_totals[[#This Row],[2020 1]]</f>
        <v>16033.742940990443</v>
      </c>
      <c r="AR368" s="81">
        <f ca="1">VLOOKUP(eurostat_totals[[#This Row],[energy carrier EUCalc]],$AE$11:$BI$24,COLUMN()-COLUMN($AD$29),FALSE)*eurostat_totals[[#This Row],[2020 1]]</f>
        <v>16033.742940990443</v>
      </c>
      <c r="AS368" s="81">
        <f ca="1">VLOOKUP(eurostat_totals[[#This Row],[energy carrier EUCalc]],$AE$11:$BI$24,COLUMN()-COLUMN($AD$29),FALSE)*eurostat_totals[[#This Row],[2020 1]]</f>
        <v>16033.742940990443</v>
      </c>
      <c r="AT368" s="81">
        <f ca="1">VLOOKUP(eurostat_totals[[#This Row],[energy carrier EUCalc]],$AE$11:$BI$24,COLUMN()-COLUMN($AD$29),FALSE)*eurostat_totals[[#This Row],[2020 1]]</f>
        <v>16033.742940990443</v>
      </c>
      <c r="AU368" s="81">
        <f ca="1">VLOOKUP(eurostat_totals[[#This Row],[energy carrier EUCalc]],$AE$11:$BI$24,COLUMN()-COLUMN($AD$29),FALSE)*eurostat_totals[[#This Row],[2020 1]]</f>
        <v>16033.742940990443</v>
      </c>
      <c r="AV368" s="81">
        <f ca="1">VLOOKUP(eurostat_totals[[#This Row],[energy carrier EUCalc]],$AE$11:$BI$24,COLUMN()-COLUMN($AD$29),FALSE)*eurostat_totals[[#This Row],[2020 1]]</f>
        <v>14183.695678568469</v>
      </c>
      <c r="AW368" s="81">
        <f ca="1">VLOOKUP(eurostat_totals[[#This Row],[energy carrier EUCalc]],$AE$11:$BI$24,COLUMN()-COLUMN($AD$29),FALSE)*eurostat_totals[[#This Row],[2020 1]]</f>
        <v>14183.695678568469</v>
      </c>
      <c r="AX368" s="81">
        <f ca="1">VLOOKUP(eurostat_totals[[#This Row],[energy carrier EUCalc]],$AE$11:$BI$24,COLUMN()-COLUMN($AD$29),FALSE)*eurostat_totals[[#This Row],[2020 1]]</f>
        <v>14183.695678568469</v>
      </c>
      <c r="AY368" s="81">
        <f ca="1">VLOOKUP(eurostat_totals[[#This Row],[energy carrier EUCalc]],$AE$11:$BI$24,COLUMN()-COLUMN($AD$29),FALSE)*eurostat_totals[[#This Row],[2020 1]]</f>
        <v>14183.695678568469</v>
      </c>
      <c r="AZ368" s="81">
        <f ca="1">VLOOKUP(eurostat_totals[[#This Row],[energy carrier EUCalc]],$AE$11:$BI$24,COLUMN()-COLUMN($AD$29),FALSE)*eurostat_totals[[#This Row],[2020 1]]</f>
        <v>14183.695678568469</v>
      </c>
      <c r="BA368" s="81">
        <f ca="1">VLOOKUP(eurostat_totals[[#This Row],[energy carrier EUCalc]],$AE$11:$BI$24,COLUMN()-COLUMN($AD$29),FALSE)*eurostat_totals[[#This Row],[2020 1]]</f>
        <v>14183.695678568469</v>
      </c>
      <c r="BB368" s="81">
        <f ca="1">VLOOKUP(eurostat_totals[[#This Row],[energy carrier EUCalc]],$AE$11:$BI$24,COLUMN()-COLUMN($AD$29),FALSE)*eurostat_totals[[#This Row],[2020 1]]</f>
        <v>14183.695678568469</v>
      </c>
      <c r="BC368" s="81">
        <f ca="1">VLOOKUP(eurostat_totals[[#This Row],[energy carrier EUCalc]],$AE$11:$BI$24,COLUMN()-COLUMN($AD$29),FALSE)*eurostat_totals[[#This Row],[2020 1]]</f>
        <v>10545.269395805255</v>
      </c>
      <c r="BD368" s="81">
        <f ca="1">VLOOKUP(eurostat_totals[[#This Row],[energy carrier EUCalc]],$AE$11:$BI$24,COLUMN()-COLUMN($AD$29),FALSE)*eurostat_totals[[#This Row],[2020 1]]</f>
        <v>10545.269395805255</v>
      </c>
      <c r="BE368" s="81">
        <f ca="1">VLOOKUP(eurostat_totals[[#This Row],[energy carrier EUCalc]],$AE$11:$BI$24,COLUMN()-COLUMN($AD$29),FALSE)*eurostat_totals[[#This Row],[2020 1]]</f>
        <v>10545.269395805255</v>
      </c>
      <c r="BF368" s="81">
        <f ca="1">VLOOKUP(eurostat_totals[[#This Row],[energy carrier EUCalc]],$AE$11:$BI$24,COLUMN()-COLUMN($AD$29),FALSE)*eurostat_totals[[#This Row],[2020 1]]</f>
        <v>10545.269395805255</v>
      </c>
      <c r="BG368" s="81">
        <f ca="1">VLOOKUP(eurostat_totals[[#This Row],[energy carrier EUCalc]],$AE$11:$BI$24,COLUMN()-COLUMN($AD$29),FALSE)*eurostat_totals[[#This Row],[2020 1]]</f>
        <v>10545.269395805255</v>
      </c>
      <c r="BH368" s="81">
        <f ca="1">VLOOKUP(eurostat_totals[[#This Row],[energy carrier EUCalc]],$AE$11:$BI$24,COLUMN()-COLUMN($AD$29),FALSE)*eurostat_totals[[#This Row],[2020 1]]</f>
        <v>10545.269395805255</v>
      </c>
      <c r="BI368" s="81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81" t="str">
        <f t="shared" si="137"/>
        <v>solid-bioSweden</v>
      </c>
      <c r="B369" s="6" t="s">
        <v>75</v>
      </c>
      <c r="C369" t="s">
        <v>9</v>
      </c>
      <c r="D369" s="84">
        <v>6335.1180845833542</v>
      </c>
      <c r="E369" s="84">
        <v>6338.4679187329339</v>
      </c>
      <c r="F369" s="84">
        <v>6308.5300297015037</v>
      </c>
      <c r="G369" s="84">
        <v>6435.4927557480296</v>
      </c>
      <c r="H369" s="84">
        <v>6131.2596147498998</v>
      </c>
      <c r="I369" s="84">
        <v>6258.7037540873835</v>
      </c>
      <c r="J369" s="84">
        <v>6599.343775214189</v>
      </c>
      <c r="K369" s="84">
        <v>6472.1403425221833</v>
      </c>
      <c r="L369" s="84">
        <v>6445.5522876403338</v>
      </c>
      <c r="M369" s="84">
        <v>5799.0042084406068</v>
      </c>
      <c r="N369" s="84">
        <v>6178.4481467073128</v>
      </c>
      <c r="O369" s="84">
        <v>5631.5394856264056</v>
      </c>
      <c r="P369" s="84">
        <v>5686.1144393526265</v>
      </c>
      <c r="Q369" s="84">
        <v>5777.518719361512</v>
      </c>
      <c r="R369" s="84">
        <v>5655.548450266604</v>
      </c>
      <c r="S369" s="84">
        <v>6255.8500457380296</v>
      </c>
      <c r="T369" s="84">
        <v>5870.5490549620517</v>
      </c>
      <c r="U369" s="84">
        <v>5880.5113890102239</v>
      </c>
      <c r="V369" s="84">
        <v>6022.3861691395887</v>
      </c>
      <c r="W369" s="84">
        <v>5985.0437525689431</v>
      </c>
      <c r="X369" s="84">
        <v>6210.1911848256268</v>
      </c>
      <c r="Y369" s="84">
        <v>11476.331223225878</v>
      </c>
      <c r="Z369" s="84">
        <v>11809.523940679299</v>
      </c>
      <c r="AA369" s="84">
        <v>9447.1044035876857</v>
      </c>
      <c r="AB369" s="84">
        <v>8697.3457321715687</v>
      </c>
      <c r="AC369" s="84">
        <v>8858.5023900868509</v>
      </c>
      <c r="AD369" s="84">
        <v>8849.4698339293482</v>
      </c>
      <c r="AE369" s="84">
        <v>8835.3340290727592</v>
      </c>
      <c r="AF369" s="84">
        <f t="shared" si="134"/>
        <v>8240.496046751452</v>
      </c>
      <c r="AG369" s="84">
        <f t="shared" si="135"/>
        <v>7999.1743753842056</v>
      </c>
      <c r="AH369" s="84">
        <f t="shared" si="136"/>
        <v>7859.5401040267334</v>
      </c>
      <c r="AI369" s="84">
        <f ca="1">VLOOKUP(eurostat_totals[[#This Row],[energy carrier EUCalc]],$AE$11:$BI$24,COLUMN()-COLUMN($AD$29),FALSE)*eurostat_totals[[#This Row],[2020 1]]</f>
        <v>5501.6780728187141</v>
      </c>
      <c r="AJ369" s="84">
        <f ca="1">VLOOKUP(eurostat_totals[[#This Row],[energy carrier EUCalc]],$AE$11:$BI$24,COLUMN()-COLUMN($AD$29),FALSE)*eurostat_totals[[#This Row],[2020 1]]</f>
        <v>5501.6780728187141</v>
      </c>
      <c r="AK369" s="84">
        <f ca="1">VLOOKUP(eurostat_totals[[#This Row],[energy carrier EUCalc]],$AE$11:$BI$24,COLUMN()-COLUMN($AD$29),FALSE)*eurostat_totals[[#This Row],[2020 1]]</f>
        <v>5501.6780728187141</v>
      </c>
      <c r="AL369" s="84">
        <f ca="1">VLOOKUP(eurostat_totals[[#This Row],[energy carrier EUCalc]],$AE$11:$BI$24,COLUMN()-COLUMN($AD$29),FALSE)*eurostat_totals[[#This Row],[2020 1]]</f>
        <v>5501.6780728187141</v>
      </c>
      <c r="AM369" s="84">
        <f ca="1">VLOOKUP(eurostat_totals[[#This Row],[energy carrier EUCalc]],$AE$11:$BI$24,COLUMN()-COLUMN($AD$29),FALSE)*eurostat_totals[[#This Row],[2020 1]]</f>
        <v>5501.6780728187141</v>
      </c>
      <c r="AN369" s="84">
        <f ca="1">VLOOKUP(eurostat_totals[[#This Row],[energy carrier EUCalc]],$AE$11:$BI$24,COLUMN()-COLUMN($AD$29),FALSE)*eurostat_totals[[#This Row],[2020 1]]</f>
        <v>5501.6780728187141</v>
      </c>
      <c r="AO369" s="84">
        <f ca="1">VLOOKUP(eurostat_totals[[#This Row],[energy carrier EUCalc]],$AE$11:$BI$24,COLUMN()-COLUMN($AD$29),FALSE)*eurostat_totals[[#This Row],[2020 1]]</f>
        <v>5676.3345195748625</v>
      </c>
      <c r="AP369" s="84">
        <f ca="1">VLOOKUP(eurostat_totals[[#This Row],[energy carrier EUCalc]],$AE$11:$BI$24,COLUMN()-COLUMN($AD$29),FALSE)*eurostat_totals[[#This Row],[2020 1]]</f>
        <v>5676.3345195748625</v>
      </c>
      <c r="AQ369" s="84">
        <f ca="1">VLOOKUP(eurostat_totals[[#This Row],[energy carrier EUCalc]],$AE$11:$BI$24,COLUMN()-COLUMN($AD$29),FALSE)*eurostat_totals[[#This Row],[2020 1]]</f>
        <v>5676.3345195748625</v>
      </c>
      <c r="AR369" s="81">
        <f ca="1">VLOOKUP(eurostat_totals[[#This Row],[energy carrier EUCalc]],$AE$11:$BI$24,COLUMN()-COLUMN($AD$29),FALSE)*eurostat_totals[[#This Row],[2020 1]]</f>
        <v>5676.3345195748625</v>
      </c>
      <c r="AS369" s="81">
        <f ca="1">VLOOKUP(eurostat_totals[[#This Row],[energy carrier EUCalc]],$AE$11:$BI$24,COLUMN()-COLUMN($AD$29),FALSE)*eurostat_totals[[#This Row],[2020 1]]</f>
        <v>5676.3345195748625</v>
      </c>
      <c r="AT369" s="81">
        <f ca="1">VLOOKUP(eurostat_totals[[#This Row],[energy carrier EUCalc]],$AE$11:$BI$24,COLUMN()-COLUMN($AD$29),FALSE)*eurostat_totals[[#This Row],[2020 1]]</f>
        <v>5676.3345195748625</v>
      </c>
      <c r="AU369" s="81">
        <f ca="1">VLOOKUP(eurostat_totals[[#This Row],[energy carrier EUCalc]],$AE$11:$BI$24,COLUMN()-COLUMN($AD$29),FALSE)*eurostat_totals[[#This Row],[2020 1]]</f>
        <v>5676.3345195748625</v>
      </c>
      <c r="AV369" s="81">
        <f ca="1">VLOOKUP(eurostat_totals[[#This Row],[energy carrier EUCalc]],$AE$11:$BI$24,COLUMN()-COLUMN($AD$29),FALSE)*eurostat_totals[[#This Row],[2020 1]]</f>
        <v>5021.3728442393012</v>
      </c>
      <c r="AW369" s="81">
        <f ca="1">VLOOKUP(eurostat_totals[[#This Row],[energy carrier EUCalc]],$AE$11:$BI$24,COLUMN()-COLUMN($AD$29),FALSE)*eurostat_totals[[#This Row],[2020 1]]</f>
        <v>5021.3728442393012</v>
      </c>
      <c r="AX369" s="81">
        <f ca="1">VLOOKUP(eurostat_totals[[#This Row],[energy carrier EUCalc]],$AE$11:$BI$24,COLUMN()-COLUMN($AD$29),FALSE)*eurostat_totals[[#This Row],[2020 1]]</f>
        <v>5021.3728442393012</v>
      </c>
      <c r="AY369" s="81">
        <f ca="1">VLOOKUP(eurostat_totals[[#This Row],[energy carrier EUCalc]],$AE$11:$BI$24,COLUMN()-COLUMN($AD$29),FALSE)*eurostat_totals[[#This Row],[2020 1]]</f>
        <v>5021.3728442393012</v>
      </c>
      <c r="AZ369" s="81">
        <f ca="1">VLOOKUP(eurostat_totals[[#This Row],[energy carrier EUCalc]],$AE$11:$BI$24,COLUMN()-COLUMN($AD$29),FALSE)*eurostat_totals[[#This Row],[2020 1]]</f>
        <v>5021.3728442393012</v>
      </c>
      <c r="BA369" s="81">
        <f ca="1">VLOOKUP(eurostat_totals[[#This Row],[energy carrier EUCalc]],$AE$11:$BI$24,COLUMN()-COLUMN($AD$29),FALSE)*eurostat_totals[[#This Row],[2020 1]]</f>
        <v>5021.3728442393012</v>
      </c>
      <c r="BB369" s="81">
        <f ca="1">VLOOKUP(eurostat_totals[[#This Row],[energy carrier EUCalc]],$AE$11:$BI$24,COLUMN()-COLUMN($AD$29),FALSE)*eurostat_totals[[#This Row],[2020 1]]</f>
        <v>5021.3728442393012</v>
      </c>
      <c r="BC369" s="81">
        <f ca="1">VLOOKUP(eurostat_totals[[#This Row],[energy carrier EUCalc]],$AE$11:$BI$24,COLUMN()-COLUMN($AD$29),FALSE)*eurostat_totals[[#This Row],[2020 1]]</f>
        <v>3733.281549412699</v>
      </c>
      <c r="BD369" s="81">
        <f ca="1">VLOOKUP(eurostat_totals[[#This Row],[energy carrier EUCalc]],$AE$11:$BI$24,COLUMN()-COLUMN($AD$29),FALSE)*eurostat_totals[[#This Row],[2020 1]]</f>
        <v>3733.281549412699</v>
      </c>
      <c r="BE369" s="81">
        <f ca="1">VLOOKUP(eurostat_totals[[#This Row],[energy carrier EUCalc]],$AE$11:$BI$24,COLUMN()-COLUMN($AD$29),FALSE)*eurostat_totals[[#This Row],[2020 1]]</f>
        <v>3733.281549412699</v>
      </c>
      <c r="BF369" s="81">
        <f ca="1">VLOOKUP(eurostat_totals[[#This Row],[energy carrier EUCalc]],$AE$11:$BI$24,COLUMN()-COLUMN($AD$29),FALSE)*eurostat_totals[[#This Row],[2020 1]]</f>
        <v>3733.281549412699</v>
      </c>
      <c r="BG369" s="81">
        <f ca="1">VLOOKUP(eurostat_totals[[#This Row],[energy carrier EUCalc]],$AE$11:$BI$24,COLUMN()-COLUMN($AD$29),FALSE)*eurostat_totals[[#This Row],[2020 1]]</f>
        <v>3733.281549412699</v>
      </c>
      <c r="BH369" s="81">
        <f ca="1">VLOOKUP(eurostat_totals[[#This Row],[energy carrier EUCalc]],$AE$11:$BI$24,COLUMN()-COLUMN($AD$29),FALSE)*eurostat_totals[[#This Row],[2020 1]]</f>
        <v>3733.281549412699</v>
      </c>
      <c r="BI369" s="81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81" t="str">
        <f t="shared" si="137"/>
        <v>solid-bioUnited Kingdom</v>
      </c>
      <c r="B370" s="78" t="s">
        <v>75</v>
      </c>
      <c r="C370" t="s">
        <v>4</v>
      </c>
      <c r="D370" s="84">
        <v>1899.7422357739711</v>
      </c>
      <c r="E370" s="84">
        <v>1899.7422357739711</v>
      </c>
      <c r="F370" s="84">
        <v>2227.2749648757667</v>
      </c>
      <c r="G370" s="84">
        <v>2227.2749648757667</v>
      </c>
      <c r="H370" s="84">
        <v>2227.2749648757667</v>
      </c>
      <c r="I370" s="84">
        <v>2227.2749648757667</v>
      </c>
      <c r="J370" s="84">
        <v>2227.2749648757667</v>
      </c>
      <c r="K370" s="84">
        <v>2227.2749648757667</v>
      </c>
      <c r="L370" s="84">
        <v>1872.8836567016544</v>
      </c>
      <c r="M370" s="84">
        <v>1872.8836567016544</v>
      </c>
      <c r="N370" s="84">
        <v>1872.8836567016544</v>
      </c>
      <c r="O370" s="84">
        <v>1982.6944048605424</v>
      </c>
      <c r="P370" s="84">
        <v>1971.4361876435448</v>
      </c>
      <c r="Q370" s="84">
        <v>1971.4293338292136</v>
      </c>
      <c r="R370" s="84">
        <v>1971.4529177563709</v>
      </c>
      <c r="S370" s="84">
        <v>2502.230432183087</v>
      </c>
      <c r="T370" s="84">
        <v>2791.7463360626721</v>
      </c>
      <c r="U370" s="84">
        <v>3064.3700158165047</v>
      </c>
      <c r="V370" s="84">
        <v>7964.7359443136147</v>
      </c>
      <c r="W370" s="84">
        <v>8608.9596160050569</v>
      </c>
      <c r="X370" s="84">
        <v>11230.589577385985</v>
      </c>
      <c r="Y370" s="84">
        <v>9405.7012891447885</v>
      </c>
      <c r="Z370" s="84">
        <v>12167.660290798553</v>
      </c>
      <c r="AA370" s="84">
        <v>15613.310580387371</v>
      </c>
      <c r="AB370" s="84">
        <v>14293.123948458768</v>
      </c>
      <c r="AC370" s="84">
        <v>16293.156558300683</v>
      </c>
      <c r="AD370" s="84">
        <v>17424.985484658708</v>
      </c>
      <c r="AE370" s="84">
        <v>17324.649791739736</v>
      </c>
      <c r="AF370" s="84">
        <f t="shared" si="134"/>
        <v>18356.047691927972</v>
      </c>
      <c r="AG370" s="84">
        <f t="shared" si="135"/>
        <v>18904.595114236094</v>
      </c>
      <c r="AH370" s="84">
        <f t="shared" si="136"/>
        <v>19826.88934739156</v>
      </c>
      <c r="AI370" s="84">
        <f ca="1">VLOOKUP(eurostat_totals[[#This Row],[energy carrier EUCalc]],$AE$11:$BI$24,COLUMN()-COLUMN($AD$29),FALSE)*eurostat_totals[[#This Row],[2020 1]]</f>
        <v>13878.822543174094</v>
      </c>
      <c r="AJ370" s="84">
        <f ca="1">VLOOKUP(eurostat_totals[[#This Row],[energy carrier EUCalc]],$AE$11:$BI$24,COLUMN()-COLUMN($AD$29),FALSE)*eurostat_totals[[#This Row],[2020 1]]</f>
        <v>13878.822543174094</v>
      </c>
      <c r="AK370" s="84">
        <f ca="1">VLOOKUP(eurostat_totals[[#This Row],[energy carrier EUCalc]],$AE$11:$BI$24,COLUMN()-COLUMN($AD$29),FALSE)*eurostat_totals[[#This Row],[2020 1]]</f>
        <v>13878.822543174094</v>
      </c>
      <c r="AL370" s="84">
        <f ca="1">VLOOKUP(eurostat_totals[[#This Row],[energy carrier EUCalc]],$AE$11:$BI$24,COLUMN()-COLUMN($AD$29),FALSE)*eurostat_totals[[#This Row],[2020 1]]</f>
        <v>13878.822543174094</v>
      </c>
      <c r="AM370" s="84">
        <f ca="1">VLOOKUP(eurostat_totals[[#This Row],[energy carrier EUCalc]],$AE$11:$BI$24,COLUMN()-COLUMN($AD$29),FALSE)*eurostat_totals[[#This Row],[2020 1]]</f>
        <v>13878.822543174094</v>
      </c>
      <c r="AN370" s="84">
        <f ca="1">VLOOKUP(eurostat_totals[[#This Row],[energy carrier EUCalc]],$AE$11:$BI$24,COLUMN()-COLUMN($AD$29),FALSE)*eurostat_totals[[#This Row],[2020 1]]</f>
        <v>13878.822543174094</v>
      </c>
      <c r="AO370" s="84">
        <f ca="1">VLOOKUP(eurostat_totals[[#This Row],[energy carrier EUCalc]],$AE$11:$BI$24,COLUMN()-COLUMN($AD$29),FALSE)*eurostat_totals[[#This Row],[2020 1]]</f>
        <v>14319.420084227237</v>
      </c>
      <c r="AP370" s="84">
        <f ca="1">VLOOKUP(eurostat_totals[[#This Row],[energy carrier EUCalc]],$AE$11:$BI$24,COLUMN()-COLUMN($AD$29),FALSE)*eurostat_totals[[#This Row],[2020 1]]</f>
        <v>14319.420084227237</v>
      </c>
      <c r="AQ370" s="84">
        <f ca="1">VLOOKUP(eurostat_totals[[#This Row],[energy carrier EUCalc]],$AE$11:$BI$24,COLUMN()-COLUMN($AD$29),FALSE)*eurostat_totals[[#This Row],[2020 1]]</f>
        <v>14319.420084227237</v>
      </c>
      <c r="AR370" s="81">
        <f ca="1">VLOOKUP(eurostat_totals[[#This Row],[energy carrier EUCalc]],$AE$11:$BI$24,COLUMN()-COLUMN($AD$29),FALSE)*eurostat_totals[[#This Row],[2020 1]]</f>
        <v>14319.420084227237</v>
      </c>
      <c r="AS370" s="81">
        <f ca="1">VLOOKUP(eurostat_totals[[#This Row],[energy carrier EUCalc]],$AE$11:$BI$24,COLUMN()-COLUMN($AD$29),FALSE)*eurostat_totals[[#This Row],[2020 1]]</f>
        <v>14319.420084227237</v>
      </c>
      <c r="AT370" s="81">
        <f ca="1">VLOOKUP(eurostat_totals[[#This Row],[energy carrier EUCalc]],$AE$11:$BI$24,COLUMN()-COLUMN($AD$29),FALSE)*eurostat_totals[[#This Row],[2020 1]]</f>
        <v>14319.420084227237</v>
      </c>
      <c r="AU370" s="81">
        <f ca="1">VLOOKUP(eurostat_totals[[#This Row],[energy carrier EUCalc]],$AE$11:$BI$24,COLUMN()-COLUMN($AD$29),FALSE)*eurostat_totals[[#This Row],[2020 1]]</f>
        <v>14319.420084227237</v>
      </c>
      <c r="AV370" s="81">
        <f ca="1">VLOOKUP(eurostat_totals[[#This Row],[energy carrier EUCalc]],$AE$11:$BI$24,COLUMN()-COLUMN($AD$29),FALSE)*eurostat_totals[[#This Row],[2020 1]]</f>
        <v>12667.179305277939</v>
      </c>
      <c r="AW370" s="81">
        <f ca="1">VLOOKUP(eurostat_totals[[#This Row],[energy carrier EUCalc]],$AE$11:$BI$24,COLUMN()-COLUMN($AD$29),FALSE)*eurostat_totals[[#This Row],[2020 1]]</f>
        <v>12667.179305277939</v>
      </c>
      <c r="AX370" s="81">
        <f ca="1">VLOOKUP(eurostat_totals[[#This Row],[energy carrier EUCalc]],$AE$11:$BI$24,COLUMN()-COLUMN($AD$29),FALSE)*eurostat_totals[[#This Row],[2020 1]]</f>
        <v>12667.179305277939</v>
      </c>
      <c r="AY370" s="81">
        <f ca="1">VLOOKUP(eurostat_totals[[#This Row],[energy carrier EUCalc]],$AE$11:$BI$24,COLUMN()-COLUMN($AD$29),FALSE)*eurostat_totals[[#This Row],[2020 1]]</f>
        <v>12667.179305277939</v>
      </c>
      <c r="AZ370" s="81">
        <f ca="1">VLOOKUP(eurostat_totals[[#This Row],[energy carrier EUCalc]],$AE$11:$BI$24,COLUMN()-COLUMN($AD$29),FALSE)*eurostat_totals[[#This Row],[2020 1]]</f>
        <v>12667.179305277939</v>
      </c>
      <c r="BA370" s="81">
        <f ca="1">VLOOKUP(eurostat_totals[[#This Row],[energy carrier EUCalc]],$AE$11:$BI$24,COLUMN()-COLUMN($AD$29),FALSE)*eurostat_totals[[#This Row],[2020 1]]</f>
        <v>12667.179305277939</v>
      </c>
      <c r="BB370" s="81">
        <f ca="1">VLOOKUP(eurostat_totals[[#This Row],[energy carrier EUCalc]],$AE$11:$BI$24,COLUMN()-COLUMN($AD$29),FALSE)*eurostat_totals[[#This Row],[2020 1]]</f>
        <v>12667.179305277939</v>
      </c>
      <c r="BC370" s="81">
        <f ca="1">VLOOKUP(eurostat_totals[[#This Row],[energy carrier EUCalc]],$AE$11:$BI$24,COLUMN()-COLUMN($AD$29),FALSE)*eurostat_totals[[#This Row],[2020 1]]</f>
        <v>9417.7724400109928</v>
      </c>
      <c r="BD370" s="81">
        <f ca="1">VLOOKUP(eurostat_totals[[#This Row],[energy carrier EUCalc]],$AE$11:$BI$24,COLUMN()-COLUMN($AD$29),FALSE)*eurostat_totals[[#This Row],[2020 1]]</f>
        <v>9417.7724400109928</v>
      </c>
      <c r="BE370" s="81">
        <f ca="1">VLOOKUP(eurostat_totals[[#This Row],[energy carrier EUCalc]],$AE$11:$BI$24,COLUMN()-COLUMN($AD$29),FALSE)*eurostat_totals[[#This Row],[2020 1]]</f>
        <v>9417.7724400109928</v>
      </c>
      <c r="BF370" s="81">
        <f ca="1">VLOOKUP(eurostat_totals[[#This Row],[energy carrier EUCalc]],$AE$11:$BI$24,COLUMN()-COLUMN($AD$29),FALSE)*eurostat_totals[[#This Row],[2020 1]]</f>
        <v>9417.7724400109928</v>
      </c>
      <c r="BG370" s="81">
        <f ca="1">VLOOKUP(eurostat_totals[[#This Row],[energy carrier EUCalc]],$AE$11:$BI$24,COLUMN()-COLUMN($AD$29),FALSE)*eurostat_totals[[#This Row],[2020 1]]</f>
        <v>9417.7724400109928</v>
      </c>
      <c r="BH370" s="81">
        <f ca="1">VLOOKUP(eurostat_totals[[#This Row],[energy carrier EUCalc]],$AE$11:$BI$24,COLUMN()-COLUMN($AD$29),FALSE)*eurostat_totals[[#This Row],[2020 1]]</f>
        <v>9417.7724400109928</v>
      </c>
      <c r="BI370" s="81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81" t="str">
        <f t="shared" si="137"/>
        <v>solid-ff-coalAustria</v>
      </c>
      <c r="B371" s="6" t="s">
        <v>39</v>
      </c>
      <c r="C371" t="s">
        <v>12</v>
      </c>
      <c r="D371" s="84">
        <v>14179.113725700025</v>
      </c>
      <c r="E371" s="84">
        <v>15450.13893990438</v>
      </c>
      <c r="F371" s="84">
        <v>13227.363344040832</v>
      </c>
      <c r="G371" s="84">
        <v>10934.198173145005</v>
      </c>
      <c r="H371" s="84">
        <v>9704.6063240570002</v>
      </c>
      <c r="I371" s="84">
        <v>9189.5015538714106</v>
      </c>
      <c r="J371" s="84">
        <v>8730.1054177573133</v>
      </c>
      <c r="K371" s="84">
        <v>6584.6487133466662</v>
      </c>
      <c r="L371" s="84">
        <v>5796.351257634703</v>
      </c>
      <c r="M371" s="84">
        <v>5335.0144743585033</v>
      </c>
      <c r="N371" s="84">
        <v>4680.786134455685</v>
      </c>
      <c r="O371" s="84">
        <v>4428.3358622101159</v>
      </c>
      <c r="P371" s="84">
        <v>3521.2097193127424</v>
      </c>
      <c r="Q371" s="84">
        <v>2936.5165727468125</v>
      </c>
      <c r="R371" s="84">
        <v>2819.3287291490806</v>
      </c>
      <c r="S371" s="84">
        <v>1506.5946027572343</v>
      </c>
      <c r="T371" s="84">
        <v>1418.1187006799325</v>
      </c>
      <c r="U371" s="84">
        <v>1289.1206886918289</v>
      </c>
      <c r="V371" s="84">
        <v>1305.2515424191454</v>
      </c>
      <c r="W371" s="84">
        <v>985.97173671261044</v>
      </c>
      <c r="X371" s="84">
        <v>1085.0950640889046</v>
      </c>
      <c r="Y371" s="84">
        <v>660.87479549516297</v>
      </c>
      <c r="Z371" s="84">
        <v>683.61482490875403</v>
      </c>
      <c r="AA371" s="84">
        <v>577.85723701974268</v>
      </c>
      <c r="AB371" s="84">
        <v>469.45470599032291</v>
      </c>
      <c r="AC371" s="84">
        <v>390.34974351078995</v>
      </c>
      <c r="AD371" s="84">
        <v>388.43788743263224</v>
      </c>
      <c r="AE371" s="84">
        <v>392.29364186958725</v>
      </c>
      <c r="AF371" s="84">
        <f t="shared" si="134"/>
        <v>334.02940526175388</v>
      </c>
      <c r="AG371" s="84">
        <f t="shared" si="135"/>
        <v>285.2638389101561</v>
      </c>
      <c r="AH371" s="84">
        <f t="shared" si="136"/>
        <v>248.42566549412274</v>
      </c>
      <c r="AI371" s="84">
        <f ca="1">VLOOKUP(eurostat_totals[[#This Row],[energy carrier EUCalc]],$AE$11:$BI$24,COLUMN()-COLUMN($AD$29),FALSE)*eurostat_totals[[#This Row],[2020 1]]</f>
        <v>244.28523773588736</v>
      </c>
      <c r="AJ371" s="84">
        <f ca="1">VLOOKUP(eurostat_totals[[#This Row],[energy carrier EUCalc]],$AE$11:$BI$24,COLUMN()-COLUMN($AD$29),FALSE)*eurostat_totals[[#This Row],[2020 1]]</f>
        <v>240.14480997765199</v>
      </c>
      <c r="AK371" s="84">
        <f ca="1">VLOOKUP(eurostat_totals[[#This Row],[energy carrier EUCalc]],$AE$11:$BI$24,COLUMN()-COLUMN($AD$29),FALSE)*eurostat_totals[[#This Row],[2020 1]]</f>
        <v>236.00438221941658</v>
      </c>
      <c r="AL371" s="84">
        <f ca="1">VLOOKUP(eurostat_totals[[#This Row],[energy carrier EUCalc]],$AE$11:$BI$24,COLUMN()-COLUMN($AD$29),FALSE)*eurostat_totals[[#This Row],[2020 1]]</f>
        <v>231.86395446118124</v>
      </c>
      <c r="AM371" s="84">
        <f ca="1">VLOOKUP(eurostat_totals[[#This Row],[energy carrier EUCalc]],$AE$11:$BI$24,COLUMN()-COLUMN($AD$29),FALSE)*eurostat_totals[[#This Row],[2020 1]]</f>
        <v>227.72352670294586</v>
      </c>
      <c r="AN371" s="84">
        <f ca="1">VLOOKUP(eurostat_totals[[#This Row],[energy carrier EUCalc]],$AE$11:$BI$24,COLUMN()-COLUMN($AD$29),FALSE)*eurostat_totals[[#This Row],[2020 1]]</f>
        <v>223.58309894471046</v>
      </c>
      <c r="AO371" s="84">
        <f>VLOOKUP(eurostat_totals[[#This Row],[energy carrier EUCalc]],$AE$11:$BI$24,COLUMN()-COLUMN($AD$29),FALSE)*eurostat_totals[[#This Row],[2020 1]]</f>
        <v>248.42566549412274</v>
      </c>
      <c r="AP371" s="84">
        <f ca="1">VLOOKUP(eurostat_totals[[#This Row],[energy carrier EUCalc]],$AE$11:$BI$24,COLUMN()-COLUMN($AD$29),FALSE)*eurostat_totals[[#This Row],[2020 1]]</f>
        <v>244.28523773588736</v>
      </c>
      <c r="AQ371" s="84">
        <f ca="1">VLOOKUP(eurostat_totals[[#This Row],[energy carrier EUCalc]],$AE$11:$BI$24,COLUMN()-COLUMN($AD$29),FALSE)*eurostat_totals[[#This Row],[2020 1]]</f>
        <v>240.14480997765199</v>
      </c>
      <c r="AR371" s="81">
        <f ca="1">VLOOKUP(eurostat_totals[[#This Row],[energy carrier EUCalc]],$AE$11:$BI$24,COLUMN()-COLUMN($AD$29),FALSE)*eurostat_totals[[#This Row],[2020 1]]</f>
        <v>236.00438221941658</v>
      </c>
      <c r="AS371" s="81">
        <f ca="1">VLOOKUP(eurostat_totals[[#This Row],[energy carrier EUCalc]],$AE$11:$BI$24,COLUMN()-COLUMN($AD$29),FALSE)*eurostat_totals[[#This Row],[2020 1]]</f>
        <v>231.86395446118124</v>
      </c>
      <c r="AT371" s="81">
        <f ca="1">VLOOKUP(eurostat_totals[[#This Row],[energy carrier EUCalc]],$AE$11:$BI$24,COLUMN()-COLUMN($AD$29),FALSE)*eurostat_totals[[#This Row],[2020 1]]</f>
        <v>227.72352670294586</v>
      </c>
      <c r="AU371" s="81">
        <f ca="1">VLOOKUP(eurostat_totals[[#This Row],[energy carrier EUCalc]],$AE$11:$BI$24,COLUMN()-COLUMN($AD$29),FALSE)*eurostat_totals[[#This Row],[2020 1]]</f>
        <v>124.21283274706137</v>
      </c>
      <c r="AV371" s="81">
        <f>VLOOKUP(eurostat_totals[[#This Row],[energy carrier EUCalc]],$AE$11:$BI$24,COLUMN()-COLUMN($AD$29),FALSE)*eurostat_totals[[#This Row],[2020 1]]</f>
        <v>248.42566549412274</v>
      </c>
      <c r="AW371" s="81">
        <f ca="1">VLOOKUP(eurostat_totals[[#This Row],[energy carrier EUCalc]],$AE$11:$BI$24,COLUMN()-COLUMN($AD$29),FALSE)*eurostat_totals[[#This Row],[2020 1]]</f>
        <v>244.28523773588736</v>
      </c>
      <c r="AX371" s="81">
        <f ca="1">VLOOKUP(eurostat_totals[[#This Row],[energy carrier EUCalc]],$AE$11:$BI$24,COLUMN()-COLUMN($AD$29),FALSE)*eurostat_totals[[#This Row],[2020 1]]</f>
        <v>240.14480997765199</v>
      </c>
      <c r="AY371" s="81">
        <f ca="1">VLOOKUP(eurostat_totals[[#This Row],[energy carrier EUCalc]],$AE$11:$BI$24,COLUMN()-COLUMN($AD$29),FALSE)*eurostat_totals[[#This Row],[2020 1]]</f>
        <v>236.00438221941658</v>
      </c>
      <c r="AZ371" s="81">
        <f ca="1">VLOOKUP(eurostat_totals[[#This Row],[energy carrier EUCalc]],$AE$11:$BI$24,COLUMN()-COLUMN($AD$29),FALSE)*eurostat_totals[[#This Row],[2020 1]]</f>
        <v>231.86395446118124</v>
      </c>
      <c r="BA371" s="81">
        <f ca="1">VLOOKUP(eurostat_totals[[#This Row],[energy carrier EUCalc]],$AE$11:$BI$24,COLUMN()-COLUMN($AD$29),FALSE)*eurostat_totals[[#This Row],[2020 1]]</f>
        <v>227.72352670294586</v>
      </c>
      <c r="BB371" s="81">
        <f ca="1">VLOOKUP(eurostat_totals[[#This Row],[energy carrier EUCalc]],$AE$11:$BI$24,COLUMN()-COLUMN($AD$29),FALSE)*eurostat_totals[[#This Row],[2020 1]]</f>
        <v>86.94898292294296</v>
      </c>
      <c r="BC371" s="81">
        <f>VLOOKUP(eurostat_totals[[#This Row],[energy carrier EUCalc]],$AE$11:$BI$24,COLUMN()-COLUMN($AD$29),FALSE)*eurostat_totals[[#This Row],[2020 1]]</f>
        <v>248.42566549412274</v>
      </c>
      <c r="BD371" s="81">
        <f ca="1">VLOOKUP(eurostat_totals[[#This Row],[energy carrier EUCalc]],$AE$11:$BI$24,COLUMN()-COLUMN($AD$29),FALSE)*eurostat_totals[[#This Row],[2020 1]]</f>
        <v>244.28523773588736</v>
      </c>
      <c r="BE371" s="81">
        <f ca="1">VLOOKUP(eurostat_totals[[#This Row],[energy carrier EUCalc]],$AE$11:$BI$24,COLUMN()-COLUMN($AD$29),FALSE)*eurostat_totals[[#This Row],[2020 1]]</f>
        <v>240.14480997765199</v>
      </c>
      <c r="BF371" s="81">
        <f ca="1">VLOOKUP(eurostat_totals[[#This Row],[energy carrier EUCalc]],$AE$11:$BI$24,COLUMN()-COLUMN($AD$29),FALSE)*eurostat_totals[[#This Row],[2020 1]]</f>
        <v>236.00438221941658</v>
      </c>
      <c r="BG371" s="81">
        <f ca="1">VLOOKUP(eurostat_totals[[#This Row],[energy carrier EUCalc]],$AE$11:$BI$24,COLUMN()-COLUMN($AD$29),FALSE)*eurostat_totals[[#This Row],[2020 1]]</f>
        <v>231.86395446118124</v>
      </c>
      <c r="BH371" s="81">
        <f ca="1">VLOOKUP(eurostat_totals[[#This Row],[energy carrier EUCalc]],$AE$11:$BI$24,COLUMN()-COLUMN($AD$29),FALSE)*eurostat_totals[[#This Row],[2020 1]]</f>
        <v>227.72352670294586</v>
      </c>
      <c r="BI371" s="81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81" t="str">
        <f t="shared" si="137"/>
        <v>solid-ff-coalBelgium</v>
      </c>
      <c r="B372" s="6" t="s">
        <v>39</v>
      </c>
      <c r="C372" t="s">
        <v>1</v>
      </c>
      <c r="D372" s="84">
        <v>12161.29329</v>
      </c>
      <c r="E372" s="84">
        <v>13685.288490000001</v>
      </c>
      <c r="F372" s="84">
        <v>11371.66281</v>
      </c>
      <c r="G372" s="84">
        <v>10520.742230000003</v>
      </c>
      <c r="H372" s="84">
        <v>8040.0167100000008</v>
      </c>
      <c r="I372" s="84">
        <v>7479.2530000000006</v>
      </c>
      <c r="J372" s="84">
        <v>8180.7862300000006</v>
      </c>
      <c r="K372" s="84">
        <v>7059.3983700000008</v>
      </c>
      <c r="L372" s="84">
        <v>4860.4561199999998</v>
      </c>
      <c r="M372" s="84">
        <v>4252.89329</v>
      </c>
      <c r="N372" s="84">
        <v>4643.4054299999998</v>
      </c>
      <c r="O372" s="84">
        <v>5047.7456400000001</v>
      </c>
      <c r="P372" s="84">
        <v>4198.9649800000007</v>
      </c>
      <c r="Q372" s="84">
        <v>3087.9045599999999</v>
      </c>
      <c r="R372" s="84">
        <v>2699.5788600000005</v>
      </c>
      <c r="S372" s="84">
        <v>2671.9576100000004</v>
      </c>
      <c r="T372" s="84">
        <v>2612.5864600000004</v>
      </c>
      <c r="U372" s="84">
        <v>2170.7860200000005</v>
      </c>
      <c r="V372" s="84">
        <v>3054.0612600000009</v>
      </c>
      <c r="W372" s="84">
        <v>4946.5646400000014</v>
      </c>
      <c r="X372" s="84">
        <v>2523.2913199999998</v>
      </c>
      <c r="Y372" s="84">
        <v>2331.9196700000002</v>
      </c>
      <c r="Z372" s="84">
        <v>2280.3987700000002</v>
      </c>
      <c r="AA372" s="84">
        <v>2965.2545800000003</v>
      </c>
      <c r="AB372" s="84">
        <v>1956.3637100000003</v>
      </c>
      <c r="AC372" s="84">
        <v>2232.3901300000002</v>
      </c>
      <c r="AD372" s="84">
        <v>2002.0812399999998</v>
      </c>
      <c r="AE372" s="84">
        <v>1884.0018499999999</v>
      </c>
      <c r="AF372" s="84">
        <f t="shared" si="134"/>
        <v>1804.7224659999997</v>
      </c>
      <c r="AG372" s="84">
        <f t="shared" si="135"/>
        <v>1572.6160431999997</v>
      </c>
      <c r="AH372" s="84">
        <f t="shared" si="136"/>
        <v>1495.8665098399995</v>
      </c>
      <c r="AI372" s="84">
        <f ca="1">VLOOKUP(eurostat_totals[[#This Row],[energy carrier EUCalc]],$AE$11:$BI$24,COLUMN()-COLUMN($AD$29),FALSE)*eurostat_totals[[#This Row],[2020 1]]</f>
        <v>1470.9354013426662</v>
      </c>
      <c r="AJ372" s="84">
        <f ca="1">VLOOKUP(eurostat_totals[[#This Row],[energy carrier EUCalc]],$AE$11:$BI$24,COLUMN()-COLUMN($AD$29),FALSE)*eurostat_totals[[#This Row],[2020 1]]</f>
        <v>1446.0042928453329</v>
      </c>
      <c r="AK372" s="84">
        <f ca="1">VLOOKUP(eurostat_totals[[#This Row],[energy carrier EUCalc]],$AE$11:$BI$24,COLUMN()-COLUMN($AD$29),FALSE)*eurostat_totals[[#This Row],[2020 1]]</f>
        <v>1421.0731843479994</v>
      </c>
      <c r="AL372" s="84">
        <f ca="1">VLOOKUP(eurostat_totals[[#This Row],[energy carrier EUCalc]],$AE$11:$BI$24,COLUMN()-COLUMN($AD$29),FALSE)*eurostat_totals[[#This Row],[2020 1]]</f>
        <v>1396.1420758506663</v>
      </c>
      <c r="AM372" s="84">
        <f ca="1">VLOOKUP(eurostat_totals[[#This Row],[energy carrier EUCalc]],$AE$11:$BI$24,COLUMN()-COLUMN($AD$29),FALSE)*eurostat_totals[[#This Row],[2020 1]]</f>
        <v>1371.210967353333</v>
      </c>
      <c r="AN372" s="84">
        <f ca="1">VLOOKUP(eurostat_totals[[#This Row],[energy carrier EUCalc]],$AE$11:$BI$24,COLUMN()-COLUMN($AD$29),FALSE)*eurostat_totals[[#This Row],[2020 1]]</f>
        <v>1346.2798588559995</v>
      </c>
      <c r="AO372" s="84">
        <f>VLOOKUP(eurostat_totals[[#This Row],[energy carrier EUCalc]],$AE$11:$BI$24,COLUMN()-COLUMN($AD$29),FALSE)*eurostat_totals[[#This Row],[2020 1]]</f>
        <v>1495.8665098399995</v>
      </c>
      <c r="AP372" s="84">
        <f ca="1">VLOOKUP(eurostat_totals[[#This Row],[energy carrier EUCalc]],$AE$11:$BI$24,COLUMN()-COLUMN($AD$29),FALSE)*eurostat_totals[[#This Row],[2020 1]]</f>
        <v>1470.9354013426662</v>
      </c>
      <c r="AQ372" s="84">
        <f ca="1">VLOOKUP(eurostat_totals[[#This Row],[energy carrier EUCalc]],$AE$11:$BI$24,COLUMN()-COLUMN($AD$29),FALSE)*eurostat_totals[[#This Row],[2020 1]]</f>
        <v>1446.0042928453329</v>
      </c>
      <c r="AR372" s="81">
        <f ca="1">VLOOKUP(eurostat_totals[[#This Row],[energy carrier EUCalc]],$AE$11:$BI$24,COLUMN()-COLUMN($AD$29),FALSE)*eurostat_totals[[#This Row],[2020 1]]</f>
        <v>1421.0731843479994</v>
      </c>
      <c r="AS372" s="81">
        <f ca="1">VLOOKUP(eurostat_totals[[#This Row],[energy carrier EUCalc]],$AE$11:$BI$24,COLUMN()-COLUMN($AD$29),FALSE)*eurostat_totals[[#This Row],[2020 1]]</f>
        <v>1396.1420758506663</v>
      </c>
      <c r="AT372" s="81">
        <f ca="1">VLOOKUP(eurostat_totals[[#This Row],[energy carrier EUCalc]],$AE$11:$BI$24,COLUMN()-COLUMN($AD$29),FALSE)*eurostat_totals[[#This Row],[2020 1]]</f>
        <v>1371.210967353333</v>
      </c>
      <c r="AU372" s="81">
        <f ca="1">VLOOKUP(eurostat_totals[[#This Row],[energy carrier EUCalc]],$AE$11:$BI$24,COLUMN()-COLUMN($AD$29),FALSE)*eurostat_totals[[#This Row],[2020 1]]</f>
        <v>747.93325491999974</v>
      </c>
      <c r="AV372" s="81">
        <f>VLOOKUP(eurostat_totals[[#This Row],[energy carrier EUCalc]],$AE$11:$BI$24,COLUMN()-COLUMN($AD$29),FALSE)*eurostat_totals[[#This Row],[2020 1]]</f>
        <v>1495.8665098399995</v>
      </c>
      <c r="AW372" s="81">
        <f ca="1">VLOOKUP(eurostat_totals[[#This Row],[energy carrier EUCalc]],$AE$11:$BI$24,COLUMN()-COLUMN($AD$29),FALSE)*eurostat_totals[[#This Row],[2020 1]]</f>
        <v>1470.9354013426662</v>
      </c>
      <c r="AX372" s="81">
        <f ca="1">VLOOKUP(eurostat_totals[[#This Row],[energy carrier EUCalc]],$AE$11:$BI$24,COLUMN()-COLUMN($AD$29),FALSE)*eurostat_totals[[#This Row],[2020 1]]</f>
        <v>1446.0042928453329</v>
      </c>
      <c r="AY372" s="81">
        <f ca="1">VLOOKUP(eurostat_totals[[#This Row],[energy carrier EUCalc]],$AE$11:$BI$24,COLUMN()-COLUMN($AD$29),FALSE)*eurostat_totals[[#This Row],[2020 1]]</f>
        <v>1421.0731843479994</v>
      </c>
      <c r="AZ372" s="81">
        <f ca="1">VLOOKUP(eurostat_totals[[#This Row],[energy carrier EUCalc]],$AE$11:$BI$24,COLUMN()-COLUMN($AD$29),FALSE)*eurostat_totals[[#This Row],[2020 1]]</f>
        <v>1396.1420758506663</v>
      </c>
      <c r="BA372" s="81">
        <f ca="1">VLOOKUP(eurostat_totals[[#This Row],[energy carrier EUCalc]],$AE$11:$BI$24,COLUMN()-COLUMN($AD$29),FALSE)*eurostat_totals[[#This Row],[2020 1]]</f>
        <v>1371.210967353333</v>
      </c>
      <c r="BB372" s="81">
        <f ca="1">VLOOKUP(eurostat_totals[[#This Row],[energy carrier EUCalc]],$AE$11:$BI$24,COLUMN()-COLUMN($AD$29),FALSE)*eurostat_totals[[#This Row],[2020 1]]</f>
        <v>523.55327844399983</v>
      </c>
      <c r="BC372" s="81">
        <f>VLOOKUP(eurostat_totals[[#This Row],[energy carrier EUCalc]],$AE$11:$BI$24,COLUMN()-COLUMN($AD$29),FALSE)*eurostat_totals[[#This Row],[2020 1]]</f>
        <v>1495.8665098399995</v>
      </c>
      <c r="BD372" s="81">
        <f ca="1">VLOOKUP(eurostat_totals[[#This Row],[energy carrier EUCalc]],$AE$11:$BI$24,COLUMN()-COLUMN($AD$29),FALSE)*eurostat_totals[[#This Row],[2020 1]]</f>
        <v>1470.9354013426662</v>
      </c>
      <c r="BE372" s="81">
        <f ca="1">VLOOKUP(eurostat_totals[[#This Row],[energy carrier EUCalc]],$AE$11:$BI$24,COLUMN()-COLUMN($AD$29),FALSE)*eurostat_totals[[#This Row],[2020 1]]</f>
        <v>1446.0042928453329</v>
      </c>
      <c r="BF372" s="81">
        <f ca="1">VLOOKUP(eurostat_totals[[#This Row],[energy carrier EUCalc]],$AE$11:$BI$24,COLUMN()-COLUMN($AD$29),FALSE)*eurostat_totals[[#This Row],[2020 1]]</f>
        <v>1421.0731843479994</v>
      </c>
      <c r="BG372" s="81">
        <f ca="1">VLOOKUP(eurostat_totals[[#This Row],[energy carrier EUCalc]],$AE$11:$BI$24,COLUMN()-COLUMN($AD$29),FALSE)*eurostat_totals[[#This Row],[2020 1]]</f>
        <v>1396.1420758506663</v>
      </c>
      <c r="BH372" s="81">
        <f ca="1">VLOOKUP(eurostat_totals[[#This Row],[energy carrier EUCalc]],$AE$11:$BI$24,COLUMN()-COLUMN($AD$29),FALSE)*eurostat_totals[[#This Row],[2020 1]]</f>
        <v>1371.210967353333</v>
      </c>
      <c r="BI372" s="81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81" t="str">
        <f t="shared" si="137"/>
        <v>solid-ff-coalBulgaria</v>
      </c>
      <c r="B373" s="6" t="s">
        <v>39</v>
      </c>
      <c r="C373" t="s">
        <v>19</v>
      </c>
      <c r="D373" s="84">
        <v>0</v>
      </c>
      <c r="E373" s="84">
        <v>0</v>
      </c>
      <c r="F373" s="84">
        <v>0</v>
      </c>
      <c r="G373" s="84">
        <v>0</v>
      </c>
      <c r="H373" s="84">
        <v>0</v>
      </c>
      <c r="I373" s="84">
        <v>0</v>
      </c>
      <c r="J373" s="84">
        <v>0</v>
      </c>
      <c r="K373" s="84">
        <v>0</v>
      </c>
      <c r="L373" s="84">
        <v>0</v>
      </c>
      <c r="M373" s="84">
        <v>0</v>
      </c>
      <c r="N373" s="84">
        <v>0</v>
      </c>
      <c r="O373" s="84">
        <v>0</v>
      </c>
      <c r="P373" s="84">
        <v>5953.7353676349967</v>
      </c>
      <c r="Q373" s="84">
        <v>7081.8250537976492</v>
      </c>
      <c r="R373" s="84">
        <v>5308.7672740356875</v>
      </c>
      <c r="S373" s="84">
        <v>4787.1256829681179</v>
      </c>
      <c r="T373" s="84">
        <v>5134.6120549419038</v>
      </c>
      <c r="U373" s="84">
        <v>4276.4696948737546</v>
      </c>
      <c r="V373" s="84">
        <v>3998.2019809507592</v>
      </c>
      <c r="W373" s="84">
        <v>2754.6661228289513</v>
      </c>
      <c r="X373" s="84">
        <v>3891.3934435638221</v>
      </c>
      <c r="Y373" s="84">
        <v>4935.4270634477061</v>
      </c>
      <c r="Z373" s="84">
        <v>4761.3240590236128</v>
      </c>
      <c r="AA373" s="84">
        <v>3837.8869838760538</v>
      </c>
      <c r="AB373" s="84">
        <v>2643.6296292408947</v>
      </c>
      <c r="AC373" s="84">
        <v>2669.4767627364395</v>
      </c>
      <c r="AD373" s="84">
        <v>3012.2444004178419</v>
      </c>
      <c r="AE373" s="84">
        <v>3174.0663324297298</v>
      </c>
      <c r="AF373" s="84">
        <f t="shared" si="134"/>
        <v>2856.6147871109533</v>
      </c>
      <c r="AG373" s="84">
        <f t="shared" si="135"/>
        <v>2660.3603477579331</v>
      </c>
      <c r="AH373" s="84">
        <f t="shared" si="136"/>
        <v>2663.7064914613406</v>
      </c>
      <c r="AI373" s="84">
        <f ca="1">VLOOKUP(eurostat_totals[[#This Row],[energy carrier EUCalc]],$AE$11:$BI$24,COLUMN()-COLUMN($AD$29),FALSE)*eurostat_totals[[#This Row],[2020 1]]</f>
        <v>2619.3113832703184</v>
      </c>
      <c r="AJ373" s="84">
        <f ca="1">VLOOKUP(eurostat_totals[[#This Row],[energy carrier EUCalc]],$AE$11:$BI$24,COLUMN()-COLUMN($AD$29),FALSE)*eurostat_totals[[#This Row],[2020 1]]</f>
        <v>2574.9162750792962</v>
      </c>
      <c r="AK373" s="84">
        <f ca="1">VLOOKUP(eurostat_totals[[#This Row],[energy carrier EUCalc]],$AE$11:$BI$24,COLUMN()-COLUMN($AD$29),FALSE)*eurostat_totals[[#This Row],[2020 1]]</f>
        <v>2530.5211668882735</v>
      </c>
      <c r="AL373" s="84">
        <f ca="1">VLOOKUP(eurostat_totals[[#This Row],[energy carrier EUCalc]],$AE$11:$BI$24,COLUMN()-COLUMN($AD$29),FALSE)*eurostat_totals[[#This Row],[2020 1]]</f>
        <v>2486.1260586972512</v>
      </c>
      <c r="AM373" s="84">
        <f ca="1">VLOOKUP(eurostat_totals[[#This Row],[energy carrier EUCalc]],$AE$11:$BI$24,COLUMN()-COLUMN($AD$29),FALSE)*eurostat_totals[[#This Row],[2020 1]]</f>
        <v>2441.730950506229</v>
      </c>
      <c r="AN373" s="84">
        <f ca="1">VLOOKUP(eurostat_totals[[#This Row],[energy carrier EUCalc]],$AE$11:$BI$24,COLUMN()-COLUMN($AD$29),FALSE)*eurostat_totals[[#This Row],[2020 1]]</f>
        <v>2397.3358423152067</v>
      </c>
      <c r="AO373" s="84">
        <f>VLOOKUP(eurostat_totals[[#This Row],[energy carrier EUCalc]],$AE$11:$BI$24,COLUMN()-COLUMN($AD$29),FALSE)*eurostat_totals[[#This Row],[2020 1]]</f>
        <v>2663.7064914613406</v>
      </c>
      <c r="AP373" s="84">
        <f ca="1">VLOOKUP(eurostat_totals[[#This Row],[energy carrier EUCalc]],$AE$11:$BI$24,COLUMN()-COLUMN($AD$29),FALSE)*eurostat_totals[[#This Row],[2020 1]]</f>
        <v>2619.3113832703184</v>
      </c>
      <c r="AQ373" s="84">
        <f ca="1">VLOOKUP(eurostat_totals[[#This Row],[energy carrier EUCalc]],$AE$11:$BI$24,COLUMN()-COLUMN($AD$29),FALSE)*eurostat_totals[[#This Row],[2020 1]]</f>
        <v>2574.9162750792962</v>
      </c>
      <c r="AR373" s="81">
        <f ca="1">VLOOKUP(eurostat_totals[[#This Row],[energy carrier EUCalc]],$AE$11:$BI$24,COLUMN()-COLUMN($AD$29),FALSE)*eurostat_totals[[#This Row],[2020 1]]</f>
        <v>2530.5211668882735</v>
      </c>
      <c r="AS373" s="81">
        <f ca="1">VLOOKUP(eurostat_totals[[#This Row],[energy carrier EUCalc]],$AE$11:$BI$24,COLUMN()-COLUMN($AD$29),FALSE)*eurostat_totals[[#This Row],[2020 1]]</f>
        <v>2486.1260586972512</v>
      </c>
      <c r="AT373" s="81">
        <f ca="1">VLOOKUP(eurostat_totals[[#This Row],[energy carrier EUCalc]],$AE$11:$BI$24,COLUMN()-COLUMN($AD$29),FALSE)*eurostat_totals[[#This Row],[2020 1]]</f>
        <v>2441.730950506229</v>
      </c>
      <c r="AU373" s="81">
        <f ca="1">VLOOKUP(eurostat_totals[[#This Row],[energy carrier EUCalc]],$AE$11:$BI$24,COLUMN()-COLUMN($AD$29),FALSE)*eurostat_totals[[#This Row],[2020 1]]</f>
        <v>1331.8532457306703</v>
      </c>
      <c r="AV373" s="81">
        <f>VLOOKUP(eurostat_totals[[#This Row],[energy carrier EUCalc]],$AE$11:$BI$24,COLUMN()-COLUMN($AD$29),FALSE)*eurostat_totals[[#This Row],[2020 1]]</f>
        <v>2663.7064914613406</v>
      </c>
      <c r="AW373" s="81">
        <f ca="1">VLOOKUP(eurostat_totals[[#This Row],[energy carrier EUCalc]],$AE$11:$BI$24,COLUMN()-COLUMN($AD$29),FALSE)*eurostat_totals[[#This Row],[2020 1]]</f>
        <v>2619.3113832703184</v>
      </c>
      <c r="AX373" s="81">
        <f ca="1">VLOOKUP(eurostat_totals[[#This Row],[energy carrier EUCalc]],$AE$11:$BI$24,COLUMN()-COLUMN($AD$29),FALSE)*eurostat_totals[[#This Row],[2020 1]]</f>
        <v>2574.9162750792962</v>
      </c>
      <c r="AY373" s="81">
        <f ca="1">VLOOKUP(eurostat_totals[[#This Row],[energy carrier EUCalc]],$AE$11:$BI$24,COLUMN()-COLUMN($AD$29),FALSE)*eurostat_totals[[#This Row],[2020 1]]</f>
        <v>2530.5211668882735</v>
      </c>
      <c r="AZ373" s="81">
        <f ca="1">VLOOKUP(eurostat_totals[[#This Row],[energy carrier EUCalc]],$AE$11:$BI$24,COLUMN()-COLUMN($AD$29),FALSE)*eurostat_totals[[#This Row],[2020 1]]</f>
        <v>2486.1260586972512</v>
      </c>
      <c r="BA373" s="81">
        <f ca="1">VLOOKUP(eurostat_totals[[#This Row],[energy carrier EUCalc]],$AE$11:$BI$24,COLUMN()-COLUMN($AD$29),FALSE)*eurostat_totals[[#This Row],[2020 1]]</f>
        <v>2441.730950506229</v>
      </c>
      <c r="BB373" s="81">
        <f ca="1">VLOOKUP(eurostat_totals[[#This Row],[energy carrier EUCalc]],$AE$11:$BI$24,COLUMN()-COLUMN($AD$29),FALSE)*eurostat_totals[[#This Row],[2020 1]]</f>
        <v>932.2972720114692</v>
      </c>
      <c r="BC373" s="81">
        <f>VLOOKUP(eurostat_totals[[#This Row],[energy carrier EUCalc]],$AE$11:$BI$24,COLUMN()-COLUMN($AD$29),FALSE)*eurostat_totals[[#This Row],[2020 1]]</f>
        <v>2663.7064914613406</v>
      </c>
      <c r="BD373" s="81">
        <f ca="1">VLOOKUP(eurostat_totals[[#This Row],[energy carrier EUCalc]],$AE$11:$BI$24,COLUMN()-COLUMN($AD$29),FALSE)*eurostat_totals[[#This Row],[2020 1]]</f>
        <v>2619.3113832703184</v>
      </c>
      <c r="BE373" s="81">
        <f ca="1">VLOOKUP(eurostat_totals[[#This Row],[energy carrier EUCalc]],$AE$11:$BI$24,COLUMN()-COLUMN($AD$29),FALSE)*eurostat_totals[[#This Row],[2020 1]]</f>
        <v>2574.9162750792962</v>
      </c>
      <c r="BF373" s="81">
        <f ca="1">VLOOKUP(eurostat_totals[[#This Row],[energy carrier EUCalc]],$AE$11:$BI$24,COLUMN()-COLUMN($AD$29),FALSE)*eurostat_totals[[#This Row],[2020 1]]</f>
        <v>2530.5211668882735</v>
      </c>
      <c r="BG373" s="81">
        <f ca="1">VLOOKUP(eurostat_totals[[#This Row],[energy carrier EUCalc]],$AE$11:$BI$24,COLUMN()-COLUMN($AD$29),FALSE)*eurostat_totals[[#This Row],[2020 1]]</f>
        <v>2486.1260586972512</v>
      </c>
      <c r="BH373" s="81">
        <f ca="1">VLOOKUP(eurostat_totals[[#This Row],[energy carrier EUCalc]],$AE$11:$BI$24,COLUMN()-COLUMN($AD$29),FALSE)*eurostat_totals[[#This Row],[2020 1]]</f>
        <v>2441.730950506229</v>
      </c>
      <c r="BI373" s="81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81" t="str">
        <f t="shared" si="137"/>
        <v>solid-ff-coalCroatia</v>
      </c>
      <c r="B374" s="6" t="s">
        <v>39</v>
      </c>
      <c r="C374" t="s">
        <v>22</v>
      </c>
      <c r="D374" s="84">
        <v>0</v>
      </c>
      <c r="E374" s="84">
        <v>0</v>
      </c>
      <c r="F374" s="84">
        <v>0</v>
      </c>
      <c r="G374" s="84">
        <v>0</v>
      </c>
      <c r="H374" s="84">
        <v>0</v>
      </c>
      <c r="I374" s="84">
        <v>0</v>
      </c>
      <c r="J374" s="84">
        <v>0</v>
      </c>
      <c r="K374" s="84">
        <v>0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4">
        <v>0</v>
      </c>
      <c r="S374" s="84">
        <v>0</v>
      </c>
      <c r="T374" s="84">
        <v>0</v>
      </c>
      <c r="U374" s="84">
        <v>0</v>
      </c>
      <c r="V374" s="84">
        <v>0</v>
      </c>
      <c r="W374" s="84">
        <v>0</v>
      </c>
      <c r="X374" s="84">
        <v>0</v>
      </c>
      <c r="Y374" s="84">
        <v>0</v>
      </c>
      <c r="Z374" s="84">
        <v>0</v>
      </c>
      <c r="AA374" s="84">
        <v>0</v>
      </c>
      <c r="AB374" s="84">
        <v>0</v>
      </c>
      <c r="AC374" s="84">
        <v>0</v>
      </c>
      <c r="AD374" s="84">
        <v>0</v>
      </c>
      <c r="AE374" s="84">
        <v>0</v>
      </c>
      <c r="AF374" s="84">
        <f t="shared" si="134"/>
        <v>0</v>
      </c>
      <c r="AG374" s="84">
        <f t="shared" si="135"/>
        <v>0</v>
      </c>
      <c r="AH374" s="84">
        <f t="shared" si="136"/>
        <v>0</v>
      </c>
      <c r="AI374" s="84">
        <f ca="1">VLOOKUP(eurostat_totals[[#This Row],[energy carrier EUCalc]],$AE$11:$BI$24,COLUMN()-COLUMN($AD$29),FALSE)*eurostat_totals[[#This Row],[2020 1]]</f>
        <v>0</v>
      </c>
      <c r="AJ374" s="84">
        <f ca="1">VLOOKUP(eurostat_totals[[#This Row],[energy carrier EUCalc]],$AE$11:$BI$24,COLUMN()-COLUMN($AD$29),FALSE)*eurostat_totals[[#This Row],[2020 1]]</f>
        <v>0</v>
      </c>
      <c r="AK374" s="84">
        <f ca="1">VLOOKUP(eurostat_totals[[#This Row],[energy carrier EUCalc]],$AE$11:$BI$24,COLUMN()-COLUMN($AD$29),FALSE)*eurostat_totals[[#This Row],[2020 1]]</f>
        <v>0</v>
      </c>
      <c r="AL374" s="84">
        <f ca="1">VLOOKUP(eurostat_totals[[#This Row],[energy carrier EUCalc]],$AE$11:$BI$24,COLUMN()-COLUMN($AD$29),FALSE)*eurostat_totals[[#This Row],[2020 1]]</f>
        <v>0</v>
      </c>
      <c r="AM374" s="84">
        <f ca="1">VLOOKUP(eurostat_totals[[#This Row],[energy carrier EUCalc]],$AE$11:$BI$24,COLUMN()-COLUMN($AD$29),FALSE)*eurostat_totals[[#This Row],[2020 1]]</f>
        <v>0</v>
      </c>
      <c r="AN374" s="84">
        <f ca="1">VLOOKUP(eurostat_totals[[#This Row],[energy carrier EUCalc]],$AE$11:$BI$24,COLUMN()-COLUMN($AD$29),FALSE)*eurostat_totals[[#This Row],[2020 1]]</f>
        <v>0</v>
      </c>
      <c r="AO374" s="84">
        <f>VLOOKUP(eurostat_totals[[#This Row],[energy carrier EUCalc]],$AE$11:$BI$24,COLUMN()-COLUMN($AD$29),FALSE)*eurostat_totals[[#This Row],[2020 1]]</f>
        <v>0</v>
      </c>
      <c r="AP374" s="84">
        <f ca="1">VLOOKUP(eurostat_totals[[#This Row],[energy carrier EUCalc]],$AE$11:$BI$24,COLUMN()-COLUMN($AD$29),FALSE)*eurostat_totals[[#This Row],[2020 1]]</f>
        <v>0</v>
      </c>
      <c r="AQ374" s="84">
        <f ca="1">VLOOKUP(eurostat_totals[[#This Row],[energy carrier EUCalc]],$AE$11:$BI$24,COLUMN()-COLUMN($AD$29),FALSE)*eurostat_totals[[#This Row],[2020 1]]</f>
        <v>0</v>
      </c>
      <c r="AR374" s="81">
        <f ca="1">VLOOKUP(eurostat_totals[[#This Row],[energy carrier EUCalc]],$AE$11:$BI$24,COLUMN()-COLUMN($AD$29),FALSE)*eurostat_totals[[#This Row],[2020 1]]</f>
        <v>0</v>
      </c>
      <c r="AS374" s="81">
        <f ca="1">VLOOKUP(eurostat_totals[[#This Row],[energy carrier EUCalc]],$AE$11:$BI$24,COLUMN()-COLUMN($AD$29),FALSE)*eurostat_totals[[#This Row],[2020 1]]</f>
        <v>0</v>
      </c>
      <c r="AT374" s="81">
        <f ca="1">VLOOKUP(eurostat_totals[[#This Row],[energy carrier EUCalc]],$AE$11:$BI$24,COLUMN()-COLUMN($AD$29),FALSE)*eurostat_totals[[#This Row],[2020 1]]</f>
        <v>0</v>
      </c>
      <c r="AU374" s="81">
        <f ca="1">VLOOKUP(eurostat_totals[[#This Row],[energy carrier EUCalc]],$AE$11:$BI$24,COLUMN()-COLUMN($AD$29),FALSE)*eurostat_totals[[#This Row],[2020 1]]</f>
        <v>0</v>
      </c>
      <c r="AV374" s="81">
        <f>VLOOKUP(eurostat_totals[[#This Row],[energy carrier EUCalc]],$AE$11:$BI$24,COLUMN()-COLUMN($AD$29),FALSE)*eurostat_totals[[#This Row],[2020 1]]</f>
        <v>0</v>
      </c>
      <c r="AW374" s="81">
        <f ca="1">VLOOKUP(eurostat_totals[[#This Row],[energy carrier EUCalc]],$AE$11:$BI$24,COLUMN()-COLUMN($AD$29),FALSE)*eurostat_totals[[#This Row],[2020 1]]</f>
        <v>0</v>
      </c>
      <c r="AX374" s="81">
        <f ca="1">VLOOKUP(eurostat_totals[[#This Row],[energy carrier EUCalc]],$AE$11:$BI$24,COLUMN()-COLUMN($AD$29),FALSE)*eurostat_totals[[#This Row],[2020 1]]</f>
        <v>0</v>
      </c>
      <c r="AY374" s="81">
        <f ca="1">VLOOKUP(eurostat_totals[[#This Row],[energy carrier EUCalc]],$AE$11:$BI$24,COLUMN()-COLUMN($AD$29),FALSE)*eurostat_totals[[#This Row],[2020 1]]</f>
        <v>0</v>
      </c>
      <c r="AZ374" s="81">
        <f ca="1">VLOOKUP(eurostat_totals[[#This Row],[energy carrier EUCalc]],$AE$11:$BI$24,COLUMN()-COLUMN($AD$29),FALSE)*eurostat_totals[[#This Row],[2020 1]]</f>
        <v>0</v>
      </c>
      <c r="BA374" s="81">
        <f ca="1">VLOOKUP(eurostat_totals[[#This Row],[energy carrier EUCalc]],$AE$11:$BI$24,COLUMN()-COLUMN($AD$29),FALSE)*eurostat_totals[[#This Row],[2020 1]]</f>
        <v>0</v>
      </c>
      <c r="BB374" s="81">
        <f ca="1">VLOOKUP(eurostat_totals[[#This Row],[energy carrier EUCalc]],$AE$11:$BI$24,COLUMN()-COLUMN($AD$29),FALSE)*eurostat_totals[[#This Row],[2020 1]]</f>
        <v>0</v>
      </c>
      <c r="BC374" s="81">
        <f>VLOOKUP(eurostat_totals[[#This Row],[energy carrier EUCalc]],$AE$11:$BI$24,COLUMN()-COLUMN($AD$29),FALSE)*eurostat_totals[[#This Row],[2020 1]]</f>
        <v>0</v>
      </c>
      <c r="BD374" s="81">
        <f ca="1">VLOOKUP(eurostat_totals[[#This Row],[energy carrier EUCalc]],$AE$11:$BI$24,COLUMN()-COLUMN($AD$29),FALSE)*eurostat_totals[[#This Row],[2020 1]]</f>
        <v>0</v>
      </c>
      <c r="BE374" s="81">
        <f ca="1">VLOOKUP(eurostat_totals[[#This Row],[energy carrier EUCalc]],$AE$11:$BI$24,COLUMN()-COLUMN($AD$29),FALSE)*eurostat_totals[[#This Row],[2020 1]]</f>
        <v>0</v>
      </c>
      <c r="BF374" s="81">
        <f ca="1">VLOOKUP(eurostat_totals[[#This Row],[energy carrier EUCalc]],$AE$11:$BI$24,COLUMN()-COLUMN($AD$29),FALSE)*eurostat_totals[[#This Row],[2020 1]]</f>
        <v>0</v>
      </c>
      <c r="BG374" s="81">
        <f ca="1">VLOOKUP(eurostat_totals[[#This Row],[energy carrier EUCalc]],$AE$11:$BI$24,COLUMN()-COLUMN($AD$29),FALSE)*eurostat_totals[[#This Row],[2020 1]]</f>
        <v>0</v>
      </c>
      <c r="BH374" s="81">
        <f ca="1">VLOOKUP(eurostat_totals[[#This Row],[energy carrier EUCalc]],$AE$11:$BI$24,COLUMN()-COLUMN($AD$29),FALSE)*eurostat_totals[[#This Row],[2020 1]]</f>
        <v>0</v>
      </c>
      <c r="BI374" s="81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81" t="str">
        <f t="shared" si="137"/>
        <v>solid-ff-coalCyprus</v>
      </c>
      <c r="B375" s="6" t="s">
        <v>39</v>
      </c>
      <c r="C375" t="s">
        <v>28</v>
      </c>
      <c r="D375" s="84">
        <v>0</v>
      </c>
      <c r="E375" s="84">
        <v>0</v>
      </c>
      <c r="F375" s="84">
        <v>0</v>
      </c>
      <c r="G375" s="84">
        <v>0</v>
      </c>
      <c r="H375" s="84">
        <v>0</v>
      </c>
      <c r="I375" s="84">
        <v>0</v>
      </c>
      <c r="J375" s="84">
        <v>0</v>
      </c>
      <c r="K375" s="84">
        <v>0</v>
      </c>
      <c r="L375" s="84">
        <v>0</v>
      </c>
      <c r="M375" s="84">
        <v>0</v>
      </c>
      <c r="N375" s="84">
        <v>0</v>
      </c>
      <c r="O375" s="84">
        <v>0</v>
      </c>
      <c r="P375" s="84">
        <v>0</v>
      </c>
      <c r="Q375" s="84">
        <v>0</v>
      </c>
      <c r="R375" s="84">
        <v>0</v>
      </c>
      <c r="S375" s="84">
        <v>0</v>
      </c>
      <c r="T375" s="84">
        <v>0</v>
      </c>
      <c r="U375" s="84">
        <v>0</v>
      </c>
      <c r="V375" s="84">
        <v>0</v>
      </c>
      <c r="W375" s="84">
        <v>0</v>
      </c>
      <c r="X375" s="84">
        <v>0</v>
      </c>
      <c r="Y375" s="84">
        <v>0</v>
      </c>
      <c r="Z375" s="84">
        <v>0</v>
      </c>
      <c r="AA375" s="84">
        <v>0</v>
      </c>
      <c r="AB375" s="84">
        <v>0</v>
      </c>
      <c r="AC375" s="84">
        <v>0</v>
      </c>
      <c r="AD375" s="84">
        <v>0</v>
      </c>
      <c r="AE375" s="84">
        <v>0</v>
      </c>
      <c r="AF375" s="84">
        <f t="shared" si="134"/>
        <v>0</v>
      </c>
      <c r="AG375" s="84">
        <f t="shared" si="135"/>
        <v>0</v>
      </c>
      <c r="AH375" s="84">
        <f t="shared" si="136"/>
        <v>0</v>
      </c>
      <c r="AI375" s="84">
        <f ca="1">VLOOKUP(eurostat_totals[[#This Row],[energy carrier EUCalc]],$AE$11:$BI$24,COLUMN()-COLUMN($AD$29),FALSE)*eurostat_totals[[#This Row],[2020 1]]</f>
        <v>0</v>
      </c>
      <c r="AJ375" s="84">
        <f ca="1">VLOOKUP(eurostat_totals[[#This Row],[energy carrier EUCalc]],$AE$11:$BI$24,COLUMN()-COLUMN($AD$29),FALSE)*eurostat_totals[[#This Row],[2020 1]]</f>
        <v>0</v>
      </c>
      <c r="AK375" s="84">
        <f ca="1">VLOOKUP(eurostat_totals[[#This Row],[energy carrier EUCalc]],$AE$11:$BI$24,COLUMN()-COLUMN($AD$29),FALSE)*eurostat_totals[[#This Row],[2020 1]]</f>
        <v>0</v>
      </c>
      <c r="AL375" s="84">
        <f ca="1">VLOOKUP(eurostat_totals[[#This Row],[energy carrier EUCalc]],$AE$11:$BI$24,COLUMN()-COLUMN($AD$29),FALSE)*eurostat_totals[[#This Row],[2020 1]]</f>
        <v>0</v>
      </c>
      <c r="AM375" s="84">
        <f ca="1">VLOOKUP(eurostat_totals[[#This Row],[energy carrier EUCalc]],$AE$11:$BI$24,COLUMN()-COLUMN($AD$29),FALSE)*eurostat_totals[[#This Row],[2020 1]]</f>
        <v>0</v>
      </c>
      <c r="AN375" s="84">
        <f ca="1">VLOOKUP(eurostat_totals[[#This Row],[energy carrier EUCalc]],$AE$11:$BI$24,COLUMN()-COLUMN($AD$29),FALSE)*eurostat_totals[[#This Row],[2020 1]]</f>
        <v>0</v>
      </c>
      <c r="AO375" s="84">
        <f>VLOOKUP(eurostat_totals[[#This Row],[energy carrier EUCalc]],$AE$11:$BI$24,COLUMN()-COLUMN($AD$29),FALSE)*eurostat_totals[[#This Row],[2020 1]]</f>
        <v>0</v>
      </c>
      <c r="AP375" s="84">
        <f ca="1">VLOOKUP(eurostat_totals[[#This Row],[energy carrier EUCalc]],$AE$11:$BI$24,COLUMN()-COLUMN($AD$29),FALSE)*eurostat_totals[[#This Row],[2020 1]]</f>
        <v>0</v>
      </c>
      <c r="AQ375" s="84">
        <f ca="1">VLOOKUP(eurostat_totals[[#This Row],[energy carrier EUCalc]],$AE$11:$BI$24,COLUMN()-COLUMN($AD$29),FALSE)*eurostat_totals[[#This Row],[2020 1]]</f>
        <v>0</v>
      </c>
      <c r="AR375" s="81">
        <f ca="1">VLOOKUP(eurostat_totals[[#This Row],[energy carrier EUCalc]],$AE$11:$BI$24,COLUMN()-COLUMN($AD$29),FALSE)*eurostat_totals[[#This Row],[2020 1]]</f>
        <v>0</v>
      </c>
      <c r="AS375" s="81">
        <f ca="1">VLOOKUP(eurostat_totals[[#This Row],[energy carrier EUCalc]],$AE$11:$BI$24,COLUMN()-COLUMN($AD$29),FALSE)*eurostat_totals[[#This Row],[2020 1]]</f>
        <v>0</v>
      </c>
      <c r="AT375" s="81">
        <f ca="1">VLOOKUP(eurostat_totals[[#This Row],[energy carrier EUCalc]],$AE$11:$BI$24,COLUMN()-COLUMN($AD$29),FALSE)*eurostat_totals[[#This Row],[2020 1]]</f>
        <v>0</v>
      </c>
      <c r="AU375" s="81">
        <f ca="1">VLOOKUP(eurostat_totals[[#This Row],[energy carrier EUCalc]],$AE$11:$BI$24,COLUMN()-COLUMN($AD$29),FALSE)*eurostat_totals[[#This Row],[2020 1]]</f>
        <v>0</v>
      </c>
      <c r="AV375" s="81">
        <f>VLOOKUP(eurostat_totals[[#This Row],[energy carrier EUCalc]],$AE$11:$BI$24,COLUMN()-COLUMN($AD$29),FALSE)*eurostat_totals[[#This Row],[2020 1]]</f>
        <v>0</v>
      </c>
      <c r="AW375" s="81">
        <f ca="1">VLOOKUP(eurostat_totals[[#This Row],[energy carrier EUCalc]],$AE$11:$BI$24,COLUMN()-COLUMN($AD$29),FALSE)*eurostat_totals[[#This Row],[2020 1]]</f>
        <v>0</v>
      </c>
      <c r="AX375" s="81">
        <f ca="1">VLOOKUP(eurostat_totals[[#This Row],[energy carrier EUCalc]],$AE$11:$BI$24,COLUMN()-COLUMN($AD$29),FALSE)*eurostat_totals[[#This Row],[2020 1]]</f>
        <v>0</v>
      </c>
      <c r="AY375" s="81">
        <f ca="1">VLOOKUP(eurostat_totals[[#This Row],[energy carrier EUCalc]],$AE$11:$BI$24,COLUMN()-COLUMN($AD$29),FALSE)*eurostat_totals[[#This Row],[2020 1]]</f>
        <v>0</v>
      </c>
      <c r="AZ375" s="81">
        <f ca="1">VLOOKUP(eurostat_totals[[#This Row],[energy carrier EUCalc]],$AE$11:$BI$24,COLUMN()-COLUMN($AD$29),FALSE)*eurostat_totals[[#This Row],[2020 1]]</f>
        <v>0</v>
      </c>
      <c r="BA375" s="81">
        <f ca="1">VLOOKUP(eurostat_totals[[#This Row],[energy carrier EUCalc]],$AE$11:$BI$24,COLUMN()-COLUMN($AD$29),FALSE)*eurostat_totals[[#This Row],[2020 1]]</f>
        <v>0</v>
      </c>
      <c r="BB375" s="81">
        <f ca="1">VLOOKUP(eurostat_totals[[#This Row],[energy carrier EUCalc]],$AE$11:$BI$24,COLUMN()-COLUMN($AD$29),FALSE)*eurostat_totals[[#This Row],[2020 1]]</f>
        <v>0</v>
      </c>
      <c r="BC375" s="81">
        <f>VLOOKUP(eurostat_totals[[#This Row],[energy carrier EUCalc]],$AE$11:$BI$24,COLUMN()-COLUMN($AD$29),FALSE)*eurostat_totals[[#This Row],[2020 1]]</f>
        <v>0</v>
      </c>
      <c r="BD375" s="81">
        <f ca="1">VLOOKUP(eurostat_totals[[#This Row],[energy carrier EUCalc]],$AE$11:$BI$24,COLUMN()-COLUMN($AD$29),FALSE)*eurostat_totals[[#This Row],[2020 1]]</f>
        <v>0</v>
      </c>
      <c r="BE375" s="81">
        <f ca="1">VLOOKUP(eurostat_totals[[#This Row],[energy carrier EUCalc]],$AE$11:$BI$24,COLUMN()-COLUMN($AD$29),FALSE)*eurostat_totals[[#This Row],[2020 1]]</f>
        <v>0</v>
      </c>
      <c r="BF375" s="81">
        <f ca="1">VLOOKUP(eurostat_totals[[#This Row],[energy carrier EUCalc]],$AE$11:$BI$24,COLUMN()-COLUMN($AD$29),FALSE)*eurostat_totals[[#This Row],[2020 1]]</f>
        <v>0</v>
      </c>
      <c r="BG375" s="81">
        <f ca="1">VLOOKUP(eurostat_totals[[#This Row],[energy carrier EUCalc]],$AE$11:$BI$24,COLUMN()-COLUMN($AD$29),FALSE)*eurostat_totals[[#This Row],[2020 1]]</f>
        <v>0</v>
      </c>
      <c r="BH375" s="81">
        <f ca="1">VLOOKUP(eurostat_totals[[#This Row],[energy carrier EUCalc]],$AE$11:$BI$24,COLUMN()-COLUMN($AD$29),FALSE)*eurostat_totals[[#This Row],[2020 1]]</f>
        <v>0</v>
      </c>
      <c r="BI375" s="81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81" t="str">
        <f t="shared" si="137"/>
        <v>solid-ff-coalCzech Republic</v>
      </c>
      <c r="B376" s="6" t="s">
        <v>39</v>
      </c>
      <c r="C376" t="s">
        <v>13</v>
      </c>
      <c r="D376" s="84">
        <v>68563.569587042541</v>
      </c>
      <c r="E376" s="84">
        <v>61357.168146595126</v>
      </c>
      <c r="F376" s="84">
        <v>51970.43091803469</v>
      </c>
      <c r="G376" s="84">
        <v>47549.073386633929</v>
      </c>
      <c r="H376" s="84">
        <v>44225.436051756762</v>
      </c>
      <c r="I376" s="84">
        <v>39509.711507442953</v>
      </c>
      <c r="J376" s="84">
        <v>42454.540956804485</v>
      </c>
      <c r="K376" s="84">
        <v>37275.21094045521</v>
      </c>
      <c r="L376" s="84">
        <v>26499.897905081198</v>
      </c>
      <c r="M376" s="84">
        <v>20362.512338127472</v>
      </c>
      <c r="N376" s="84">
        <v>20258.418758145581</v>
      </c>
      <c r="O376" s="84">
        <v>20526.025664791501</v>
      </c>
      <c r="P376" s="84">
        <v>18500.909968395179</v>
      </c>
      <c r="Q376" s="84">
        <v>18503.189643608886</v>
      </c>
      <c r="R376" s="84">
        <v>18088.752355377066</v>
      </c>
      <c r="S376" s="84">
        <v>15120.085071585834</v>
      </c>
      <c r="T376" s="84">
        <v>17600.359898475737</v>
      </c>
      <c r="U376" s="84">
        <v>14055.000424245007</v>
      </c>
      <c r="V376" s="84">
        <v>14071.131307737651</v>
      </c>
      <c r="W376" s="84">
        <v>15746.836262612842</v>
      </c>
      <c r="X376" s="84">
        <v>20832.636290288316</v>
      </c>
      <c r="Y376" s="84">
        <v>19330.050055233685</v>
      </c>
      <c r="Z376" s="84">
        <v>20359.444390098968</v>
      </c>
      <c r="AA376" s="84">
        <v>21164.178895035671</v>
      </c>
      <c r="AB376" s="84">
        <v>17772.431389769892</v>
      </c>
      <c r="AC376" s="84">
        <v>17799.951703480194</v>
      </c>
      <c r="AD376" s="84">
        <v>17574.89766360155</v>
      </c>
      <c r="AE376" s="84">
        <v>17952.884716341876</v>
      </c>
      <c r="AF376" s="84">
        <f t="shared" si="134"/>
        <v>17471.572781590457</v>
      </c>
      <c r="AG376" s="84">
        <f t="shared" si="135"/>
        <v>16733.051558901414</v>
      </c>
      <c r="AH376" s="84">
        <f t="shared" si="136"/>
        <v>16525.175592727719</v>
      </c>
      <c r="AI376" s="84">
        <f ca="1">VLOOKUP(eurostat_totals[[#This Row],[energy carrier EUCalc]],$AE$11:$BI$24,COLUMN()-COLUMN($AD$29),FALSE)*eurostat_totals[[#This Row],[2020 1]]</f>
        <v>16249.755999515592</v>
      </c>
      <c r="AJ376" s="84">
        <f ca="1">VLOOKUP(eurostat_totals[[#This Row],[energy carrier EUCalc]],$AE$11:$BI$24,COLUMN()-COLUMN($AD$29),FALSE)*eurostat_totals[[#This Row],[2020 1]]</f>
        <v>15974.336406303462</v>
      </c>
      <c r="AK376" s="84">
        <f ca="1">VLOOKUP(eurostat_totals[[#This Row],[energy carrier EUCalc]],$AE$11:$BI$24,COLUMN()-COLUMN($AD$29),FALSE)*eurostat_totals[[#This Row],[2020 1]]</f>
        <v>15698.916813091333</v>
      </c>
      <c r="AL376" s="84">
        <f ca="1">VLOOKUP(eurostat_totals[[#This Row],[energy carrier EUCalc]],$AE$11:$BI$24,COLUMN()-COLUMN($AD$29),FALSE)*eurostat_totals[[#This Row],[2020 1]]</f>
        <v>15423.497219879204</v>
      </c>
      <c r="AM376" s="84">
        <f ca="1">VLOOKUP(eurostat_totals[[#This Row],[energy carrier EUCalc]],$AE$11:$BI$24,COLUMN()-COLUMN($AD$29),FALSE)*eurostat_totals[[#This Row],[2020 1]]</f>
        <v>15148.077626667076</v>
      </c>
      <c r="AN376" s="84">
        <f ca="1">VLOOKUP(eurostat_totals[[#This Row],[energy carrier EUCalc]],$AE$11:$BI$24,COLUMN()-COLUMN($AD$29),FALSE)*eurostat_totals[[#This Row],[2020 1]]</f>
        <v>14872.658033454947</v>
      </c>
      <c r="AO376" s="84">
        <f>VLOOKUP(eurostat_totals[[#This Row],[energy carrier EUCalc]],$AE$11:$BI$24,COLUMN()-COLUMN($AD$29),FALSE)*eurostat_totals[[#This Row],[2020 1]]</f>
        <v>16525.175592727719</v>
      </c>
      <c r="AP376" s="84">
        <f ca="1">VLOOKUP(eurostat_totals[[#This Row],[energy carrier EUCalc]],$AE$11:$BI$24,COLUMN()-COLUMN($AD$29),FALSE)*eurostat_totals[[#This Row],[2020 1]]</f>
        <v>16249.755999515592</v>
      </c>
      <c r="AQ376" s="84">
        <f ca="1">VLOOKUP(eurostat_totals[[#This Row],[energy carrier EUCalc]],$AE$11:$BI$24,COLUMN()-COLUMN($AD$29),FALSE)*eurostat_totals[[#This Row],[2020 1]]</f>
        <v>15974.336406303462</v>
      </c>
      <c r="AR376" s="81">
        <f ca="1">VLOOKUP(eurostat_totals[[#This Row],[energy carrier EUCalc]],$AE$11:$BI$24,COLUMN()-COLUMN($AD$29),FALSE)*eurostat_totals[[#This Row],[2020 1]]</f>
        <v>15698.916813091333</v>
      </c>
      <c r="AS376" s="81">
        <f ca="1">VLOOKUP(eurostat_totals[[#This Row],[energy carrier EUCalc]],$AE$11:$BI$24,COLUMN()-COLUMN($AD$29),FALSE)*eurostat_totals[[#This Row],[2020 1]]</f>
        <v>15423.497219879204</v>
      </c>
      <c r="AT376" s="81">
        <f ca="1">VLOOKUP(eurostat_totals[[#This Row],[energy carrier EUCalc]],$AE$11:$BI$24,COLUMN()-COLUMN($AD$29),FALSE)*eurostat_totals[[#This Row],[2020 1]]</f>
        <v>15148.077626667076</v>
      </c>
      <c r="AU376" s="81">
        <f ca="1">VLOOKUP(eurostat_totals[[#This Row],[energy carrier EUCalc]],$AE$11:$BI$24,COLUMN()-COLUMN($AD$29),FALSE)*eurostat_totals[[#This Row],[2020 1]]</f>
        <v>8262.5877963638595</v>
      </c>
      <c r="AV376" s="81">
        <f>VLOOKUP(eurostat_totals[[#This Row],[energy carrier EUCalc]],$AE$11:$BI$24,COLUMN()-COLUMN($AD$29),FALSE)*eurostat_totals[[#This Row],[2020 1]]</f>
        <v>16525.175592727719</v>
      </c>
      <c r="AW376" s="81">
        <f ca="1">VLOOKUP(eurostat_totals[[#This Row],[energy carrier EUCalc]],$AE$11:$BI$24,COLUMN()-COLUMN($AD$29),FALSE)*eurostat_totals[[#This Row],[2020 1]]</f>
        <v>16249.755999515592</v>
      </c>
      <c r="AX376" s="81">
        <f ca="1">VLOOKUP(eurostat_totals[[#This Row],[energy carrier EUCalc]],$AE$11:$BI$24,COLUMN()-COLUMN($AD$29),FALSE)*eurostat_totals[[#This Row],[2020 1]]</f>
        <v>15974.336406303462</v>
      </c>
      <c r="AY376" s="81">
        <f ca="1">VLOOKUP(eurostat_totals[[#This Row],[energy carrier EUCalc]],$AE$11:$BI$24,COLUMN()-COLUMN($AD$29),FALSE)*eurostat_totals[[#This Row],[2020 1]]</f>
        <v>15698.916813091333</v>
      </c>
      <c r="AZ376" s="81">
        <f ca="1">VLOOKUP(eurostat_totals[[#This Row],[energy carrier EUCalc]],$AE$11:$BI$24,COLUMN()-COLUMN($AD$29),FALSE)*eurostat_totals[[#This Row],[2020 1]]</f>
        <v>15423.497219879204</v>
      </c>
      <c r="BA376" s="81">
        <f ca="1">VLOOKUP(eurostat_totals[[#This Row],[energy carrier EUCalc]],$AE$11:$BI$24,COLUMN()-COLUMN($AD$29),FALSE)*eurostat_totals[[#This Row],[2020 1]]</f>
        <v>15148.077626667076</v>
      </c>
      <c r="BB376" s="81">
        <f ca="1">VLOOKUP(eurostat_totals[[#This Row],[energy carrier EUCalc]],$AE$11:$BI$24,COLUMN()-COLUMN($AD$29),FALSE)*eurostat_totals[[#This Row],[2020 1]]</f>
        <v>5783.8114574547017</v>
      </c>
      <c r="BC376" s="81">
        <f>VLOOKUP(eurostat_totals[[#This Row],[energy carrier EUCalc]],$AE$11:$BI$24,COLUMN()-COLUMN($AD$29),FALSE)*eurostat_totals[[#This Row],[2020 1]]</f>
        <v>16525.175592727719</v>
      </c>
      <c r="BD376" s="81">
        <f ca="1">VLOOKUP(eurostat_totals[[#This Row],[energy carrier EUCalc]],$AE$11:$BI$24,COLUMN()-COLUMN($AD$29),FALSE)*eurostat_totals[[#This Row],[2020 1]]</f>
        <v>16249.755999515592</v>
      </c>
      <c r="BE376" s="81">
        <f ca="1">VLOOKUP(eurostat_totals[[#This Row],[energy carrier EUCalc]],$AE$11:$BI$24,COLUMN()-COLUMN($AD$29),FALSE)*eurostat_totals[[#This Row],[2020 1]]</f>
        <v>15974.336406303462</v>
      </c>
      <c r="BF376" s="81">
        <f ca="1">VLOOKUP(eurostat_totals[[#This Row],[energy carrier EUCalc]],$AE$11:$BI$24,COLUMN()-COLUMN($AD$29),FALSE)*eurostat_totals[[#This Row],[2020 1]]</f>
        <v>15698.916813091333</v>
      </c>
      <c r="BG376" s="81">
        <f ca="1">VLOOKUP(eurostat_totals[[#This Row],[energy carrier EUCalc]],$AE$11:$BI$24,COLUMN()-COLUMN($AD$29),FALSE)*eurostat_totals[[#This Row],[2020 1]]</f>
        <v>15423.497219879204</v>
      </c>
      <c r="BH376" s="81">
        <f ca="1">VLOOKUP(eurostat_totals[[#This Row],[energy carrier EUCalc]],$AE$11:$BI$24,COLUMN()-COLUMN($AD$29),FALSE)*eurostat_totals[[#This Row],[2020 1]]</f>
        <v>15148.077626667076</v>
      </c>
      <c r="BI376" s="81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81" t="str">
        <f t="shared" si="137"/>
        <v>solid-ff-coalDenmark</v>
      </c>
      <c r="B377" s="6" t="s">
        <v>39</v>
      </c>
      <c r="C377" t="s">
        <v>17</v>
      </c>
      <c r="D377" s="84">
        <v>0</v>
      </c>
      <c r="E377" s="84">
        <v>0</v>
      </c>
      <c r="F377" s="84">
        <v>0</v>
      </c>
      <c r="G377" s="84">
        <v>0</v>
      </c>
      <c r="H377" s="84">
        <v>0</v>
      </c>
      <c r="I377" s="84">
        <v>0</v>
      </c>
      <c r="J377" s="84">
        <v>0</v>
      </c>
      <c r="K377" s="84">
        <v>0</v>
      </c>
      <c r="L377" s="84">
        <v>0</v>
      </c>
      <c r="M377" s="84">
        <v>0</v>
      </c>
      <c r="N377" s="84">
        <v>0</v>
      </c>
      <c r="O377" s="84">
        <v>0</v>
      </c>
      <c r="P377" s="84">
        <v>0</v>
      </c>
      <c r="Q377" s="84">
        <v>0</v>
      </c>
      <c r="R377" s="84">
        <v>0</v>
      </c>
      <c r="S377" s="84">
        <v>0</v>
      </c>
      <c r="T377" s="84">
        <v>0</v>
      </c>
      <c r="U377" s="84">
        <v>0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0</v>
      </c>
      <c r="AB377" s="84">
        <v>0</v>
      </c>
      <c r="AC377" s="84">
        <v>0</v>
      </c>
      <c r="AD377" s="84">
        <v>0</v>
      </c>
      <c r="AE377" s="84">
        <v>0</v>
      </c>
      <c r="AF377" s="84">
        <f t="shared" si="134"/>
        <v>0</v>
      </c>
      <c r="AG377" s="84">
        <f t="shared" si="135"/>
        <v>0</v>
      </c>
      <c r="AH377" s="84">
        <f t="shared" si="136"/>
        <v>0</v>
      </c>
      <c r="AI377" s="84">
        <f ca="1">VLOOKUP(eurostat_totals[[#This Row],[energy carrier EUCalc]],$AE$11:$BI$24,COLUMN()-COLUMN($AD$29),FALSE)*eurostat_totals[[#This Row],[2020 1]]</f>
        <v>0</v>
      </c>
      <c r="AJ377" s="84">
        <f ca="1">VLOOKUP(eurostat_totals[[#This Row],[energy carrier EUCalc]],$AE$11:$BI$24,COLUMN()-COLUMN($AD$29),FALSE)*eurostat_totals[[#This Row],[2020 1]]</f>
        <v>0</v>
      </c>
      <c r="AK377" s="84">
        <f ca="1">VLOOKUP(eurostat_totals[[#This Row],[energy carrier EUCalc]],$AE$11:$BI$24,COLUMN()-COLUMN($AD$29),FALSE)*eurostat_totals[[#This Row],[2020 1]]</f>
        <v>0</v>
      </c>
      <c r="AL377" s="84">
        <f ca="1">VLOOKUP(eurostat_totals[[#This Row],[energy carrier EUCalc]],$AE$11:$BI$24,COLUMN()-COLUMN($AD$29),FALSE)*eurostat_totals[[#This Row],[2020 1]]</f>
        <v>0</v>
      </c>
      <c r="AM377" s="84">
        <f ca="1">VLOOKUP(eurostat_totals[[#This Row],[energy carrier EUCalc]],$AE$11:$BI$24,COLUMN()-COLUMN($AD$29),FALSE)*eurostat_totals[[#This Row],[2020 1]]</f>
        <v>0</v>
      </c>
      <c r="AN377" s="84">
        <f ca="1">VLOOKUP(eurostat_totals[[#This Row],[energy carrier EUCalc]],$AE$11:$BI$24,COLUMN()-COLUMN($AD$29),FALSE)*eurostat_totals[[#This Row],[2020 1]]</f>
        <v>0</v>
      </c>
      <c r="AO377" s="84">
        <f>VLOOKUP(eurostat_totals[[#This Row],[energy carrier EUCalc]],$AE$11:$BI$24,COLUMN()-COLUMN($AD$29),FALSE)*eurostat_totals[[#This Row],[2020 1]]</f>
        <v>0</v>
      </c>
      <c r="AP377" s="84">
        <f ca="1">VLOOKUP(eurostat_totals[[#This Row],[energy carrier EUCalc]],$AE$11:$BI$24,COLUMN()-COLUMN($AD$29),FALSE)*eurostat_totals[[#This Row],[2020 1]]</f>
        <v>0</v>
      </c>
      <c r="AQ377" s="84">
        <f ca="1">VLOOKUP(eurostat_totals[[#This Row],[energy carrier EUCalc]],$AE$11:$BI$24,COLUMN()-COLUMN($AD$29),FALSE)*eurostat_totals[[#This Row],[2020 1]]</f>
        <v>0</v>
      </c>
      <c r="AR377" s="81">
        <f ca="1">VLOOKUP(eurostat_totals[[#This Row],[energy carrier EUCalc]],$AE$11:$BI$24,COLUMN()-COLUMN($AD$29),FALSE)*eurostat_totals[[#This Row],[2020 1]]</f>
        <v>0</v>
      </c>
      <c r="AS377" s="81">
        <f ca="1">VLOOKUP(eurostat_totals[[#This Row],[energy carrier EUCalc]],$AE$11:$BI$24,COLUMN()-COLUMN($AD$29),FALSE)*eurostat_totals[[#This Row],[2020 1]]</f>
        <v>0</v>
      </c>
      <c r="AT377" s="81">
        <f ca="1">VLOOKUP(eurostat_totals[[#This Row],[energy carrier EUCalc]],$AE$11:$BI$24,COLUMN()-COLUMN($AD$29),FALSE)*eurostat_totals[[#This Row],[2020 1]]</f>
        <v>0</v>
      </c>
      <c r="AU377" s="81">
        <f ca="1">VLOOKUP(eurostat_totals[[#This Row],[energy carrier EUCalc]],$AE$11:$BI$24,COLUMN()-COLUMN($AD$29),FALSE)*eurostat_totals[[#This Row],[2020 1]]</f>
        <v>0</v>
      </c>
      <c r="AV377" s="81">
        <f>VLOOKUP(eurostat_totals[[#This Row],[energy carrier EUCalc]],$AE$11:$BI$24,COLUMN()-COLUMN($AD$29),FALSE)*eurostat_totals[[#This Row],[2020 1]]</f>
        <v>0</v>
      </c>
      <c r="AW377" s="81">
        <f ca="1">VLOOKUP(eurostat_totals[[#This Row],[energy carrier EUCalc]],$AE$11:$BI$24,COLUMN()-COLUMN($AD$29),FALSE)*eurostat_totals[[#This Row],[2020 1]]</f>
        <v>0</v>
      </c>
      <c r="AX377" s="81">
        <f ca="1">VLOOKUP(eurostat_totals[[#This Row],[energy carrier EUCalc]],$AE$11:$BI$24,COLUMN()-COLUMN($AD$29),FALSE)*eurostat_totals[[#This Row],[2020 1]]</f>
        <v>0</v>
      </c>
      <c r="AY377" s="81">
        <f ca="1">VLOOKUP(eurostat_totals[[#This Row],[energy carrier EUCalc]],$AE$11:$BI$24,COLUMN()-COLUMN($AD$29),FALSE)*eurostat_totals[[#This Row],[2020 1]]</f>
        <v>0</v>
      </c>
      <c r="AZ377" s="81">
        <f ca="1">VLOOKUP(eurostat_totals[[#This Row],[energy carrier EUCalc]],$AE$11:$BI$24,COLUMN()-COLUMN($AD$29),FALSE)*eurostat_totals[[#This Row],[2020 1]]</f>
        <v>0</v>
      </c>
      <c r="BA377" s="81">
        <f ca="1">VLOOKUP(eurostat_totals[[#This Row],[energy carrier EUCalc]],$AE$11:$BI$24,COLUMN()-COLUMN($AD$29),FALSE)*eurostat_totals[[#This Row],[2020 1]]</f>
        <v>0</v>
      </c>
      <c r="BB377" s="81">
        <f ca="1">VLOOKUP(eurostat_totals[[#This Row],[energy carrier EUCalc]],$AE$11:$BI$24,COLUMN()-COLUMN($AD$29),FALSE)*eurostat_totals[[#This Row],[2020 1]]</f>
        <v>0</v>
      </c>
      <c r="BC377" s="81">
        <f>VLOOKUP(eurostat_totals[[#This Row],[energy carrier EUCalc]],$AE$11:$BI$24,COLUMN()-COLUMN($AD$29),FALSE)*eurostat_totals[[#This Row],[2020 1]]</f>
        <v>0</v>
      </c>
      <c r="BD377" s="81">
        <f ca="1">VLOOKUP(eurostat_totals[[#This Row],[energy carrier EUCalc]],$AE$11:$BI$24,COLUMN()-COLUMN($AD$29),FALSE)*eurostat_totals[[#This Row],[2020 1]]</f>
        <v>0</v>
      </c>
      <c r="BE377" s="81">
        <f ca="1">VLOOKUP(eurostat_totals[[#This Row],[energy carrier EUCalc]],$AE$11:$BI$24,COLUMN()-COLUMN($AD$29),FALSE)*eurostat_totals[[#This Row],[2020 1]]</f>
        <v>0</v>
      </c>
      <c r="BF377" s="81">
        <f ca="1">VLOOKUP(eurostat_totals[[#This Row],[energy carrier EUCalc]],$AE$11:$BI$24,COLUMN()-COLUMN($AD$29),FALSE)*eurostat_totals[[#This Row],[2020 1]]</f>
        <v>0</v>
      </c>
      <c r="BG377" s="81">
        <f ca="1">VLOOKUP(eurostat_totals[[#This Row],[energy carrier EUCalc]],$AE$11:$BI$24,COLUMN()-COLUMN($AD$29),FALSE)*eurostat_totals[[#This Row],[2020 1]]</f>
        <v>0</v>
      </c>
      <c r="BH377" s="81">
        <f ca="1">VLOOKUP(eurostat_totals[[#This Row],[energy carrier EUCalc]],$AE$11:$BI$24,COLUMN()-COLUMN($AD$29),FALSE)*eurostat_totals[[#This Row],[2020 1]]</f>
        <v>0</v>
      </c>
      <c r="BI377" s="81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81" t="str">
        <f t="shared" si="137"/>
        <v>solid-ff-coalEstonia</v>
      </c>
      <c r="B378" s="6" t="s">
        <v>39</v>
      </c>
      <c r="C378" t="s">
        <v>25</v>
      </c>
      <c r="D378" s="84">
        <v>1632.6274932048118</v>
      </c>
      <c r="E378" s="84">
        <v>1534.1747892397723</v>
      </c>
      <c r="F378" s="84">
        <v>1200.0989600308849</v>
      </c>
      <c r="G378" s="84">
        <v>983.96886906533052</v>
      </c>
      <c r="H378" s="84">
        <v>738.79243957716449</v>
      </c>
      <c r="I378" s="84">
        <v>702.17859600708721</v>
      </c>
      <c r="J378" s="84">
        <v>1525.5660813701736</v>
      </c>
      <c r="K378" s="84">
        <v>1084.4181062769351</v>
      </c>
      <c r="L378" s="84">
        <v>680.53875178625003</v>
      </c>
      <c r="M378" s="84">
        <v>780.04339262313556</v>
      </c>
      <c r="N378" s="84">
        <v>639.16972419343927</v>
      </c>
      <c r="O378" s="84">
        <v>479.78588252298306</v>
      </c>
      <c r="P378" s="84">
        <v>558.53627873969162</v>
      </c>
      <c r="Q378" s="84">
        <v>382.95781251313389</v>
      </c>
      <c r="R378" s="84">
        <v>543.09005360195545</v>
      </c>
      <c r="S378" s="84">
        <v>486.56289677838089</v>
      </c>
      <c r="T378" s="84">
        <v>379.17575666317754</v>
      </c>
      <c r="U378" s="84">
        <v>222.17151177880723</v>
      </c>
      <c r="V378" s="84">
        <v>238.92514504137151</v>
      </c>
      <c r="W378" s="84">
        <v>148.93429660098866</v>
      </c>
      <c r="X378" s="84">
        <v>178.51840005462194</v>
      </c>
      <c r="Y378" s="84">
        <v>216.87310690511143</v>
      </c>
      <c r="Z378" s="84">
        <v>198.08520503441261</v>
      </c>
      <c r="AA378" s="84">
        <v>194.28046831864873</v>
      </c>
      <c r="AB378" s="84">
        <v>159.15297984886081</v>
      </c>
      <c r="AC378" s="84">
        <v>98.786379905322605</v>
      </c>
      <c r="AD378" s="84">
        <v>37.417625884294544</v>
      </c>
      <c r="AE378" s="84">
        <v>40.437968950533218</v>
      </c>
      <c r="AF378" s="84">
        <f t="shared" si="134"/>
        <v>8.9085217337573397</v>
      </c>
      <c r="AG378" s="84">
        <f t="shared" si="135"/>
        <v>-28.165867583220937</v>
      </c>
      <c r="AH378" s="84">
        <f t="shared" si="136"/>
        <v>-65.629637069637283</v>
      </c>
      <c r="AI378" s="84">
        <f ca="1">VLOOKUP(eurostat_totals[[#This Row],[energy carrier EUCalc]],$AE$11:$BI$24,COLUMN()-COLUMN($AD$29),FALSE)*eurostat_totals[[#This Row],[2020 1]]</f>
        <v>-64.535809785143329</v>
      </c>
      <c r="AJ378" s="84">
        <f ca="1">VLOOKUP(eurostat_totals[[#This Row],[energy carrier EUCalc]],$AE$11:$BI$24,COLUMN()-COLUMN($AD$29),FALSE)*eurostat_totals[[#This Row],[2020 1]]</f>
        <v>-63.441982500649374</v>
      </c>
      <c r="AK378" s="84">
        <f ca="1">VLOOKUP(eurostat_totals[[#This Row],[energy carrier EUCalc]],$AE$11:$BI$24,COLUMN()-COLUMN($AD$29),FALSE)*eurostat_totals[[#This Row],[2020 1]]</f>
        <v>-62.348155216155419</v>
      </c>
      <c r="AL378" s="84">
        <f ca="1">VLOOKUP(eurostat_totals[[#This Row],[energy carrier EUCalc]],$AE$11:$BI$24,COLUMN()-COLUMN($AD$29),FALSE)*eurostat_totals[[#This Row],[2020 1]]</f>
        <v>-61.254327931661464</v>
      </c>
      <c r="AM378" s="84">
        <f ca="1">VLOOKUP(eurostat_totals[[#This Row],[energy carrier EUCalc]],$AE$11:$BI$24,COLUMN()-COLUMN($AD$29),FALSE)*eurostat_totals[[#This Row],[2020 1]]</f>
        <v>-60.160500647167517</v>
      </c>
      <c r="AN378" s="84">
        <f ca="1">VLOOKUP(eurostat_totals[[#This Row],[energy carrier EUCalc]],$AE$11:$BI$24,COLUMN()-COLUMN($AD$29),FALSE)*eurostat_totals[[#This Row],[2020 1]]</f>
        <v>-59.066673362673555</v>
      </c>
      <c r="AO378" s="84">
        <f>VLOOKUP(eurostat_totals[[#This Row],[energy carrier EUCalc]],$AE$11:$BI$24,COLUMN()-COLUMN($AD$29),FALSE)*eurostat_totals[[#This Row],[2020 1]]</f>
        <v>-65.629637069637283</v>
      </c>
      <c r="AP378" s="84">
        <f ca="1">VLOOKUP(eurostat_totals[[#This Row],[energy carrier EUCalc]],$AE$11:$BI$24,COLUMN()-COLUMN($AD$29),FALSE)*eurostat_totals[[#This Row],[2020 1]]</f>
        <v>-64.535809785143329</v>
      </c>
      <c r="AQ378" s="84">
        <f ca="1">VLOOKUP(eurostat_totals[[#This Row],[energy carrier EUCalc]],$AE$11:$BI$24,COLUMN()-COLUMN($AD$29),FALSE)*eurostat_totals[[#This Row],[2020 1]]</f>
        <v>-63.441982500649374</v>
      </c>
      <c r="AR378" s="81">
        <f ca="1">VLOOKUP(eurostat_totals[[#This Row],[energy carrier EUCalc]],$AE$11:$BI$24,COLUMN()-COLUMN($AD$29),FALSE)*eurostat_totals[[#This Row],[2020 1]]</f>
        <v>-62.348155216155419</v>
      </c>
      <c r="AS378" s="81">
        <f ca="1">VLOOKUP(eurostat_totals[[#This Row],[energy carrier EUCalc]],$AE$11:$BI$24,COLUMN()-COLUMN($AD$29),FALSE)*eurostat_totals[[#This Row],[2020 1]]</f>
        <v>-61.254327931661464</v>
      </c>
      <c r="AT378" s="81">
        <f ca="1">VLOOKUP(eurostat_totals[[#This Row],[energy carrier EUCalc]],$AE$11:$BI$24,COLUMN()-COLUMN($AD$29),FALSE)*eurostat_totals[[#This Row],[2020 1]]</f>
        <v>-60.160500647167517</v>
      </c>
      <c r="AU378" s="81">
        <f ca="1">VLOOKUP(eurostat_totals[[#This Row],[energy carrier EUCalc]],$AE$11:$BI$24,COLUMN()-COLUMN($AD$29),FALSE)*eurostat_totals[[#This Row],[2020 1]]</f>
        <v>-32.814818534818642</v>
      </c>
      <c r="AV378" s="81">
        <f>VLOOKUP(eurostat_totals[[#This Row],[energy carrier EUCalc]],$AE$11:$BI$24,COLUMN()-COLUMN($AD$29),FALSE)*eurostat_totals[[#This Row],[2020 1]]</f>
        <v>-65.629637069637283</v>
      </c>
      <c r="AW378" s="81">
        <f ca="1">VLOOKUP(eurostat_totals[[#This Row],[energy carrier EUCalc]],$AE$11:$BI$24,COLUMN()-COLUMN($AD$29),FALSE)*eurostat_totals[[#This Row],[2020 1]]</f>
        <v>-64.535809785143329</v>
      </c>
      <c r="AX378" s="81">
        <f ca="1">VLOOKUP(eurostat_totals[[#This Row],[energy carrier EUCalc]],$AE$11:$BI$24,COLUMN()-COLUMN($AD$29),FALSE)*eurostat_totals[[#This Row],[2020 1]]</f>
        <v>-63.441982500649374</v>
      </c>
      <c r="AY378" s="81">
        <f ca="1">VLOOKUP(eurostat_totals[[#This Row],[energy carrier EUCalc]],$AE$11:$BI$24,COLUMN()-COLUMN($AD$29),FALSE)*eurostat_totals[[#This Row],[2020 1]]</f>
        <v>-62.348155216155419</v>
      </c>
      <c r="AZ378" s="81">
        <f ca="1">VLOOKUP(eurostat_totals[[#This Row],[energy carrier EUCalc]],$AE$11:$BI$24,COLUMN()-COLUMN($AD$29),FALSE)*eurostat_totals[[#This Row],[2020 1]]</f>
        <v>-61.254327931661464</v>
      </c>
      <c r="BA378" s="81">
        <f ca="1">VLOOKUP(eurostat_totals[[#This Row],[energy carrier EUCalc]],$AE$11:$BI$24,COLUMN()-COLUMN($AD$29),FALSE)*eurostat_totals[[#This Row],[2020 1]]</f>
        <v>-60.160500647167517</v>
      </c>
      <c r="BB378" s="81">
        <f ca="1">VLOOKUP(eurostat_totals[[#This Row],[energy carrier EUCalc]],$AE$11:$BI$24,COLUMN()-COLUMN($AD$29),FALSE)*eurostat_totals[[#This Row],[2020 1]]</f>
        <v>-22.970372974373049</v>
      </c>
      <c r="BC378" s="81">
        <f>VLOOKUP(eurostat_totals[[#This Row],[energy carrier EUCalc]],$AE$11:$BI$24,COLUMN()-COLUMN($AD$29),FALSE)*eurostat_totals[[#This Row],[2020 1]]</f>
        <v>-65.629637069637283</v>
      </c>
      <c r="BD378" s="81">
        <f ca="1">VLOOKUP(eurostat_totals[[#This Row],[energy carrier EUCalc]],$AE$11:$BI$24,COLUMN()-COLUMN($AD$29),FALSE)*eurostat_totals[[#This Row],[2020 1]]</f>
        <v>-64.535809785143329</v>
      </c>
      <c r="BE378" s="81">
        <f ca="1">VLOOKUP(eurostat_totals[[#This Row],[energy carrier EUCalc]],$AE$11:$BI$24,COLUMN()-COLUMN($AD$29),FALSE)*eurostat_totals[[#This Row],[2020 1]]</f>
        <v>-63.441982500649374</v>
      </c>
      <c r="BF378" s="81">
        <f ca="1">VLOOKUP(eurostat_totals[[#This Row],[energy carrier EUCalc]],$AE$11:$BI$24,COLUMN()-COLUMN($AD$29),FALSE)*eurostat_totals[[#This Row],[2020 1]]</f>
        <v>-62.348155216155419</v>
      </c>
      <c r="BG378" s="81">
        <f ca="1">VLOOKUP(eurostat_totals[[#This Row],[energy carrier EUCalc]],$AE$11:$BI$24,COLUMN()-COLUMN($AD$29),FALSE)*eurostat_totals[[#This Row],[2020 1]]</f>
        <v>-61.254327931661464</v>
      </c>
      <c r="BH378" s="81">
        <f ca="1">VLOOKUP(eurostat_totals[[#This Row],[energy carrier EUCalc]],$AE$11:$BI$24,COLUMN()-COLUMN($AD$29),FALSE)*eurostat_totals[[#This Row],[2020 1]]</f>
        <v>-60.160500647167517</v>
      </c>
      <c r="BI378" s="81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81" t="str">
        <f t="shared" si="137"/>
        <v>solid-ff-coalFinland</v>
      </c>
      <c r="B379" s="6" t="s">
        <v>39</v>
      </c>
      <c r="C379" t="s">
        <v>11</v>
      </c>
      <c r="D379" s="84">
        <v>538.21314000000007</v>
      </c>
      <c r="E379" s="84">
        <v>620.66984000000002</v>
      </c>
      <c r="F379" s="84">
        <v>570.40498000000002</v>
      </c>
      <c r="G379" s="84">
        <v>205.57187999999999</v>
      </c>
      <c r="H379" s="84">
        <v>425.51844</v>
      </c>
      <c r="I379" s="84">
        <v>250.06826000000004</v>
      </c>
      <c r="J379" s="84">
        <v>276.51488000000001</v>
      </c>
      <c r="K379" s="84">
        <v>294.16922000000005</v>
      </c>
      <c r="L379" s="84">
        <v>313.33546000000001</v>
      </c>
      <c r="M379" s="84">
        <v>305.9853</v>
      </c>
      <c r="N379" s="84">
        <v>263.25668000000002</v>
      </c>
      <c r="O379" s="84">
        <v>292.16886</v>
      </c>
      <c r="P379" s="84">
        <v>282.09728000000007</v>
      </c>
      <c r="Q379" s="84">
        <v>277.21267999999998</v>
      </c>
      <c r="R379" s="84">
        <v>276.37532000000004</v>
      </c>
      <c r="S379" s="84">
        <v>275.49144000000001</v>
      </c>
      <c r="T379" s="84">
        <v>279.05021999999997</v>
      </c>
      <c r="U379" s="84">
        <v>261.95412000000005</v>
      </c>
      <c r="V379" s="84">
        <v>170.56558000000001</v>
      </c>
      <c r="W379" s="84">
        <v>167.86742000000001</v>
      </c>
      <c r="X379" s="84">
        <v>187.98732000000001</v>
      </c>
      <c r="Y379" s="84">
        <v>130.72120000000001</v>
      </c>
      <c r="Z379" s="84">
        <v>130.9538</v>
      </c>
      <c r="AA379" s="84">
        <v>110.20588000000001</v>
      </c>
      <c r="AB379" s="84">
        <v>102.53008</v>
      </c>
      <c r="AC379" s="84">
        <v>83.759260000000012</v>
      </c>
      <c r="AD379" s="84">
        <v>88.434520000000006</v>
      </c>
      <c r="AE379" s="84">
        <v>82.666039999999995</v>
      </c>
      <c r="AF379" s="84">
        <f t="shared" si="134"/>
        <v>73.008488</v>
      </c>
      <c r="AG379" s="84">
        <f t="shared" si="135"/>
        <v>65.569009600000001</v>
      </c>
      <c r="AH379" s="84">
        <f t="shared" si="136"/>
        <v>58.176795519999999</v>
      </c>
      <c r="AI379" s="84">
        <f ca="1">VLOOKUP(eurostat_totals[[#This Row],[energy carrier EUCalc]],$AE$11:$BI$24,COLUMN()-COLUMN($AD$29),FALSE)*eurostat_totals[[#This Row],[2020 1]]</f>
        <v>57.207182261333337</v>
      </c>
      <c r="AJ379" s="84">
        <f ca="1">VLOOKUP(eurostat_totals[[#This Row],[energy carrier EUCalc]],$AE$11:$BI$24,COLUMN()-COLUMN($AD$29),FALSE)*eurostat_totals[[#This Row],[2020 1]]</f>
        <v>56.237569002666667</v>
      </c>
      <c r="AK379" s="84">
        <f ca="1">VLOOKUP(eurostat_totals[[#This Row],[energy carrier EUCalc]],$AE$11:$BI$24,COLUMN()-COLUMN($AD$29),FALSE)*eurostat_totals[[#This Row],[2020 1]]</f>
        <v>55.267955743999998</v>
      </c>
      <c r="AL379" s="84">
        <f ca="1">VLOOKUP(eurostat_totals[[#This Row],[energy carrier EUCalc]],$AE$11:$BI$24,COLUMN()-COLUMN($AD$29),FALSE)*eurostat_totals[[#This Row],[2020 1]]</f>
        <v>54.298342485333336</v>
      </c>
      <c r="AM379" s="84">
        <f ca="1">VLOOKUP(eurostat_totals[[#This Row],[energy carrier EUCalc]],$AE$11:$BI$24,COLUMN()-COLUMN($AD$29),FALSE)*eurostat_totals[[#This Row],[2020 1]]</f>
        <v>53.328729226666667</v>
      </c>
      <c r="AN379" s="84">
        <f ca="1">VLOOKUP(eurostat_totals[[#This Row],[energy carrier EUCalc]],$AE$11:$BI$24,COLUMN()-COLUMN($AD$29),FALSE)*eurostat_totals[[#This Row],[2020 1]]</f>
        <v>52.359115967999998</v>
      </c>
      <c r="AO379" s="84">
        <f>VLOOKUP(eurostat_totals[[#This Row],[energy carrier EUCalc]],$AE$11:$BI$24,COLUMN()-COLUMN($AD$29),FALSE)*eurostat_totals[[#This Row],[2020 1]]</f>
        <v>58.176795519999999</v>
      </c>
      <c r="AP379" s="84">
        <f ca="1">VLOOKUP(eurostat_totals[[#This Row],[energy carrier EUCalc]],$AE$11:$BI$24,COLUMN()-COLUMN($AD$29),FALSE)*eurostat_totals[[#This Row],[2020 1]]</f>
        <v>57.207182261333337</v>
      </c>
      <c r="AQ379" s="84">
        <f ca="1">VLOOKUP(eurostat_totals[[#This Row],[energy carrier EUCalc]],$AE$11:$BI$24,COLUMN()-COLUMN($AD$29),FALSE)*eurostat_totals[[#This Row],[2020 1]]</f>
        <v>56.237569002666667</v>
      </c>
      <c r="AR379" s="81">
        <f ca="1">VLOOKUP(eurostat_totals[[#This Row],[energy carrier EUCalc]],$AE$11:$BI$24,COLUMN()-COLUMN($AD$29),FALSE)*eurostat_totals[[#This Row],[2020 1]]</f>
        <v>55.267955743999998</v>
      </c>
      <c r="AS379" s="81">
        <f ca="1">VLOOKUP(eurostat_totals[[#This Row],[energy carrier EUCalc]],$AE$11:$BI$24,COLUMN()-COLUMN($AD$29),FALSE)*eurostat_totals[[#This Row],[2020 1]]</f>
        <v>54.298342485333336</v>
      </c>
      <c r="AT379" s="81">
        <f ca="1">VLOOKUP(eurostat_totals[[#This Row],[energy carrier EUCalc]],$AE$11:$BI$24,COLUMN()-COLUMN($AD$29),FALSE)*eurostat_totals[[#This Row],[2020 1]]</f>
        <v>53.328729226666667</v>
      </c>
      <c r="AU379" s="81">
        <f ca="1">VLOOKUP(eurostat_totals[[#This Row],[energy carrier EUCalc]],$AE$11:$BI$24,COLUMN()-COLUMN($AD$29),FALSE)*eurostat_totals[[#This Row],[2020 1]]</f>
        <v>29.088397759999999</v>
      </c>
      <c r="AV379" s="81">
        <f>VLOOKUP(eurostat_totals[[#This Row],[energy carrier EUCalc]],$AE$11:$BI$24,COLUMN()-COLUMN($AD$29),FALSE)*eurostat_totals[[#This Row],[2020 1]]</f>
        <v>58.176795519999999</v>
      </c>
      <c r="AW379" s="81">
        <f ca="1">VLOOKUP(eurostat_totals[[#This Row],[energy carrier EUCalc]],$AE$11:$BI$24,COLUMN()-COLUMN($AD$29),FALSE)*eurostat_totals[[#This Row],[2020 1]]</f>
        <v>57.207182261333337</v>
      </c>
      <c r="AX379" s="81">
        <f ca="1">VLOOKUP(eurostat_totals[[#This Row],[energy carrier EUCalc]],$AE$11:$BI$24,COLUMN()-COLUMN($AD$29),FALSE)*eurostat_totals[[#This Row],[2020 1]]</f>
        <v>56.237569002666667</v>
      </c>
      <c r="AY379" s="81">
        <f ca="1">VLOOKUP(eurostat_totals[[#This Row],[energy carrier EUCalc]],$AE$11:$BI$24,COLUMN()-COLUMN($AD$29),FALSE)*eurostat_totals[[#This Row],[2020 1]]</f>
        <v>55.267955743999998</v>
      </c>
      <c r="AZ379" s="81">
        <f ca="1">VLOOKUP(eurostat_totals[[#This Row],[energy carrier EUCalc]],$AE$11:$BI$24,COLUMN()-COLUMN($AD$29),FALSE)*eurostat_totals[[#This Row],[2020 1]]</f>
        <v>54.298342485333336</v>
      </c>
      <c r="BA379" s="81">
        <f ca="1">VLOOKUP(eurostat_totals[[#This Row],[energy carrier EUCalc]],$AE$11:$BI$24,COLUMN()-COLUMN($AD$29),FALSE)*eurostat_totals[[#This Row],[2020 1]]</f>
        <v>53.328729226666667</v>
      </c>
      <c r="BB379" s="81">
        <f ca="1">VLOOKUP(eurostat_totals[[#This Row],[energy carrier EUCalc]],$AE$11:$BI$24,COLUMN()-COLUMN($AD$29),FALSE)*eurostat_totals[[#This Row],[2020 1]]</f>
        <v>20.361878431999997</v>
      </c>
      <c r="BC379" s="81">
        <f>VLOOKUP(eurostat_totals[[#This Row],[energy carrier EUCalc]],$AE$11:$BI$24,COLUMN()-COLUMN($AD$29),FALSE)*eurostat_totals[[#This Row],[2020 1]]</f>
        <v>58.176795519999999</v>
      </c>
      <c r="BD379" s="81">
        <f ca="1">VLOOKUP(eurostat_totals[[#This Row],[energy carrier EUCalc]],$AE$11:$BI$24,COLUMN()-COLUMN($AD$29),FALSE)*eurostat_totals[[#This Row],[2020 1]]</f>
        <v>57.207182261333337</v>
      </c>
      <c r="BE379" s="81">
        <f ca="1">VLOOKUP(eurostat_totals[[#This Row],[energy carrier EUCalc]],$AE$11:$BI$24,COLUMN()-COLUMN($AD$29),FALSE)*eurostat_totals[[#This Row],[2020 1]]</f>
        <v>56.237569002666667</v>
      </c>
      <c r="BF379" s="81">
        <f ca="1">VLOOKUP(eurostat_totals[[#This Row],[energy carrier EUCalc]],$AE$11:$BI$24,COLUMN()-COLUMN($AD$29),FALSE)*eurostat_totals[[#This Row],[2020 1]]</f>
        <v>55.267955743999998</v>
      </c>
      <c r="BG379" s="81">
        <f ca="1">VLOOKUP(eurostat_totals[[#This Row],[energy carrier EUCalc]],$AE$11:$BI$24,COLUMN()-COLUMN($AD$29),FALSE)*eurostat_totals[[#This Row],[2020 1]]</f>
        <v>54.298342485333336</v>
      </c>
      <c r="BH379" s="81">
        <f ca="1">VLOOKUP(eurostat_totals[[#This Row],[energy carrier EUCalc]],$AE$11:$BI$24,COLUMN()-COLUMN($AD$29),FALSE)*eurostat_totals[[#This Row],[2020 1]]</f>
        <v>53.328729226666667</v>
      </c>
      <c r="BI379" s="81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81" t="str">
        <f t="shared" si="137"/>
        <v>solid-ff-coalFrance</v>
      </c>
      <c r="B380" s="6" t="s">
        <v>39</v>
      </c>
      <c r="C380" t="s">
        <v>3</v>
      </c>
      <c r="D380" s="84">
        <v>22215.487261063241</v>
      </c>
      <c r="E380" s="84">
        <v>23713.097000963084</v>
      </c>
      <c r="F380" s="84">
        <v>19027.297164910527</v>
      </c>
      <c r="G380" s="84">
        <v>17435.731863016434</v>
      </c>
      <c r="H380" s="84">
        <v>13871.189906100199</v>
      </c>
      <c r="I380" s="84">
        <v>12788.255709662662</v>
      </c>
      <c r="J380" s="84">
        <v>13750.325507209525</v>
      </c>
      <c r="K380" s="84">
        <v>12075.712413051377</v>
      </c>
      <c r="L380" s="84">
        <v>10679.48408251378</v>
      </c>
      <c r="M380" s="84">
        <v>10149.274073097153</v>
      </c>
      <c r="N380" s="84">
        <v>8453.6905662655445</v>
      </c>
      <c r="O380" s="84">
        <v>8226.2974794070942</v>
      </c>
      <c r="P380" s="84">
        <v>5624.8374471470524</v>
      </c>
      <c r="Q380" s="84">
        <v>5511.2592611843102</v>
      </c>
      <c r="R380" s="84">
        <v>5318.0288268353506</v>
      </c>
      <c r="S380" s="84">
        <v>4746.8116074178652</v>
      </c>
      <c r="T380" s="84">
        <v>4570.2370455109294</v>
      </c>
      <c r="U380" s="84">
        <v>4393.9190059534958</v>
      </c>
      <c r="V380" s="84">
        <v>4877.0129119045359</v>
      </c>
      <c r="W380" s="84">
        <v>4165.936048058561</v>
      </c>
      <c r="X380" s="84">
        <v>4667.5509910476812</v>
      </c>
      <c r="Y380" s="84">
        <v>826.68583035396068</v>
      </c>
      <c r="Z380" s="84">
        <v>908.80321384960394</v>
      </c>
      <c r="AA380" s="84">
        <v>957.08459424148759</v>
      </c>
      <c r="AB380" s="84">
        <v>678.28588241200748</v>
      </c>
      <c r="AC380" s="84">
        <v>707.79551711164504</v>
      </c>
      <c r="AD380" s="84">
        <v>735.07679810880029</v>
      </c>
      <c r="AE380" s="84">
        <v>684.71734360049948</v>
      </c>
      <c r="AF380" s="84">
        <f t="shared" si="134"/>
        <v>639.90016955067858</v>
      </c>
      <c r="AG380" s="84">
        <f t="shared" si="135"/>
        <v>576.46328461251676</v>
      </c>
      <c r="AH380" s="84">
        <f t="shared" si="136"/>
        <v>556.09876505261866</v>
      </c>
      <c r="AI380" s="84">
        <f ca="1">VLOOKUP(eurostat_totals[[#This Row],[energy carrier EUCalc]],$AE$11:$BI$24,COLUMN()-COLUMN($AD$29),FALSE)*eurostat_totals[[#This Row],[2020 1]]</f>
        <v>546.83045230174173</v>
      </c>
      <c r="AJ380" s="84">
        <f ca="1">VLOOKUP(eurostat_totals[[#This Row],[energy carrier EUCalc]],$AE$11:$BI$24,COLUMN()-COLUMN($AD$29),FALSE)*eurostat_totals[[#This Row],[2020 1]]</f>
        <v>537.56213955086469</v>
      </c>
      <c r="AK380" s="84">
        <f ca="1">VLOOKUP(eurostat_totals[[#This Row],[energy carrier EUCalc]],$AE$11:$BI$24,COLUMN()-COLUMN($AD$29),FALSE)*eurostat_totals[[#This Row],[2020 1]]</f>
        <v>528.29382679998776</v>
      </c>
      <c r="AL380" s="84">
        <f ca="1">VLOOKUP(eurostat_totals[[#This Row],[energy carrier EUCalc]],$AE$11:$BI$24,COLUMN()-COLUMN($AD$29),FALSE)*eurostat_totals[[#This Row],[2020 1]]</f>
        <v>519.02551404911071</v>
      </c>
      <c r="AM380" s="84">
        <f ca="1">VLOOKUP(eurostat_totals[[#This Row],[energy carrier EUCalc]],$AE$11:$BI$24,COLUMN()-COLUMN($AD$29),FALSE)*eurostat_totals[[#This Row],[2020 1]]</f>
        <v>509.75720129823384</v>
      </c>
      <c r="AN380" s="84">
        <f ca="1">VLOOKUP(eurostat_totals[[#This Row],[energy carrier EUCalc]],$AE$11:$BI$24,COLUMN()-COLUMN($AD$29),FALSE)*eurostat_totals[[#This Row],[2020 1]]</f>
        <v>500.48888854735679</v>
      </c>
      <c r="AO380" s="84">
        <f>VLOOKUP(eurostat_totals[[#This Row],[energy carrier EUCalc]],$AE$11:$BI$24,COLUMN()-COLUMN($AD$29),FALSE)*eurostat_totals[[#This Row],[2020 1]]</f>
        <v>556.09876505261866</v>
      </c>
      <c r="AP380" s="84">
        <f ca="1">VLOOKUP(eurostat_totals[[#This Row],[energy carrier EUCalc]],$AE$11:$BI$24,COLUMN()-COLUMN($AD$29),FALSE)*eurostat_totals[[#This Row],[2020 1]]</f>
        <v>546.83045230174173</v>
      </c>
      <c r="AQ380" s="84">
        <f ca="1">VLOOKUP(eurostat_totals[[#This Row],[energy carrier EUCalc]],$AE$11:$BI$24,COLUMN()-COLUMN($AD$29),FALSE)*eurostat_totals[[#This Row],[2020 1]]</f>
        <v>537.56213955086469</v>
      </c>
      <c r="AR380" s="81">
        <f ca="1">VLOOKUP(eurostat_totals[[#This Row],[energy carrier EUCalc]],$AE$11:$BI$24,COLUMN()-COLUMN($AD$29),FALSE)*eurostat_totals[[#This Row],[2020 1]]</f>
        <v>528.29382679998776</v>
      </c>
      <c r="AS380" s="81">
        <f ca="1">VLOOKUP(eurostat_totals[[#This Row],[energy carrier EUCalc]],$AE$11:$BI$24,COLUMN()-COLUMN($AD$29),FALSE)*eurostat_totals[[#This Row],[2020 1]]</f>
        <v>519.02551404911071</v>
      </c>
      <c r="AT380" s="81">
        <f ca="1">VLOOKUP(eurostat_totals[[#This Row],[energy carrier EUCalc]],$AE$11:$BI$24,COLUMN()-COLUMN($AD$29),FALSE)*eurostat_totals[[#This Row],[2020 1]]</f>
        <v>509.75720129823384</v>
      </c>
      <c r="AU380" s="81">
        <f ca="1">VLOOKUP(eurostat_totals[[#This Row],[energy carrier EUCalc]],$AE$11:$BI$24,COLUMN()-COLUMN($AD$29),FALSE)*eurostat_totals[[#This Row],[2020 1]]</f>
        <v>278.04938252630933</v>
      </c>
      <c r="AV380" s="81">
        <f>VLOOKUP(eurostat_totals[[#This Row],[energy carrier EUCalc]],$AE$11:$BI$24,COLUMN()-COLUMN($AD$29),FALSE)*eurostat_totals[[#This Row],[2020 1]]</f>
        <v>556.09876505261866</v>
      </c>
      <c r="AW380" s="81">
        <f ca="1">VLOOKUP(eurostat_totals[[#This Row],[energy carrier EUCalc]],$AE$11:$BI$24,COLUMN()-COLUMN($AD$29),FALSE)*eurostat_totals[[#This Row],[2020 1]]</f>
        <v>546.83045230174173</v>
      </c>
      <c r="AX380" s="81">
        <f ca="1">VLOOKUP(eurostat_totals[[#This Row],[energy carrier EUCalc]],$AE$11:$BI$24,COLUMN()-COLUMN($AD$29),FALSE)*eurostat_totals[[#This Row],[2020 1]]</f>
        <v>537.56213955086469</v>
      </c>
      <c r="AY380" s="81">
        <f ca="1">VLOOKUP(eurostat_totals[[#This Row],[energy carrier EUCalc]],$AE$11:$BI$24,COLUMN()-COLUMN($AD$29),FALSE)*eurostat_totals[[#This Row],[2020 1]]</f>
        <v>528.29382679998776</v>
      </c>
      <c r="AZ380" s="81">
        <f ca="1">VLOOKUP(eurostat_totals[[#This Row],[energy carrier EUCalc]],$AE$11:$BI$24,COLUMN()-COLUMN($AD$29),FALSE)*eurostat_totals[[#This Row],[2020 1]]</f>
        <v>519.02551404911071</v>
      </c>
      <c r="BA380" s="81">
        <f ca="1">VLOOKUP(eurostat_totals[[#This Row],[energy carrier EUCalc]],$AE$11:$BI$24,COLUMN()-COLUMN($AD$29),FALSE)*eurostat_totals[[#This Row],[2020 1]]</f>
        <v>509.75720129823384</v>
      </c>
      <c r="BB380" s="81">
        <f ca="1">VLOOKUP(eurostat_totals[[#This Row],[energy carrier EUCalc]],$AE$11:$BI$24,COLUMN()-COLUMN($AD$29),FALSE)*eurostat_totals[[#This Row],[2020 1]]</f>
        <v>194.63456776841653</v>
      </c>
      <c r="BC380" s="81">
        <f>VLOOKUP(eurostat_totals[[#This Row],[energy carrier EUCalc]],$AE$11:$BI$24,COLUMN()-COLUMN($AD$29),FALSE)*eurostat_totals[[#This Row],[2020 1]]</f>
        <v>556.09876505261866</v>
      </c>
      <c r="BD380" s="81">
        <f ca="1">VLOOKUP(eurostat_totals[[#This Row],[energy carrier EUCalc]],$AE$11:$BI$24,COLUMN()-COLUMN($AD$29),FALSE)*eurostat_totals[[#This Row],[2020 1]]</f>
        <v>546.83045230174173</v>
      </c>
      <c r="BE380" s="81">
        <f ca="1">VLOOKUP(eurostat_totals[[#This Row],[energy carrier EUCalc]],$AE$11:$BI$24,COLUMN()-COLUMN($AD$29),FALSE)*eurostat_totals[[#This Row],[2020 1]]</f>
        <v>537.56213955086469</v>
      </c>
      <c r="BF380" s="81">
        <f ca="1">VLOOKUP(eurostat_totals[[#This Row],[energy carrier EUCalc]],$AE$11:$BI$24,COLUMN()-COLUMN($AD$29),FALSE)*eurostat_totals[[#This Row],[2020 1]]</f>
        <v>528.29382679998776</v>
      </c>
      <c r="BG380" s="81">
        <f ca="1">VLOOKUP(eurostat_totals[[#This Row],[energy carrier EUCalc]],$AE$11:$BI$24,COLUMN()-COLUMN($AD$29),FALSE)*eurostat_totals[[#This Row],[2020 1]]</f>
        <v>519.02551404911071</v>
      </c>
      <c r="BH380" s="81">
        <f ca="1">VLOOKUP(eurostat_totals[[#This Row],[energy carrier EUCalc]],$AE$11:$BI$24,COLUMN()-COLUMN($AD$29),FALSE)*eurostat_totals[[#This Row],[2020 1]]</f>
        <v>509.75720129823384</v>
      </c>
      <c r="BI380" s="81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81" t="str">
        <f t="shared" si="137"/>
        <v>solid-ff-coalGermany</v>
      </c>
      <c r="B381" s="6" t="s">
        <v>39</v>
      </c>
      <c r="C381" t="s">
        <v>2</v>
      </c>
      <c r="D381" s="84">
        <v>202389.18636350826</v>
      </c>
      <c r="E381" s="84">
        <v>133676.83849278063</v>
      </c>
      <c r="F381" s="84">
        <v>80126.949485197212</v>
      </c>
      <c r="G381" s="84">
        <v>78078.628339362142</v>
      </c>
      <c r="H381" s="84">
        <v>68759.519146821709</v>
      </c>
      <c r="I381" s="84">
        <v>50243.747353588646</v>
      </c>
      <c r="J381" s="84">
        <v>52173.544131197916</v>
      </c>
      <c r="K381" s="84">
        <v>38855.586755962911</v>
      </c>
      <c r="L381" s="84">
        <v>25752.839176052108</v>
      </c>
      <c r="M381" s="84">
        <v>21562.973473333921</v>
      </c>
      <c r="N381" s="84">
        <v>19210.612011583245</v>
      </c>
      <c r="O381" s="84">
        <v>18797.421510944343</v>
      </c>
      <c r="P381" s="84">
        <v>15313.168522162379</v>
      </c>
      <c r="Q381" s="84">
        <v>15465.480742923934</v>
      </c>
      <c r="R381" s="84">
        <v>12450.836013301261</v>
      </c>
      <c r="S381" s="84">
        <v>12498.101703081318</v>
      </c>
      <c r="T381" s="84">
        <v>14073.133559282183</v>
      </c>
      <c r="U381" s="84">
        <v>14476.181912958655</v>
      </c>
      <c r="V381" s="84">
        <v>13349.891046384997</v>
      </c>
      <c r="W381" s="84">
        <v>12906.335375340455</v>
      </c>
      <c r="X381" s="84">
        <v>20223.991382496068</v>
      </c>
      <c r="Y381" s="84">
        <v>17190.830193067653</v>
      </c>
      <c r="Z381" s="84">
        <v>14721.956688234019</v>
      </c>
      <c r="AA381" s="84">
        <v>13845.944292247939</v>
      </c>
      <c r="AB381" s="84">
        <v>11114.417328363168</v>
      </c>
      <c r="AC381" s="84">
        <v>11759.112712477103</v>
      </c>
      <c r="AD381" s="84">
        <v>10169.702752232881</v>
      </c>
      <c r="AE381" s="84">
        <v>9793.82421253951</v>
      </c>
      <c r="AF381" s="84">
        <f t="shared" si="134"/>
        <v>8808.1977174006079</v>
      </c>
      <c r="AG381" s="84">
        <f t="shared" si="135"/>
        <v>7800.6484024311412</v>
      </c>
      <c r="AH381" s="84">
        <f t="shared" si="136"/>
        <v>7137.8946172447359</v>
      </c>
      <c r="AI381" s="84">
        <f ca="1">VLOOKUP(eurostat_totals[[#This Row],[energy carrier EUCalc]],$AE$11:$BI$24,COLUMN()-COLUMN($AD$29),FALSE)*eurostat_totals[[#This Row],[2020 1]]</f>
        <v>7018.929706957324</v>
      </c>
      <c r="AJ381" s="84">
        <f ca="1">VLOOKUP(eurostat_totals[[#This Row],[energy carrier EUCalc]],$AE$11:$BI$24,COLUMN()-COLUMN($AD$29),FALSE)*eurostat_totals[[#This Row],[2020 1]]</f>
        <v>6899.9647966699113</v>
      </c>
      <c r="AK381" s="84">
        <f ca="1">VLOOKUP(eurostat_totals[[#This Row],[energy carrier EUCalc]],$AE$11:$BI$24,COLUMN()-COLUMN($AD$29),FALSE)*eurostat_totals[[#This Row],[2020 1]]</f>
        <v>6780.9998863824985</v>
      </c>
      <c r="AL381" s="84">
        <f ca="1">VLOOKUP(eurostat_totals[[#This Row],[energy carrier EUCalc]],$AE$11:$BI$24,COLUMN()-COLUMN($AD$29),FALSE)*eurostat_totals[[#This Row],[2020 1]]</f>
        <v>6662.0349760950867</v>
      </c>
      <c r="AM381" s="84">
        <f ca="1">VLOOKUP(eurostat_totals[[#This Row],[energy carrier EUCalc]],$AE$11:$BI$24,COLUMN()-COLUMN($AD$29),FALSE)*eurostat_totals[[#This Row],[2020 1]]</f>
        <v>6543.0700658076748</v>
      </c>
      <c r="AN381" s="84">
        <f ca="1">VLOOKUP(eurostat_totals[[#This Row],[energy carrier EUCalc]],$AE$11:$BI$24,COLUMN()-COLUMN($AD$29),FALSE)*eurostat_totals[[#This Row],[2020 1]]</f>
        <v>6424.1051555202621</v>
      </c>
      <c r="AO381" s="84">
        <f>VLOOKUP(eurostat_totals[[#This Row],[energy carrier EUCalc]],$AE$11:$BI$24,COLUMN()-COLUMN($AD$29),FALSE)*eurostat_totals[[#This Row],[2020 1]]</f>
        <v>7137.8946172447359</v>
      </c>
      <c r="AP381" s="84">
        <f ca="1">VLOOKUP(eurostat_totals[[#This Row],[energy carrier EUCalc]],$AE$11:$BI$24,COLUMN()-COLUMN($AD$29),FALSE)*eurostat_totals[[#This Row],[2020 1]]</f>
        <v>7018.929706957324</v>
      </c>
      <c r="AQ381" s="84">
        <f ca="1">VLOOKUP(eurostat_totals[[#This Row],[energy carrier EUCalc]],$AE$11:$BI$24,COLUMN()-COLUMN($AD$29),FALSE)*eurostat_totals[[#This Row],[2020 1]]</f>
        <v>6899.9647966699113</v>
      </c>
      <c r="AR381" s="81">
        <f ca="1">VLOOKUP(eurostat_totals[[#This Row],[energy carrier EUCalc]],$AE$11:$BI$24,COLUMN()-COLUMN($AD$29),FALSE)*eurostat_totals[[#This Row],[2020 1]]</f>
        <v>6780.9998863824985</v>
      </c>
      <c r="AS381" s="81">
        <f ca="1">VLOOKUP(eurostat_totals[[#This Row],[energy carrier EUCalc]],$AE$11:$BI$24,COLUMN()-COLUMN($AD$29),FALSE)*eurostat_totals[[#This Row],[2020 1]]</f>
        <v>6662.0349760950867</v>
      </c>
      <c r="AT381" s="81">
        <f ca="1">VLOOKUP(eurostat_totals[[#This Row],[energy carrier EUCalc]],$AE$11:$BI$24,COLUMN()-COLUMN($AD$29),FALSE)*eurostat_totals[[#This Row],[2020 1]]</f>
        <v>6543.0700658076748</v>
      </c>
      <c r="AU381" s="81">
        <f ca="1">VLOOKUP(eurostat_totals[[#This Row],[energy carrier EUCalc]],$AE$11:$BI$24,COLUMN()-COLUMN($AD$29),FALSE)*eurostat_totals[[#This Row],[2020 1]]</f>
        <v>3568.9473086223679</v>
      </c>
      <c r="AV381" s="81">
        <f>VLOOKUP(eurostat_totals[[#This Row],[energy carrier EUCalc]],$AE$11:$BI$24,COLUMN()-COLUMN($AD$29),FALSE)*eurostat_totals[[#This Row],[2020 1]]</f>
        <v>7137.8946172447359</v>
      </c>
      <c r="AW381" s="81">
        <f ca="1">VLOOKUP(eurostat_totals[[#This Row],[energy carrier EUCalc]],$AE$11:$BI$24,COLUMN()-COLUMN($AD$29),FALSE)*eurostat_totals[[#This Row],[2020 1]]</f>
        <v>7018.929706957324</v>
      </c>
      <c r="AX381" s="81">
        <f ca="1">VLOOKUP(eurostat_totals[[#This Row],[energy carrier EUCalc]],$AE$11:$BI$24,COLUMN()-COLUMN($AD$29),FALSE)*eurostat_totals[[#This Row],[2020 1]]</f>
        <v>6899.9647966699113</v>
      </c>
      <c r="AY381" s="81">
        <f ca="1">VLOOKUP(eurostat_totals[[#This Row],[energy carrier EUCalc]],$AE$11:$BI$24,COLUMN()-COLUMN($AD$29),FALSE)*eurostat_totals[[#This Row],[2020 1]]</f>
        <v>6780.9998863824985</v>
      </c>
      <c r="AZ381" s="81">
        <f ca="1">VLOOKUP(eurostat_totals[[#This Row],[energy carrier EUCalc]],$AE$11:$BI$24,COLUMN()-COLUMN($AD$29),FALSE)*eurostat_totals[[#This Row],[2020 1]]</f>
        <v>6662.0349760950867</v>
      </c>
      <c r="BA381" s="81">
        <f ca="1">VLOOKUP(eurostat_totals[[#This Row],[energy carrier EUCalc]],$AE$11:$BI$24,COLUMN()-COLUMN($AD$29),FALSE)*eurostat_totals[[#This Row],[2020 1]]</f>
        <v>6543.0700658076748</v>
      </c>
      <c r="BB381" s="81">
        <f ca="1">VLOOKUP(eurostat_totals[[#This Row],[energy carrier EUCalc]],$AE$11:$BI$24,COLUMN()-COLUMN($AD$29),FALSE)*eurostat_totals[[#This Row],[2020 1]]</f>
        <v>2498.2631160356573</v>
      </c>
      <c r="BC381" s="81">
        <f>VLOOKUP(eurostat_totals[[#This Row],[energy carrier EUCalc]],$AE$11:$BI$24,COLUMN()-COLUMN($AD$29),FALSE)*eurostat_totals[[#This Row],[2020 1]]</f>
        <v>7137.8946172447359</v>
      </c>
      <c r="BD381" s="81">
        <f ca="1">VLOOKUP(eurostat_totals[[#This Row],[energy carrier EUCalc]],$AE$11:$BI$24,COLUMN()-COLUMN($AD$29),FALSE)*eurostat_totals[[#This Row],[2020 1]]</f>
        <v>7018.929706957324</v>
      </c>
      <c r="BE381" s="81">
        <f ca="1">VLOOKUP(eurostat_totals[[#This Row],[energy carrier EUCalc]],$AE$11:$BI$24,COLUMN()-COLUMN($AD$29),FALSE)*eurostat_totals[[#This Row],[2020 1]]</f>
        <v>6899.9647966699113</v>
      </c>
      <c r="BF381" s="81">
        <f ca="1">VLOOKUP(eurostat_totals[[#This Row],[energy carrier EUCalc]],$AE$11:$BI$24,COLUMN()-COLUMN($AD$29),FALSE)*eurostat_totals[[#This Row],[2020 1]]</f>
        <v>6780.9998863824985</v>
      </c>
      <c r="BG381" s="81">
        <f ca="1">VLOOKUP(eurostat_totals[[#This Row],[energy carrier EUCalc]],$AE$11:$BI$24,COLUMN()-COLUMN($AD$29),FALSE)*eurostat_totals[[#This Row],[2020 1]]</f>
        <v>6662.0349760950867</v>
      </c>
      <c r="BH381" s="81">
        <f ca="1">VLOOKUP(eurostat_totals[[#This Row],[energy carrier EUCalc]],$AE$11:$BI$24,COLUMN()-COLUMN($AD$29),FALSE)*eurostat_totals[[#This Row],[2020 1]]</f>
        <v>6543.0700658076748</v>
      </c>
      <c r="BI381" s="81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81" t="str">
        <f t="shared" si="137"/>
        <v>solid-ff-coalGreece</v>
      </c>
      <c r="B382" s="6" t="s">
        <v>39</v>
      </c>
      <c r="C382" t="s">
        <v>16</v>
      </c>
      <c r="D382" s="84">
        <v>0</v>
      </c>
      <c r="E382" s="84">
        <v>0</v>
      </c>
      <c r="F382" s="84">
        <v>0</v>
      </c>
      <c r="G382" s="84">
        <v>0</v>
      </c>
      <c r="H382" s="84">
        <v>0</v>
      </c>
      <c r="I382" s="84">
        <v>0</v>
      </c>
      <c r="J382" s="84">
        <v>0</v>
      </c>
      <c r="K382" s="84">
        <v>0</v>
      </c>
      <c r="L382" s="84">
        <v>0</v>
      </c>
      <c r="M382" s="84">
        <v>0</v>
      </c>
      <c r="N382" s="84">
        <v>0</v>
      </c>
      <c r="O382" s="84">
        <v>0</v>
      </c>
      <c r="P382" s="84">
        <v>140.57181</v>
      </c>
      <c r="Q382" s="84">
        <v>130.20948000000001</v>
      </c>
      <c r="R382" s="84">
        <v>121.92892000000001</v>
      </c>
      <c r="S382" s="84">
        <v>109.74068</v>
      </c>
      <c r="T382" s="84">
        <v>31.680120000000006</v>
      </c>
      <c r="U382" s="84">
        <v>40.379359999999998</v>
      </c>
      <c r="V382" s="84">
        <v>134.95452</v>
      </c>
      <c r="W382" s="84">
        <v>84.364020000000011</v>
      </c>
      <c r="X382" s="84">
        <v>0</v>
      </c>
      <c r="Y382" s="84">
        <v>0</v>
      </c>
      <c r="Z382" s="84">
        <v>0</v>
      </c>
      <c r="AA382" s="84">
        <v>0</v>
      </c>
      <c r="AB382" s="84">
        <v>0</v>
      </c>
      <c r="AC382" s="84">
        <v>0</v>
      </c>
      <c r="AD382" s="84">
        <v>0</v>
      </c>
      <c r="AE382" s="84">
        <v>0</v>
      </c>
      <c r="AF382" s="84">
        <f t="shared" si="134"/>
        <v>0</v>
      </c>
      <c r="AG382" s="84">
        <f t="shared" si="135"/>
        <v>0</v>
      </c>
      <c r="AH382" s="84">
        <f t="shared" si="136"/>
        <v>0</v>
      </c>
      <c r="AI382" s="84">
        <f ca="1">VLOOKUP(eurostat_totals[[#This Row],[energy carrier EUCalc]],$AE$11:$BI$24,COLUMN()-COLUMN($AD$29),FALSE)*eurostat_totals[[#This Row],[2020 1]]</f>
        <v>0</v>
      </c>
      <c r="AJ382" s="84">
        <f ca="1">VLOOKUP(eurostat_totals[[#This Row],[energy carrier EUCalc]],$AE$11:$BI$24,COLUMN()-COLUMN($AD$29),FALSE)*eurostat_totals[[#This Row],[2020 1]]</f>
        <v>0</v>
      </c>
      <c r="AK382" s="84">
        <f ca="1">VLOOKUP(eurostat_totals[[#This Row],[energy carrier EUCalc]],$AE$11:$BI$24,COLUMN()-COLUMN($AD$29),FALSE)*eurostat_totals[[#This Row],[2020 1]]</f>
        <v>0</v>
      </c>
      <c r="AL382" s="84">
        <f ca="1">VLOOKUP(eurostat_totals[[#This Row],[energy carrier EUCalc]],$AE$11:$BI$24,COLUMN()-COLUMN($AD$29),FALSE)*eurostat_totals[[#This Row],[2020 1]]</f>
        <v>0</v>
      </c>
      <c r="AM382" s="84">
        <f ca="1">VLOOKUP(eurostat_totals[[#This Row],[energy carrier EUCalc]],$AE$11:$BI$24,COLUMN()-COLUMN($AD$29),FALSE)*eurostat_totals[[#This Row],[2020 1]]</f>
        <v>0</v>
      </c>
      <c r="AN382" s="84">
        <f ca="1">VLOOKUP(eurostat_totals[[#This Row],[energy carrier EUCalc]],$AE$11:$BI$24,COLUMN()-COLUMN($AD$29),FALSE)*eurostat_totals[[#This Row],[2020 1]]</f>
        <v>0</v>
      </c>
      <c r="AO382" s="84">
        <f>VLOOKUP(eurostat_totals[[#This Row],[energy carrier EUCalc]],$AE$11:$BI$24,COLUMN()-COLUMN($AD$29),FALSE)*eurostat_totals[[#This Row],[2020 1]]</f>
        <v>0</v>
      </c>
      <c r="AP382" s="84">
        <f ca="1">VLOOKUP(eurostat_totals[[#This Row],[energy carrier EUCalc]],$AE$11:$BI$24,COLUMN()-COLUMN($AD$29),FALSE)*eurostat_totals[[#This Row],[2020 1]]</f>
        <v>0</v>
      </c>
      <c r="AQ382" s="84">
        <f ca="1">VLOOKUP(eurostat_totals[[#This Row],[energy carrier EUCalc]],$AE$11:$BI$24,COLUMN()-COLUMN($AD$29),FALSE)*eurostat_totals[[#This Row],[2020 1]]</f>
        <v>0</v>
      </c>
      <c r="AR382" s="81">
        <f ca="1">VLOOKUP(eurostat_totals[[#This Row],[energy carrier EUCalc]],$AE$11:$BI$24,COLUMN()-COLUMN($AD$29),FALSE)*eurostat_totals[[#This Row],[2020 1]]</f>
        <v>0</v>
      </c>
      <c r="AS382" s="81">
        <f ca="1">VLOOKUP(eurostat_totals[[#This Row],[energy carrier EUCalc]],$AE$11:$BI$24,COLUMN()-COLUMN($AD$29),FALSE)*eurostat_totals[[#This Row],[2020 1]]</f>
        <v>0</v>
      </c>
      <c r="AT382" s="81">
        <f ca="1">VLOOKUP(eurostat_totals[[#This Row],[energy carrier EUCalc]],$AE$11:$BI$24,COLUMN()-COLUMN($AD$29),FALSE)*eurostat_totals[[#This Row],[2020 1]]</f>
        <v>0</v>
      </c>
      <c r="AU382" s="81">
        <f ca="1">VLOOKUP(eurostat_totals[[#This Row],[energy carrier EUCalc]],$AE$11:$BI$24,COLUMN()-COLUMN($AD$29),FALSE)*eurostat_totals[[#This Row],[2020 1]]</f>
        <v>0</v>
      </c>
      <c r="AV382" s="81">
        <f>VLOOKUP(eurostat_totals[[#This Row],[energy carrier EUCalc]],$AE$11:$BI$24,COLUMN()-COLUMN($AD$29),FALSE)*eurostat_totals[[#This Row],[2020 1]]</f>
        <v>0</v>
      </c>
      <c r="AW382" s="81">
        <f ca="1">VLOOKUP(eurostat_totals[[#This Row],[energy carrier EUCalc]],$AE$11:$BI$24,COLUMN()-COLUMN($AD$29),FALSE)*eurostat_totals[[#This Row],[2020 1]]</f>
        <v>0</v>
      </c>
      <c r="AX382" s="81">
        <f ca="1">VLOOKUP(eurostat_totals[[#This Row],[energy carrier EUCalc]],$AE$11:$BI$24,COLUMN()-COLUMN($AD$29),FALSE)*eurostat_totals[[#This Row],[2020 1]]</f>
        <v>0</v>
      </c>
      <c r="AY382" s="81">
        <f ca="1">VLOOKUP(eurostat_totals[[#This Row],[energy carrier EUCalc]],$AE$11:$BI$24,COLUMN()-COLUMN($AD$29),FALSE)*eurostat_totals[[#This Row],[2020 1]]</f>
        <v>0</v>
      </c>
      <c r="AZ382" s="81">
        <f ca="1">VLOOKUP(eurostat_totals[[#This Row],[energy carrier EUCalc]],$AE$11:$BI$24,COLUMN()-COLUMN($AD$29),FALSE)*eurostat_totals[[#This Row],[2020 1]]</f>
        <v>0</v>
      </c>
      <c r="BA382" s="81">
        <f ca="1">VLOOKUP(eurostat_totals[[#This Row],[energy carrier EUCalc]],$AE$11:$BI$24,COLUMN()-COLUMN($AD$29),FALSE)*eurostat_totals[[#This Row],[2020 1]]</f>
        <v>0</v>
      </c>
      <c r="BB382" s="81">
        <f ca="1">VLOOKUP(eurostat_totals[[#This Row],[energy carrier EUCalc]],$AE$11:$BI$24,COLUMN()-COLUMN($AD$29),FALSE)*eurostat_totals[[#This Row],[2020 1]]</f>
        <v>0</v>
      </c>
      <c r="BC382" s="81">
        <f>VLOOKUP(eurostat_totals[[#This Row],[energy carrier EUCalc]],$AE$11:$BI$24,COLUMN()-COLUMN($AD$29),FALSE)*eurostat_totals[[#This Row],[2020 1]]</f>
        <v>0</v>
      </c>
      <c r="BD382" s="81">
        <f ca="1">VLOOKUP(eurostat_totals[[#This Row],[energy carrier EUCalc]],$AE$11:$BI$24,COLUMN()-COLUMN($AD$29),FALSE)*eurostat_totals[[#This Row],[2020 1]]</f>
        <v>0</v>
      </c>
      <c r="BE382" s="81">
        <f ca="1">VLOOKUP(eurostat_totals[[#This Row],[energy carrier EUCalc]],$AE$11:$BI$24,COLUMN()-COLUMN($AD$29),FALSE)*eurostat_totals[[#This Row],[2020 1]]</f>
        <v>0</v>
      </c>
      <c r="BF382" s="81">
        <f ca="1">VLOOKUP(eurostat_totals[[#This Row],[energy carrier EUCalc]],$AE$11:$BI$24,COLUMN()-COLUMN($AD$29),FALSE)*eurostat_totals[[#This Row],[2020 1]]</f>
        <v>0</v>
      </c>
      <c r="BG382" s="81">
        <f ca="1">VLOOKUP(eurostat_totals[[#This Row],[energy carrier EUCalc]],$AE$11:$BI$24,COLUMN()-COLUMN($AD$29),FALSE)*eurostat_totals[[#This Row],[2020 1]]</f>
        <v>0</v>
      </c>
      <c r="BH382" s="81">
        <f ca="1">VLOOKUP(eurostat_totals[[#This Row],[energy carrier EUCalc]],$AE$11:$BI$24,COLUMN()-COLUMN($AD$29),FALSE)*eurostat_totals[[#This Row],[2020 1]]</f>
        <v>0</v>
      </c>
      <c r="BI382" s="81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81" t="str">
        <f t="shared" si="137"/>
        <v>solid-ff-coalHungary</v>
      </c>
      <c r="B383" s="6" t="s">
        <v>39</v>
      </c>
      <c r="C383" t="s">
        <v>15</v>
      </c>
      <c r="D383" s="84">
        <v>38476.406519142809</v>
      </c>
      <c r="E383" s="84">
        <v>36964.044581366128</v>
      </c>
      <c r="F383" s="84">
        <v>17565.200148708682</v>
      </c>
      <c r="G383" s="84">
        <v>17361.523028257314</v>
      </c>
      <c r="H383" s="84">
        <v>14203.169355291473</v>
      </c>
      <c r="I383" s="84">
        <v>12069.631745754936</v>
      </c>
      <c r="J383" s="84">
        <v>10443.699381424578</v>
      </c>
      <c r="K383" s="84">
        <v>8000.7316482691085</v>
      </c>
      <c r="L383" s="84">
        <v>5008.710278464383</v>
      </c>
      <c r="M383" s="84">
        <v>4481.2175998639168</v>
      </c>
      <c r="N383" s="84">
        <v>4503.6153202399628</v>
      </c>
      <c r="O383" s="84">
        <v>4450.9965602429656</v>
      </c>
      <c r="P383" s="84">
        <v>5298.1309266303879</v>
      </c>
      <c r="Q383" s="84">
        <v>5637.3872653665194</v>
      </c>
      <c r="R383" s="84">
        <v>5327.077311348221</v>
      </c>
      <c r="S383" s="84">
        <v>5495.0334388190731</v>
      </c>
      <c r="T383" s="84">
        <v>5245.5445783649247</v>
      </c>
      <c r="U383" s="84">
        <v>3007.9025216056643</v>
      </c>
      <c r="V383" s="84">
        <v>3615.8525315482289</v>
      </c>
      <c r="W383" s="84">
        <v>3130.1550808506695</v>
      </c>
      <c r="X383" s="84">
        <v>3273.8178283063621</v>
      </c>
      <c r="Y383" s="84">
        <v>3748.2392470807822</v>
      </c>
      <c r="Z383" s="84">
        <v>3278.573673709308</v>
      </c>
      <c r="AA383" s="84">
        <v>2834.9937991971265</v>
      </c>
      <c r="AB383" s="84">
        <v>2112.1126502298625</v>
      </c>
      <c r="AC383" s="84">
        <v>1932.0538824131943</v>
      </c>
      <c r="AD383" s="84">
        <v>2460.2558825446099</v>
      </c>
      <c r="AE383" s="84">
        <v>2890.5557791880701</v>
      </c>
      <c r="AF383" s="84">
        <f t="shared" si="134"/>
        <v>2812.9522002838225</v>
      </c>
      <c r="AG383" s="84">
        <f t="shared" si="135"/>
        <v>2808.5438805011618</v>
      </c>
      <c r="AH383" s="84">
        <f t="shared" si="136"/>
        <v>2947.8301265554214</v>
      </c>
      <c r="AI383" s="84">
        <f ca="1">VLOOKUP(eurostat_totals[[#This Row],[energy carrier EUCalc]],$AE$11:$BI$24,COLUMN()-COLUMN($AD$29),FALSE)*eurostat_totals[[#This Row],[2020 1]]</f>
        <v>2898.6996244461648</v>
      </c>
      <c r="AJ383" s="84">
        <f ca="1">VLOOKUP(eurostat_totals[[#This Row],[energy carrier EUCalc]],$AE$11:$BI$24,COLUMN()-COLUMN($AD$29),FALSE)*eurostat_totals[[#This Row],[2020 1]]</f>
        <v>2849.5691223369072</v>
      </c>
      <c r="AK383" s="84">
        <f ca="1">VLOOKUP(eurostat_totals[[#This Row],[energy carrier EUCalc]],$AE$11:$BI$24,COLUMN()-COLUMN($AD$29),FALSE)*eurostat_totals[[#This Row],[2020 1]]</f>
        <v>2800.4386202276501</v>
      </c>
      <c r="AL383" s="84">
        <f ca="1">VLOOKUP(eurostat_totals[[#This Row],[energy carrier EUCalc]],$AE$11:$BI$24,COLUMN()-COLUMN($AD$29),FALSE)*eurostat_totals[[#This Row],[2020 1]]</f>
        <v>2751.3081181183934</v>
      </c>
      <c r="AM383" s="84">
        <f ca="1">VLOOKUP(eurostat_totals[[#This Row],[energy carrier EUCalc]],$AE$11:$BI$24,COLUMN()-COLUMN($AD$29),FALSE)*eurostat_totals[[#This Row],[2020 1]]</f>
        <v>2702.1776160091367</v>
      </c>
      <c r="AN383" s="84">
        <f ca="1">VLOOKUP(eurostat_totals[[#This Row],[energy carrier EUCalc]],$AE$11:$BI$24,COLUMN()-COLUMN($AD$29),FALSE)*eurostat_totals[[#This Row],[2020 1]]</f>
        <v>2653.0471138998792</v>
      </c>
      <c r="AO383" s="84">
        <f>VLOOKUP(eurostat_totals[[#This Row],[energy carrier EUCalc]],$AE$11:$BI$24,COLUMN()-COLUMN($AD$29),FALSE)*eurostat_totals[[#This Row],[2020 1]]</f>
        <v>2947.8301265554214</v>
      </c>
      <c r="AP383" s="84">
        <f ca="1">VLOOKUP(eurostat_totals[[#This Row],[energy carrier EUCalc]],$AE$11:$BI$24,COLUMN()-COLUMN($AD$29),FALSE)*eurostat_totals[[#This Row],[2020 1]]</f>
        <v>2898.6996244461648</v>
      </c>
      <c r="AQ383" s="84">
        <f ca="1">VLOOKUP(eurostat_totals[[#This Row],[energy carrier EUCalc]],$AE$11:$BI$24,COLUMN()-COLUMN($AD$29),FALSE)*eurostat_totals[[#This Row],[2020 1]]</f>
        <v>2849.5691223369072</v>
      </c>
      <c r="AR383" s="81">
        <f ca="1">VLOOKUP(eurostat_totals[[#This Row],[energy carrier EUCalc]],$AE$11:$BI$24,COLUMN()-COLUMN($AD$29),FALSE)*eurostat_totals[[#This Row],[2020 1]]</f>
        <v>2800.4386202276501</v>
      </c>
      <c r="AS383" s="81">
        <f ca="1">VLOOKUP(eurostat_totals[[#This Row],[energy carrier EUCalc]],$AE$11:$BI$24,COLUMN()-COLUMN($AD$29),FALSE)*eurostat_totals[[#This Row],[2020 1]]</f>
        <v>2751.3081181183934</v>
      </c>
      <c r="AT383" s="81">
        <f ca="1">VLOOKUP(eurostat_totals[[#This Row],[energy carrier EUCalc]],$AE$11:$BI$24,COLUMN()-COLUMN($AD$29),FALSE)*eurostat_totals[[#This Row],[2020 1]]</f>
        <v>2702.1776160091367</v>
      </c>
      <c r="AU383" s="81">
        <f ca="1">VLOOKUP(eurostat_totals[[#This Row],[energy carrier EUCalc]],$AE$11:$BI$24,COLUMN()-COLUMN($AD$29),FALSE)*eurostat_totals[[#This Row],[2020 1]]</f>
        <v>1473.9150632777107</v>
      </c>
      <c r="AV383" s="81">
        <f>VLOOKUP(eurostat_totals[[#This Row],[energy carrier EUCalc]],$AE$11:$BI$24,COLUMN()-COLUMN($AD$29),FALSE)*eurostat_totals[[#This Row],[2020 1]]</f>
        <v>2947.8301265554214</v>
      </c>
      <c r="AW383" s="81">
        <f ca="1">VLOOKUP(eurostat_totals[[#This Row],[energy carrier EUCalc]],$AE$11:$BI$24,COLUMN()-COLUMN($AD$29),FALSE)*eurostat_totals[[#This Row],[2020 1]]</f>
        <v>2898.6996244461648</v>
      </c>
      <c r="AX383" s="81">
        <f ca="1">VLOOKUP(eurostat_totals[[#This Row],[energy carrier EUCalc]],$AE$11:$BI$24,COLUMN()-COLUMN($AD$29),FALSE)*eurostat_totals[[#This Row],[2020 1]]</f>
        <v>2849.5691223369072</v>
      </c>
      <c r="AY383" s="81">
        <f ca="1">VLOOKUP(eurostat_totals[[#This Row],[energy carrier EUCalc]],$AE$11:$BI$24,COLUMN()-COLUMN($AD$29),FALSE)*eurostat_totals[[#This Row],[2020 1]]</f>
        <v>2800.4386202276501</v>
      </c>
      <c r="AZ383" s="81">
        <f ca="1">VLOOKUP(eurostat_totals[[#This Row],[energy carrier EUCalc]],$AE$11:$BI$24,COLUMN()-COLUMN($AD$29),FALSE)*eurostat_totals[[#This Row],[2020 1]]</f>
        <v>2751.3081181183934</v>
      </c>
      <c r="BA383" s="81">
        <f ca="1">VLOOKUP(eurostat_totals[[#This Row],[energy carrier EUCalc]],$AE$11:$BI$24,COLUMN()-COLUMN($AD$29),FALSE)*eurostat_totals[[#This Row],[2020 1]]</f>
        <v>2702.1776160091367</v>
      </c>
      <c r="BB383" s="81">
        <f ca="1">VLOOKUP(eurostat_totals[[#This Row],[energy carrier EUCalc]],$AE$11:$BI$24,COLUMN()-COLUMN($AD$29),FALSE)*eurostat_totals[[#This Row],[2020 1]]</f>
        <v>1031.7405442943975</v>
      </c>
      <c r="BC383" s="81">
        <f>VLOOKUP(eurostat_totals[[#This Row],[energy carrier EUCalc]],$AE$11:$BI$24,COLUMN()-COLUMN($AD$29),FALSE)*eurostat_totals[[#This Row],[2020 1]]</f>
        <v>2947.8301265554214</v>
      </c>
      <c r="BD383" s="81">
        <f ca="1">VLOOKUP(eurostat_totals[[#This Row],[energy carrier EUCalc]],$AE$11:$BI$24,COLUMN()-COLUMN($AD$29),FALSE)*eurostat_totals[[#This Row],[2020 1]]</f>
        <v>2898.6996244461648</v>
      </c>
      <c r="BE383" s="81">
        <f ca="1">VLOOKUP(eurostat_totals[[#This Row],[energy carrier EUCalc]],$AE$11:$BI$24,COLUMN()-COLUMN($AD$29),FALSE)*eurostat_totals[[#This Row],[2020 1]]</f>
        <v>2849.5691223369072</v>
      </c>
      <c r="BF383" s="81">
        <f ca="1">VLOOKUP(eurostat_totals[[#This Row],[energy carrier EUCalc]],$AE$11:$BI$24,COLUMN()-COLUMN($AD$29),FALSE)*eurostat_totals[[#This Row],[2020 1]]</f>
        <v>2800.4386202276501</v>
      </c>
      <c r="BG383" s="81">
        <f ca="1">VLOOKUP(eurostat_totals[[#This Row],[energy carrier EUCalc]],$AE$11:$BI$24,COLUMN()-COLUMN($AD$29),FALSE)*eurostat_totals[[#This Row],[2020 1]]</f>
        <v>2751.3081181183934</v>
      </c>
      <c r="BH383" s="81">
        <f ca="1">VLOOKUP(eurostat_totals[[#This Row],[energy carrier EUCalc]],$AE$11:$BI$24,COLUMN()-COLUMN($AD$29),FALSE)*eurostat_totals[[#This Row],[2020 1]]</f>
        <v>2702.1776160091367</v>
      </c>
      <c r="BI383" s="81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81" t="str">
        <f t="shared" si="137"/>
        <v>solid-ff-coalIceland</v>
      </c>
      <c r="B384" s="6" t="s">
        <v>39</v>
      </c>
      <c r="C384" t="s">
        <v>70</v>
      </c>
      <c r="D384" s="84">
        <v>0</v>
      </c>
      <c r="E384" s="84">
        <v>0</v>
      </c>
      <c r="F384" s="84">
        <v>0</v>
      </c>
      <c r="G384" s="84">
        <v>0</v>
      </c>
      <c r="H384" s="84">
        <v>0</v>
      </c>
      <c r="I384" s="84">
        <v>0</v>
      </c>
      <c r="J384" s="84">
        <v>0</v>
      </c>
      <c r="K384" s="84">
        <v>0</v>
      </c>
      <c r="L384" s="84">
        <v>0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4">
        <v>0</v>
      </c>
      <c r="S384" s="84">
        <v>0</v>
      </c>
      <c r="T384" s="84">
        <v>0</v>
      </c>
      <c r="U384" s="84">
        <v>0</v>
      </c>
      <c r="V384" s="84">
        <v>0</v>
      </c>
      <c r="W384" s="84">
        <v>0</v>
      </c>
      <c r="X384" s="84">
        <v>0</v>
      </c>
      <c r="Y384" s="84">
        <v>0</v>
      </c>
      <c r="Z384" s="84">
        <v>0</v>
      </c>
      <c r="AA384" s="84">
        <v>0</v>
      </c>
      <c r="AB384" s="84">
        <v>0</v>
      </c>
      <c r="AC384" s="84">
        <v>0</v>
      </c>
      <c r="AD384" s="84">
        <v>0</v>
      </c>
      <c r="AE384" s="84">
        <v>0</v>
      </c>
      <c r="AF384" s="84">
        <f t="shared" si="134"/>
        <v>0</v>
      </c>
      <c r="AG384" s="84">
        <f t="shared" si="135"/>
        <v>0</v>
      </c>
      <c r="AH384" s="84">
        <f t="shared" si="136"/>
        <v>0</v>
      </c>
      <c r="AI384" s="84">
        <f ca="1">VLOOKUP(eurostat_totals[[#This Row],[energy carrier EUCalc]],$AE$11:$BI$24,COLUMN()-COLUMN($AD$29),FALSE)*eurostat_totals[[#This Row],[2020 1]]</f>
        <v>0</v>
      </c>
      <c r="AJ384" s="84">
        <f ca="1">VLOOKUP(eurostat_totals[[#This Row],[energy carrier EUCalc]],$AE$11:$BI$24,COLUMN()-COLUMN($AD$29),FALSE)*eurostat_totals[[#This Row],[2020 1]]</f>
        <v>0</v>
      </c>
      <c r="AK384" s="84">
        <f ca="1">VLOOKUP(eurostat_totals[[#This Row],[energy carrier EUCalc]],$AE$11:$BI$24,COLUMN()-COLUMN($AD$29),FALSE)*eurostat_totals[[#This Row],[2020 1]]</f>
        <v>0</v>
      </c>
      <c r="AL384" s="84">
        <f ca="1">VLOOKUP(eurostat_totals[[#This Row],[energy carrier EUCalc]],$AE$11:$BI$24,COLUMN()-COLUMN($AD$29),FALSE)*eurostat_totals[[#This Row],[2020 1]]</f>
        <v>0</v>
      </c>
      <c r="AM384" s="84">
        <f ca="1">VLOOKUP(eurostat_totals[[#This Row],[energy carrier EUCalc]],$AE$11:$BI$24,COLUMN()-COLUMN($AD$29),FALSE)*eurostat_totals[[#This Row],[2020 1]]</f>
        <v>0</v>
      </c>
      <c r="AN384" s="84">
        <f ca="1">VLOOKUP(eurostat_totals[[#This Row],[energy carrier EUCalc]],$AE$11:$BI$24,COLUMN()-COLUMN($AD$29),FALSE)*eurostat_totals[[#This Row],[2020 1]]</f>
        <v>0</v>
      </c>
      <c r="AO384" s="84">
        <f>VLOOKUP(eurostat_totals[[#This Row],[energy carrier EUCalc]],$AE$11:$BI$24,COLUMN()-COLUMN($AD$29),FALSE)*eurostat_totals[[#This Row],[2020 1]]</f>
        <v>0</v>
      </c>
      <c r="AP384" s="84">
        <f ca="1">VLOOKUP(eurostat_totals[[#This Row],[energy carrier EUCalc]],$AE$11:$BI$24,COLUMN()-COLUMN($AD$29),FALSE)*eurostat_totals[[#This Row],[2020 1]]</f>
        <v>0</v>
      </c>
      <c r="AQ384" s="84">
        <f ca="1">VLOOKUP(eurostat_totals[[#This Row],[energy carrier EUCalc]],$AE$11:$BI$24,COLUMN()-COLUMN($AD$29),FALSE)*eurostat_totals[[#This Row],[2020 1]]</f>
        <v>0</v>
      </c>
      <c r="AR384" s="81">
        <f ca="1">VLOOKUP(eurostat_totals[[#This Row],[energy carrier EUCalc]],$AE$11:$BI$24,COLUMN()-COLUMN($AD$29),FALSE)*eurostat_totals[[#This Row],[2020 1]]</f>
        <v>0</v>
      </c>
      <c r="AS384" s="81">
        <f ca="1">VLOOKUP(eurostat_totals[[#This Row],[energy carrier EUCalc]],$AE$11:$BI$24,COLUMN()-COLUMN($AD$29),FALSE)*eurostat_totals[[#This Row],[2020 1]]</f>
        <v>0</v>
      </c>
      <c r="AT384" s="81">
        <f ca="1">VLOOKUP(eurostat_totals[[#This Row],[energy carrier EUCalc]],$AE$11:$BI$24,COLUMN()-COLUMN($AD$29),FALSE)*eurostat_totals[[#This Row],[2020 1]]</f>
        <v>0</v>
      </c>
      <c r="AU384" s="81">
        <f ca="1">VLOOKUP(eurostat_totals[[#This Row],[energy carrier EUCalc]],$AE$11:$BI$24,COLUMN()-COLUMN($AD$29),FALSE)*eurostat_totals[[#This Row],[2020 1]]</f>
        <v>0</v>
      </c>
      <c r="AV384" s="81">
        <f>VLOOKUP(eurostat_totals[[#This Row],[energy carrier EUCalc]],$AE$11:$BI$24,COLUMN()-COLUMN($AD$29),FALSE)*eurostat_totals[[#This Row],[2020 1]]</f>
        <v>0</v>
      </c>
      <c r="AW384" s="81">
        <f ca="1">VLOOKUP(eurostat_totals[[#This Row],[energy carrier EUCalc]],$AE$11:$BI$24,COLUMN()-COLUMN($AD$29),FALSE)*eurostat_totals[[#This Row],[2020 1]]</f>
        <v>0</v>
      </c>
      <c r="AX384" s="81">
        <f ca="1">VLOOKUP(eurostat_totals[[#This Row],[energy carrier EUCalc]],$AE$11:$BI$24,COLUMN()-COLUMN($AD$29),FALSE)*eurostat_totals[[#This Row],[2020 1]]</f>
        <v>0</v>
      </c>
      <c r="AY384" s="81">
        <f ca="1">VLOOKUP(eurostat_totals[[#This Row],[energy carrier EUCalc]],$AE$11:$BI$24,COLUMN()-COLUMN($AD$29),FALSE)*eurostat_totals[[#This Row],[2020 1]]</f>
        <v>0</v>
      </c>
      <c r="AZ384" s="81">
        <f ca="1">VLOOKUP(eurostat_totals[[#This Row],[energy carrier EUCalc]],$AE$11:$BI$24,COLUMN()-COLUMN($AD$29),FALSE)*eurostat_totals[[#This Row],[2020 1]]</f>
        <v>0</v>
      </c>
      <c r="BA384" s="81">
        <f ca="1">VLOOKUP(eurostat_totals[[#This Row],[energy carrier EUCalc]],$AE$11:$BI$24,COLUMN()-COLUMN($AD$29),FALSE)*eurostat_totals[[#This Row],[2020 1]]</f>
        <v>0</v>
      </c>
      <c r="BB384" s="81">
        <f ca="1">VLOOKUP(eurostat_totals[[#This Row],[energy carrier EUCalc]],$AE$11:$BI$24,COLUMN()-COLUMN($AD$29),FALSE)*eurostat_totals[[#This Row],[2020 1]]</f>
        <v>0</v>
      </c>
      <c r="BC384" s="81">
        <f>VLOOKUP(eurostat_totals[[#This Row],[energy carrier EUCalc]],$AE$11:$BI$24,COLUMN()-COLUMN($AD$29),FALSE)*eurostat_totals[[#This Row],[2020 1]]</f>
        <v>0</v>
      </c>
      <c r="BD384" s="81">
        <f ca="1">VLOOKUP(eurostat_totals[[#This Row],[energy carrier EUCalc]],$AE$11:$BI$24,COLUMN()-COLUMN($AD$29),FALSE)*eurostat_totals[[#This Row],[2020 1]]</f>
        <v>0</v>
      </c>
      <c r="BE384" s="81">
        <f ca="1">VLOOKUP(eurostat_totals[[#This Row],[energy carrier EUCalc]],$AE$11:$BI$24,COLUMN()-COLUMN($AD$29),FALSE)*eurostat_totals[[#This Row],[2020 1]]</f>
        <v>0</v>
      </c>
      <c r="BF384" s="81">
        <f ca="1">VLOOKUP(eurostat_totals[[#This Row],[energy carrier EUCalc]],$AE$11:$BI$24,COLUMN()-COLUMN($AD$29),FALSE)*eurostat_totals[[#This Row],[2020 1]]</f>
        <v>0</v>
      </c>
      <c r="BG384" s="81">
        <f ca="1">VLOOKUP(eurostat_totals[[#This Row],[energy carrier EUCalc]],$AE$11:$BI$24,COLUMN()-COLUMN($AD$29),FALSE)*eurostat_totals[[#This Row],[2020 1]]</f>
        <v>0</v>
      </c>
      <c r="BH384" s="81">
        <f ca="1">VLOOKUP(eurostat_totals[[#This Row],[energy carrier EUCalc]],$AE$11:$BI$24,COLUMN()-COLUMN($AD$29),FALSE)*eurostat_totals[[#This Row],[2020 1]]</f>
        <v>0</v>
      </c>
      <c r="BI384" s="81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81" t="str">
        <f t="shared" si="137"/>
        <v>solid-ff-coalIreland</v>
      </c>
      <c r="B385" s="6" t="s">
        <v>39</v>
      </c>
      <c r="C385" t="s">
        <v>18</v>
      </c>
      <c r="D385" s="84">
        <v>30635.309998240675</v>
      </c>
      <c r="E385" s="84">
        <v>28186.945428739262</v>
      </c>
      <c r="F385" s="84">
        <v>23969.052491481354</v>
      </c>
      <c r="G385" s="84">
        <v>23197.594848436987</v>
      </c>
      <c r="H385" s="84">
        <v>20337.043523807166</v>
      </c>
      <c r="I385" s="84">
        <v>18479.482104124378</v>
      </c>
      <c r="J385" s="84">
        <v>18095.327206863905</v>
      </c>
      <c r="K385" s="84">
        <v>16003.299090214243</v>
      </c>
      <c r="L385" s="84">
        <v>16842.07800896807</v>
      </c>
      <c r="M385" s="84">
        <v>12696.329491597893</v>
      </c>
      <c r="N385" s="84">
        <v>12444.597645780506</v>
      </c>
      <c r="O385" s="84">
        <v>12017.078178095091</v>
      </c>
      <c r="P385" s="84">
        <v>11504.497913882946</v>
      </c>
      <c r="Q385" s="84">
        <v>10976.348178208638</v>
      </c>
      <c r="R385" s="84">
        <v>10544.561219499941</v>
      </c>
      <c r="S385" s="84">
        <v>11143.157992129387</v>
      </c>
      <c r="T385" s="84">
        <v>10552.897431824631</v>
      </c>
      <c r="U385" s="84">
        <v>10013.793900551142</v>
      </c>
      <c r="V385" s="84">
        <v>10545.049470504104</v>
      </c>
      <c r="W385" s="84">
        <v>10795.680956436128</v>
      </c>
      <c r="X385" s="84">
        <v>10040.134723034174</v>
      </c>
      <c r="Y385" s="84">
        <v>8927.910535626972</v>
      </c>
      <c r="Z385" s="84">
        <v>8444.4306332617853</v>
      </c>
      <c r="AA385" s="84">
        <v>9037.7734844828174</v>
      </c>
      <c r="AB385" s="84">
        <v>7423.0459790800005</v>
      </c>
      <c r="AC385" s="84">
        <v>7274.5663955976461</v>
      </c>
      <c r="AD385" s="84">
        <v>6655.3712054281941</v>
      </c>
      <c r="AE385" s="84">
        <v>5916.18769806194</v>
      </c>
      <c r="AF385" s="84">
        <f t="shared" si="134"/>
        <v>5410.5391110219707</v>
      </c>
      <c r="AG385" s="84">
        <f t="shared" si="135"/>
        <v>4685.0922363298014</v>
      </c>
      <c r="AH385" s="84">
        <f t="shared" si="136"/>
        <v>4137.5014877797612</v>
      </c>
      <c r="AI385" s="84">
        <f ca="1">VLOOKUP(eurostat_totals[[#This Row],[energy carrier EUCalc]],$AE$11:$BI$24,COLUMN()-COLUMN($AD$29),FALSE)*eurostat_totals[[#This Row],[2020 1]]</f>
        <v>4068.5431296500988</v>
      </c>
      <c r="AJ385" s="84">
        <f ca="1">VLOOKUP(eurostat_totals[[#This Row],[energy carrier EUCalc]],$AE$11:$BI$24,COLUMN()-COLUMN($AD$29),FALSE)*eurostat_totals[[#This Row],[2020 1]]</f>
        <v>3999.5847715204359</v>
      </c>
      <c r="AK385" s="84">
        <f ca="1">VLOOKUP(eurostat_totals[[#This Row],[energy carrier EUCalc]],$AE$11:$BI$24,COLUMN()-COLUMN($AD$29),FALSE)*eurostat_totals[[#This Row],[2020 1]]</f>
        <v>3930.626413390773</v>
      </c>
      <c r="AL385" s="84">
        <f ca="1">VLOOKUP(eurostat_totals[[#This Row],[energy carrier EUCalc]],$AE$11:$BI$24,COLUMN()-COLUMN($AD$29),FALSE)*eurostat_totals[[#This Row],[2020 1]]</f>
        <v>3861.6680552611106</v>
      </c>
      <c r="AM385" s="84">
        <f ca="1">VLOOKUP(eurostat_totals[[#This Row],[energy carrier EUCalc]],$AE$11:$BI$24,COLUMN()-COLUMN($AD$29),FALSE)*eurostat_totals[[#This Row],[2020 1]]</f>
        <v>3792.7096971314481</v>
      </c>
      <c r="AN385" s="84">
        <f ca="1">VLOOKUP(eurostat_totals[[#This Row],[energy carrier EUCalc]],$AE$11:$BI$24,COLUMN()-COLUMN($AD$29),FALSE)*eurostat_totals[[#This Row],[2020 1]]</f>
        <v>3723.7513390017853</v>
      </c>
      <c r="AO385" s="84">
        <f>VLOOKUP(eurostat_totals[[#This Row],[energy carrier EUCalc]],$AE$11:$BI$24,COLUMN()-COLUMN($AD$29),FALSE)*eurostat_totals[[#This Row],[2020 1]]</f>
        <v>4137.5014877797612</v>
      </c>
      <c r="AP385" s="84">
        <f ca="1">VLOOKUP(eurostat_totals[[#This Row],[energy carrier EUCalc]],$AE$11:$BI$24,COLUMN()-COLUMN($AD$29),FALSE)*eurostat_totals[[#This Row],[2020 1]]</f>
        <v>4068.5431296500988</v>
      </c>
      <c r="AQ385" s="84">
        <f ca="1">VLOOKUP(eurostat_totals[[#This Row],[energy carrier EUCalc]],$AE$11:$BI$24,COLUMN()-COLUMN($AD$29),FALSE)*eurostat_totals[[#This Row],[2020 1]]</f>
        <v>3999.5847715204359</v>
      </c>
      <c r="AR385" s="81">
        <f ca="1">VLOOKUP(eurostat_totals[[#This Row],[energy carrier EUCalc]],$AE$11:$BI$24,COLUMN()-COLUMN($AD$29),FALSE)*eurostat_totals[[#This Row],[2020 1]]</f>
        <v>3930.626413390773</v>
      </c>
      <c r="AS385" s="81">
        <f ca="1">VLOOKUP(eurostat_totals[[#This Row],[energy carrier EUCalc]],$AE$11:$BI$24,COLUMN()-COLUMN($AD$29),FALSE)*eurostat_totals[[#This Row],[2020 1]]</f>
        <v>3861.6680552611106</v>
      </c>
      <c r="AT385" s="81">
        <f ca="1">VLOOKUP(eurostat_totals[[#This Row],[energy carrier EUCalc]],$AE$11:$BI$24,COLUMN()-COLUMN($AD$29),FALSE)*eurostat_totals[[#This Row],[2020 1]]</f>
        <v>3792.7096971314481</v>
      </c>
      <c r="AU385" s="81">
        <f ca="1">VLOOKUP(eurostat_totals[[#This Row],[energy carrier EUCalc]],$AE$11:$BI$24,COLUMN()-COLUMN($AD$29),FALSE)*eurostat_totals[[#This Row],[2020 1]]</f>
        <v>2068.7507438898806</v>
      </c>
      <c r="AV385" s="81">
        <f>VLOOKUP(eurostat_totals[[#This Row],[energy carrier EUCalc]],$AE$11:$BI$24,COLUMN()-COLUMN($AD$29),FALSE)*eurostat_totals[[#This Row],[2020 1]]</f>
        <v>4137.5014877797612</v>
      </c>
      <c r="AW385" s="81">
        <f ca="1">VLOOKUP(eurostat_totals[[#This Row],[energy carrier EUCalc]],$AE$11:$BI$24,COLUMN()-COLUMN($AD$29),FALSE)*eurostat_totals[[#This Row],[2020 1]]</f>
        <v>4068.5431296500988</v>
      </c>
      <c r="AX385" s="81">
        <f ca="1">VLOOKUP(eurostat_totals[[#This Row],[energy carrier EUCalc]],$AE$11:$BI$24,COLUMN()-COLUMN($AD$29),FALSE)*eurostat_totals[[#This Row],[2020 1]]</f>
        <v>3999.5847715204359</v>
      </c>
      <c r="AY385" s="81">
        <f ca="1">VLOOKUP(eurostat_totals[[#This Row],[energy carrier EUCalc]],$AE$11:$BI$24,COLUMN()-COLUMN($AD$29),FALSE)*eurostat_totals[[#This Row],[2020 1]]</f>
        <v>3930.626413390773</v>
      </c>
      <c r="AZ385" s="81">
        <f ca="1">VLOOKUP(eurostat_totals[[#This Row],[energy carrier EUCalc]],$AE$11:$BI$24,COLUMN()-COLUMN($AD$29),FALSE)*eurostat_totals[[#This Row],[2020 1]]</f>
        <v>3861.6680552611106</v>
      </c>
      <c r="BA385" s="81">
        <f ca="1">VLOOKUP(eurostat_totals[[#This Row],[energy carrier EUCalc]],$AE$11:$BI$24,COLUMN()-COLUMN($AD$29),FALSE)*eurostat_totals[[#This Row],[2020 1]]</f>
        <v>3792.7096971314481</v>
      </c>
      <c r="BB385" s="81">
        <f ca="1">VLOOKUP(eurostat_totals[[#This Row],[energy carrier EUCalc]],$AE$11:$BI$24,COLUMN()-COLUMN($AD$29),FALSE)*eurostat_totals[[#This Row],[2020 1]]</f>
        <v>1448.1255207229162</v>
      </c>
      <c r="BC385" s="81">
        <f>VLOOKUP(eurostat_totals[[#This Row],[energy carrier EUCalc]],$AE$11:$BI$24,COLUMN()-COLUMN($AD$29),FALSE)*eurostat_totals[[#This Row],[2020 1]]</f>
        <v>4137.5014877797612</v>
      </c>
      <c r="BD385" s="81">
        <f ca="1">VLOOKUP(eurostat_totals[[#This Row],[energy carrier EUCalc]],$AE$11:$BI$24,COLUMN()-COLUMN($AD$29),FALSE)*eurostat_totals[[#This Row],[2020 1]]</f>
        <v>4068.5431296500988</v>
      </c>
      <c r="BE385" s="81">
        <f ca="1">VLOOKUP(eurostat_totals[[#This Row],[energy carrier EUCalc]],$AE$11:$BI$24,COLUMN()-COLUMN($AD$29),FALSE)*eurostat_totals[[#This Row],[2020 1]]</f>
        <v>3999.5847715204359</v>
      </c>
      <c r="BF385" s="81">
        <f ca="1">VLOOKUP(eurostat_totals[[#This Row],[energy carrier EUCalc]],$AE$11:$BI$24,COLUMN()-COLUMN($AD$29),FALSE)*eurostat_totals[[#This Row],[2020 1]]</f>
        <v>3930.626413390773</v>
      </c>
      <c r="BG385" s="81">
        <f ca="1">VLOOKUP(eurostat_totals[[#This Row],[energy carrier EUCalc]],$AE$11:$BI$24,COLUMN()-COLUMN($AD$29),FALSE)*eurostat_totals[[#This Row],[2020 1]]</f>
        <v>3861.6680552611106</v>
      </c>
      <c r="BH385" s="81">
        <f ca="1">VLOOKUP(eurostat_totals[[#This Row],[energy carrier EUCalc]],$AE$11:$BI$24,COLUMN()-COLUMN($AD$29),FALSE)*eurostat_totals[[#This Row],[2020 1]]</f>
        <v>3792.7096971314481</v>
      </c>
      <c r="BI385" s="81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81" t="str">
        <f t="shared" si="137"/>
        <v>solid-ff-coalItaly</v>
      </c>
      <c r="B386" s="6" t="s">
        <v>39</v>
      </c>
      <c r="C386" t="s">
        <v>5</v>
      </c>
      <c r="D386" s="84">
        <v>2241.2405600000002</v>
      </c>
      <c r="E386" s="84">
        <v>2482.3072000000002</v>
      </c>
      <c r="F386" s="84">
        <v>2719.60572</v>
      </c>
      <c r="G386" s="84">
        <v>2650.8259000000003</v>
      </c>
      <c r="H386" s="84">
        <v>2553.6688800000002</v>
      </c>
      <c r="I386" s="84">
        <v>2703.5330600000002</v>
      </c>
      <c r="J386" s="84">
        <v>2586.3724400000001</v>
      </c>
      <c r="K386" s="84">
        <v>2889.7061000000003</v>
      </c>
      <c r="L386" s="84">
        <v>1607.5683800000002</v>
      </c>
      <c r="M386" s="84">
        <v>1558.7223800000002</v>
      </c>
      <c r="N386" s="84">
        <v>1509.8763800000002</v>
      </c>
      <c r="O386" s="84">
        <v>1737.82438</v>
      </c>
      <c r="P386" s="84">
        <v>385.32515999999998</v>
      </c>
      <c r="Q386" s="84">
        <v>385.32515999999998</v>
      </c>
      <c r="R386" s="84">
        <v>177.24120000000002</v>
      </c>
      <c r="S386" s="84">
        <v>162.47110000000001</v>
      </c>
      <c r="T386" s="84">
        <v>162.47110000000001</v>
      </c>
      <c r="U386" s="84">
        <v>127.88348000000002</v>
      </c>
      <c r="V386" s="84">
        <v>99.25042000000002</v>
      </c>
      <c r="W386" s="84">
        <v>85.247900000000001</v>
      </c>
      <c r="X386" s="84">
        <v>84.340760000000003</v>
      </c>
      <c r="Y386" s="84">
        <v>84.201200000000014</v>
      </c>
      <c r="Z386" s="84">
        <v>56.289200000000001</v>
      </c>
      <c r="AA386" s="84">
        <v>0</v>
      </c>
      <c r="AB386" s="84">
        <v>0</v>
      </c>
      <c r="AC386" s="84">
        <v>0</v>
      </c>
      <c r="AD386" s="84">
        <v>0</v>
      </c>
      <c r="AE386" s="84">
        <v>0</v>
      </c>
      <c r="AF386" s="84">
        <f t="shared" si="134"/>
        <v>-11.25784</v>
      </c>
      <c r="AG386" s="84">
        <f t="shared" si="135"/>
        <v>-13.509408000000001</v>
      </c>
      <c r="AH386" s="84">
        <f t="shared" si="136"/>
        <v>-16.211289600000001</v>
      </c>
      <c r="AI386" s="84">
        <f ca="1">VLOOKUP(eurostat_totals[[#This Row],[energy carrier EUCalc]],$AE$11:$BI$24,COLUMN()-COLUMN($AD$29),FALSE)*eurostat_totals[[#This Row],[2020 1]]</f>
        <v>-15.941101440000002</v>
      </c>
      <c r="AJ386" s="84">
        <f ca="1">VLOOKUP(eurostat_totals[[#This Row],[energy carrier EUCalc]],$AE$11:$BI$24,COLUMN()-COLUMN($AD$29),FALSE)*eurostat_totals[[#This Row],[2020 1]]</f>
        <v>-15.670913280000001</v>
      </c>
      <c r="AK386" s="84">
        <f ca="1">VLOOKUP(eurostat_totals[[#This Row],[energy carrier EUCalc]],$AE$11:$BI$24,COLUMN()-COLUMN($AD$29),FALSE)*eurostat_totals[[#This Row],[2020 1]]</f>
        <v>-15.400725120000001</v>
      </c>
      <c r="AL386" s="84">
        <f ca="1">VLOOKUP(eurostat_totals[[#This Row],[energy carrier EUCalc]],$AE$11:$BI$24,COLUMN()-COLUMN($AD$29),FALSE)*eurostat_totals[[#This Row],[2020 1]]</f>
        <v>-15.130536960000001</v>
      </c>
      <c r="AM386" s="84">
        <f ca="1">VLOOKUP(eurostat_totals[[#This Row],[energy carrier EUCalc]],$AE$11:$BI$24,COLUMN()-COLUMN($AD$29),FALSE)*eurostat_totals[[#This Row],[2020 1]]</f>
        <v>-14.860348800000002</v>
      </c>
      <c r="AN386" s="84">
        <f ca="1">VLOOKUP(eurostat_totals[[#This Row],[energy carrier EUCalc]],$AE$11:$BI$24,COLUMN()-COLUMN($AD$29),FALSE)*eurostat_totals[[#This Row],[2020 1]]</f>
        <v>-14.590160640000001</v>
      </c>
      <c r="AO386" s="84">
        <f>VLOOKUP(eurostat_totals[[#This Row],[energy carrier EUCalc]],$AE$11:$BI$24,COLUMN()-COLUMN($AD$29),FALSE)*eurostat_totals[[#This Row],[2020 1]]</f>
        <v>-16.211289600000001</v>
      </c>
      <c r="AP386" s="84">
        <f ca="1">VLOOKUP(eurostat_totals[[#This Row],[energy carrier EUCalc]],$AE$11:$BI$24,COLUMN()-COLUMN($AD$29),FALSE)*eurostat_totals[[#This Row],[2020 1]]</f>
        <v>-15.941101440000002</v>
      </c>
      <c r="AQ386" s="84">
        <f ca="1">VLOOKUP(eurostat_totals[[#This Row],[energy carrier EUCalc]],$AE$11:$BI$24,COLUMN()-COLUMN($AD$29),FALSE)*eurostat_totals[[#This Row],[2020 1]]</f>
        <v>-15.670913280000001</v>
      </c>
      <c r="AR386" s="81">
        <f ca="1">VLOOKUP(eurostat_totals[[#This Row],[energy carrier EUCalc]],$AE$11:$BI$24,COLUMN()-COLUMN($AD$29),FALSE)*eurostat_totals[[#This Row],[2020 1]]</f>
        <v>-15.400725120000001</v>
      </c>
      <c r="AS386" s="81">
        <f ca="1">VLOOKUP(eurostat_totals[[#This Row],[energy carrier EUCalc]],$AE$11:$BI$24,COLUMN()-COLUMN($AD$29),FALSE)*eurostat_totals[[#This Row],[2020 1]]</f>
        <v>-15.130536960000001</v>
      </c>
      <c r="AT386" s="81">
        <f ca="1">VLOOKUP(eurostat_totals[[#This Row],[energy carrier EUCalc]],$AE$11:$BI$24,COLUMN()-COLUMN($AD$29),FALSE)*eurostat_totals[[#This Row],[2020 1]]</f>
        <v>-14.860348800000002</v>
      </c>
      <c r="AU386" s="81">
        <f ca="1">VLOOKUP(eurostat_totals[[#This Row],[energy carrier EUCalc]],$AE$11:$BI$24,COLUMN()-COLUMN($AD$29),FALSE)*eurostat_totals[[#This Row],[2020 1]]</f>
        <v>-8.1056448000000003</v>
      </c>
      <c r="AV386" s="81">
        <f>VLOOKUP(eurostat_totals[[#This Row],[energy carrier EUCalc]],$AE$11:$BI$24,COLUMN()-COLUMN($AD$29),FALSE)*eurostat_totals[[#This Row],[2020 1]]</f>
        <v>-16.211289600000001</v>
      </c>
      <c r="AW386" s="81">
        <f ca="1">VLOOKUP(eurostat_totals[[#This Row],[energy carrier EUCalc]],$AE$11:$BI$24,COLUMN()-COLUMN($AD$29),FALSE)*eurostat_totals[[#This Row],[2020 1]]</f>
        <v>-15.941101440000002</v>
      </c>
      <c r="AX386" s="81">
        <f ca="1">VLOOKUP(eurostat_totals[[#This Row],[energy carrier EUCalc]],$AE$11:$BI$24,COLUMN()-COLUMN($AD$29),FALSE)*eurostat_totals[[#This Row],[2020 1]]</f>
        <v>-15.670913280000001</v>
      </c>
      <c r="AY386" s="81">
        <f ca="1">VLOOKUP(eurostat_totals[[#This Row],[energy carrier EUCalc]],$AE$11:$BI$24,COLUMN()-COLUMN($AD$29),FALSE)*eurostat_totals[[#This Row],[2020 1]]</f>
        <v>-15.400725120000001</v>
      </c>
      <c r="AZ386" s="81">
        <f ca="1">VLOOKUP(eurostat_totals[[#This Row],[energy carrier EUCalc]],$AE$11:$BI$24,COLUMN()-COLUMN($AD$29),FALSE)*eurostat_totals[[#This Row],[2020 1]]</f>
        <v>-15.130536960000001</v>
      </c>
      <c r="BA386" s="81">
        <f ca="1">VLOOKUP(eurostat_totals[[#This Row],[energy carrier EUCalc]],$AE$11:$BI$24,COLUMN()-COLUMN($AD$29),FALSE)*eurostat_totals[[#This Row],[2020 1]]</f>
        <v>-14.860348800000002</v>
      </c>
      <c r="BB386" s="81">
        <f ca="1">VLOOKUP(eurostat_totals[[#This Row],[energy carrier EUCalc]],$AE$11:$BI$24,COLUMN()-COLUMN($AD$29),FALSE)*eurostat_totals[[#This Row],[2020 1]]</f>
        <v>-5.6739513600000002</v>
      </c>
      <c r="BC386" s="81">
        <f>VLOOKUP(eurostat_totals[[#This Row],[energy carrier EUCalc]],$AE$11:$BI$24,COLUMN()-COLUMN($AD$29),FALSE)*eurostat_totals[[#This Row],[2020 1]]</f>
        <v>-16.211289600000001</v>
      </c>
      <c r="BD386" s="81">
        <f ca="1">VLOOKUP(eurostat_totals[[#This Row],[energy carrier EUCalc]],$AE$11:$BI$24,COLUMN()-COLUMN($AD$29),FALSE)*eurostat_totals[[#This Row],[2020 1]]</f>
        <v>-15.941101440000002</v>
      </c>
      <c r="BE386" s="81">
        <f ca="1">VLOOKUP(eurostat_totals[[#This Row],[energy carrier EUCalc]],$AE$11:$BI$24,COLUMN()-COLUMN($AD$29),FALSE)*eurostat_totals[[#This Row],[2020 1]]</f>
        <v>-15.670913280000001</v>
      </c>
      <c r="BF386" s="81">
        <f ca="1">VLOOKUP(eurostat_totals[[#This Row],[energy carrier EUCalc]],$AE$11:$BI$24,COLUMN()-COLUMN($AD$29),FALSE)*eurostat_totals[[#This Row],[2020 1]]</f>
        <v>-15.400725120000001</v>
      </c>
      <c r="BG386" s="81">
        <f ca="1">VLOOKUP(eurostat_totals[[#This Row],[energy carrier EUCalc]],$AE$11:$BI$24,COLUMN()-COLUMN($AD$29),FALSE)*eurostat_totals[[#This Row],[2020 1]]</f>
        <v>-15.130536960000001</v>
      </c>
      <c r="BH386" s="81">
        <f ca="1">VLOOKUP(eurostat_totals[[#This Row],[energy carrier EUCalc]],$AE$11:$BI$24,COLUMN()-COLUMN($AD$29),FALSE)*eurostat_totals[[#This Row],[2020 1]]</f>
        <v>-14.860348800000002</v>
      </c>
      <c r="BI386" s="81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81" t="str">
        <f t="shared" si="137"/>
        <v>solid-ff-coalLatvia</v>
      </c>
      <c r="B387" s="6" t="s">
        <v>39</v>
      </c>
      <c r="C387" t="s">
        <v>23</v>
      </c>
      <c r="D387" s="84">
        <v>3489.3898966561965</v>
      </c>
      <c r="E387" s="84">
        <v>4023.629514145719</v>
      </c>
      <c r="F387" s="84">
        <v>2462.1705924886523</v>
      </c>
      <c r="G387" s="84">
        <v>2705.9539897568034</v>
      </c>
      <c r="H387" s="84">
        <v>2327.8003589073087</v>
      </c>
      <c r="I387" s="84">
        <v>1059.7715389249704</v>
      </c>
      <c r="J387" s="84">
        <v>1126.9299121773927</v>
      </c>
      <c r="K387" s="84">
        <v>964.37198928095938</v>
      </c>
      <c r="L387" s="84">
        <v>506.90772139841988</v>
      </c>
      <c r="M387" s="84">
        <v>375.13695973493827</v>
      </c>
      <c r="N387" s="84">
        <v>266.9219065617138</v>
      </c>
      <c r="O387" s="84">
        <v>685.05634356235646</v>
      </c>
      <c r="P387" s="84">
        <v>432.67590383082199</v>
      </c>
      <c r="Q387" s="84">
        <v>394.27057052442296</v>
      </c>
      <c r="R387" s="84">
        <v>392.25222315284549</v>
      </c>
      <c r="S387" s="84">
        <v>469.75450866569525</v>
      </c>
      <c r="T387" s="84">
        <v>393.9499726431838</v>
      </c>
      <c r="U387" s="84">
        <v>389.88301032147518</v>
      </c>
      <c r="V387" s="84">
        <v>385.06989918381908</v>
      </c>
      <c r="W387" s="84">
        <v>386.39390130605608</v>
      </c>
      <c r="X387" s="84">
        <v>500.84101915798044</v>
      </c>
      <c r="Y387" s="84">
        <v>449.33505760301711</v>
      </c>
      <c r="Z387" s="84">
        <v>267.07987726635935</v>
      </c>
      <c r="AA387" s="84">
        <v>239.5043016182041</v>
      </c>
      <c r="AB387" s="84">
        <v>238.88079277184337</v>
      </c>
      <c r="AC387" s="84">
        <v>221.52152348825351</v>
      </c>
      <c r="AD387" s="84">
        <v>219.74831692985504</v>
      </c>
      <c r="AE387" s="84">
        <v>180.83012715333956</v>
      </c>
      <c r="AF387" s="84">
        <f t="shared" si="134"/>
        <v>163.58017713073559</v>
      </c>
      <c r="AG387" s="84">
        <f t="shared" si="135"/>
        <v>148.39535223324188</v>
      </c>
      <c r="AH387" s="84">
        <f t="shared" si="136"/>
        <v>130.29826412552157</v>
      </c>
      <c r="AI387" s="84">
        <f ca="1">VLOOKUP(eurostat_totals[[#This Row],[energy carrier EUCalc]],$AE$11:$BI$24,COLUMN()-COLUMN($AD$29),FALSE)*eurostat_totals[[#This Row],[2020 1]]</f>
        <v>128.12662639009622</v>
      </c>
      <c r="AJ387" s="84">
        <f ca="1">VLOOKUP(eurostat_totals[[#This Row],[energy carrier EUCalc]],$AE$11:$BI$24,COLUMN()-COLUMN($AD$29),FALSE)*eurostat_totals[[#This Row],[2020 1]]</f>
        <v>125.95498865467086</v>
      </c>
      <c r="AK387" s="84">
        <f ca="1">VLOOKUP(eurostat_totals[[#This Row],[energy carrier EUCalc]],$AE$11:$BI$24,COLUMN()-COLUMN($AD$29),FALSE)*eurostat_totals[[#This Row],[2020 1]]</f>
        <v>123.78335091924548</v>
      </c>
      <c r="AL387" s="84">
        <f ca="1">VLOOKUP(eurostat_totals[[#This Row],[energy carrier EUCalc]],$AE$11:$BI$24,COLUMN()-COLUMN($AD$29),FALSE)*eurostat_totals[[#This Row],[2020 1]]</f>
        <v>121.61171318382013</v>
      </c>
      <c r="AM387" s="84">
        <f ca="1">VLOOKUP(eurostat_totals[[#This Row],[energy carrier EUCalc]],$AE$11:$BI$24,COLUMN()-COLUMN($AD$29),FALSE)*eurostat_totals[[#This Row],[2020 1]]</f>
        <v>119.44007544839478</v>
      </c>
      <c r="AN387" s="84">
        <f ca="1">VLOOKUP(eurostat_totals[[#This Row],[energy carrier EUCalc]],$AE$11:$BI$24,COLUMN()-COLUMN($AD$29),FALSE)*eurostat_totals[[#This Row],[2020 1]]</f>
        <v>117.26843771296942</v>
      </c>
      <c r="AO387" s="84">
        <f>VLOOKUP(eurostat_totals[[#This Row],[energy carrier EUCalc]],$AE$11:$BI$24,COLUMN()-COLUMN($AD$29),FALSE)*eurostat_totals[[#This Row],[2020 1]]</f>
        <v>130.29826412552157</v>
      </c>
      <c r="AP387" s="84">
        <f ca="1">VLOOKUP(eurostat_totals[[#This Row],[energy carrier EUCalc]],$AE$11:$BI$24,COLUMN()-COLUMN($AD$29),FALSE)*eurostat_totals[[#This Row],[2020 1]]</f>
        <v>128.12662639009622</v>
      </c>
      <c r="AQ387" s="84">
        <f ca="1">VLOOKUP(eurostat_totals[[#This Row],[energy carrier EUCalc]],$AE$11:$BI$24,COLUMN()-COLUMN($AD$29),FALSE)*eurostat_totals[[#This Row],[2020 1]]</f>
        <v>125.95498865467086</v>
      </c>
      <c r="AR387" s="81">
        <f ca="1">VLOOKUP(eurostat_totals[[#This Row],[energy carrier EUCalc]],$AE$11:$BI$24,COLUMN()-COLUMN($AD$29),FALSE)*eurostat_totals[[#This Row],[2020 1]]</f>
        <v>123.78335091924548</v>
      </c>
      <c r="AS387" s="81">
        <f ca="1">VLOOKUP(eurostat_totals[[#This Row],[energy carrier EUCalc]],$AE$11:$BI$24,COLUMN()-COLUMN($AD$29),FALSE)*eurostat_totals[[#This Row],[2020 1]]</f>
        <v>121.61171318382013</v>
      </c>
      <c r="AT387" s="81">
        <f ca="1">VLOOKUP(eurostat_totals[[#This Row],[energy carrier EUCalc]],$AE$11:$BI$24,COLUMN()-COLUMN($AD$29),FALSE)*eurostat_totals[[#This Row],[2020 1]]</f>
        <v>119.44007544839478</v>
      </c>
      <c r="AU387" s="81">
        <f ca="1">VLOOKUP(eurostat_totals[[#This Row],[energy carrier EUCalc]],$AE$11:$BI$24,COLUMN()-COLUMN($AD$29),FALSE)*eurostat_totals[[#This Row],[2020 1]]</f>
        <v>65.149132062760785</v>
      </c>
      <c r="AV387" s="81">
        <f>VLOOKUP(eurostat_totals[[#This Row],[energy carrier EUCalc]],$AE$11:$BI$24,COLUMN()-COLUMN($AD$29),FALSE)*eurostat_totals[[#This Row],[2020 1]]</f>
        <v>130.29826412552157</v>
      </c>
      <c r="AW387" s="81">
        <f ca="1">VLOOKUP(eurostat_totals[[#This Row],[energy carrier EUCalc]],$AE$11:$BI$24,COLUMN()-COLUMN($AD$29),FALSE)*eurostat_totals[[#This Row],[2020 1]]</f>
        <v>128.12662639009622</v>
      </c>
      <c r="AX387" s="81">
        <f ca="1">VLOOKUP(eurostat_totals[[#This Row],[energy carrier EUCalc]],$AE$11:$BI$24,COLUMN()-COLUMN($AD$29),FALSE)*eurostat_totals[[#This Row],[2020 1]]</f>
        <v>125.95498865467086</v>
      </c>
      <c r="AY387" s="81">
        <f ca="1">VLOOKUP(eurostat_totals[[#This Row],[energy carrier EUCalc]],$AE$11:$BI$24,COLUMN()-COLUMN($AD$29),FALSE)*eurostat_totals[[#This Row],[2020 1]]</f>
        <v>123.78335091924548</v>
      </c>
      <c r="AZ387" s="81">
        <f ca="1">VLOOKUP(eurostat_totals[[#This Row],[energy carrier EUCalc]],$AE$11:$BI$24,COLUMN()-COLUMN($AD$29),FALSE)*eurostat_totals[[#This Row],[2020 1]]</f>
        <v>121.61171318382013</v>
      </c>
      <c r="BA387" s="81">
        <f ca="1">VLOOKUP(eurostat_totals[[#This Row],[energy carrier EUCalc]],$AE$11:$BI$24,COLUMN()-COLUMN($AD$29),FALSE)*eurostat_totals[[#This Row],[2020 1]]</f>
        <v>119.44007544839478</v>
      </c>
      <c r="BB387" s="81">
        <f ca="1">VLOOKUP(eurostat_totals[[#This Row],[energy carrier EUCalc]],$AE$11:$BI$24,COLUMN()-COLUMN($AD$29),FALSE)*eurostat_totals[[#This Row],[2020 1]]</f>
        <v>45.604392443932547</v>
      </c>
      <c r="BC387" s="81">
        <f>VLOOKUP(eurostat_totals[[#This Row],[energy carrier EUCalc]],$AE$11:$BI$24,COLUMN()-COLUMN($AD$29),FALSE)*eurostat_totals[[#This Row],[2020 1]]</f>
        <v>130.29826412552157</v>
      </c>
      <c r="BD387" s="81">
        <f ca="1">VLOOKUP(eurostat_totals[[#This Row],[energy carrier EUCalc]],$AE$11:$BI$24,COLUMN()-COLUMN($AD$29),FALSE)*eurostat_totals[[#This Row],[2020 1]]</f>
        <v>128.12662639009622</v>
      </c>
      <c r="BE387" s="81">
        <f ca="1">VLOOKUP(eurostat_totals[[#This Row],[energy carrier EUCalc]],$AE$11:$BI$24,COLUMN()-COLUMN($AD$29),FALSE)*eurostat_totals[[#This Row],[2020 1]]</f>
        <v>125.95498865467086</v>
      </c>
      <c r="BF387" s="81">
        <f ca="1">VLOOKUP(eurostat_totals[[#This Row],[energy carrier EUCalc]],$AE$11:$BI$24,COLUMN()-COLUMN($AD$29),FALSE)*eurostat_totals[[#This Row],[2020 1]]</f>
        <v>123.78335091924548</v>
      </c>
      <c r="BG387" s="81">
        <f ca="1">VLOOKUP(eurostat_totals[[#This Row],[energy carrier EUCalc]],$AE$11:$BI$24,COLUMN()-COLUMN($AD$29),FALSE)*eurostat_totals[[#This Row],[2020 1]]</f>
        <v>121.61171318382013</v>
      </c>
      <c r="BH387" s="81">
        <f ca="1">VLOOKUP(eurostat_totals[[#This Row],[energy carrier EUCalc]],$AE$11:$BI$24,COLUMN()-COLUMN($AD$29),FALSE)*eurostat_totals[[#This Row],[2020 1]]</f>
        <v>119.44007544839478</v>
      </c>
      <c r="BI387" s="81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81" t="str">
        <f t="shared" si="137"/>
        <v>solid-ff-coalLithuania</v>
      </c>
      <c r="B388" s="6" t="s">
        <v>39</v>
      </c>
      <c r="C388" t="s">
        <v>24</v>
      </c>
      <c r="D388" s="84">
        <v>8005.1281802251306</v>
      </c>
      <c r="E388" s="84">
        <v>8438.3321584707337</v>
      </c>
      <c r="F388" s="84">
        <v>2385.4661488948518</v>
      </c>
      <c r="G388" s="84">
        <v>2008.1192290563708</v>
      </c>
      <c r="H388" s="84">
        <v>1408.9631207606224</v>
      </c>
      <c r="I388" s="84">
        <v>896.07586530438914</v>
      </c>
      <c r="J388" s="84">
        <v>1276.398327619708</v>
      </c>
      <c r="K388" s="84">
        <v>1357.7444079791599</v>
      </c>
      <c r="L388" s="84">
        <v>790.31283344382132</v>
      </c>
      <c r="M388" s="84">
        <v>803.3964687463905</v>
      </c>
      <c r="N388" s="84">
        <v>480.96581079662036</v>
      </c>
      <c r="O388" s="84">
        <v>475.18543189157083</v>
      </c>
      <c r="P388" s="84">
        <v>616.1344198713598</v>
      </c>
      <c r="Q388" s="84">
        <v>718.20967472194036</v>
      </c>
      <c r="R388" s="84">
        <v>662.07006807849143</v>
      </c>
      <c r="S388" s="84">
        <v>759.66058857706912</v>
      </c>
      <c r="T388" s="84">
        <v>977.70638859581368</v>
      </c>
      <c r="U388" s="84">
        <v>1029.2911334004937</v>
      </c>
      <c r="V388" s="84">
        <v>1059.1957951093568</v>
      </c>
      <c r="W388" s="84">
        <v>975.17193499613859</v>
      </c>
      <c r="X388" s="84">
        <v>1282.7154909078774</v>
      </c>
      <c r="Y388" s="84">
        <v>1308.6325199491716</v>
      </c>
      <c r="Z388" s="84">
        <v>1291.1363287345791</v>
      </c>
      <c r="AA388" s="84">
        <v>1329.079244280224</v>
      </c>
      <c r="AB388" s="84">
        <v>1109.5404853761343</v>
      </c>
      <c r="AC388" s="84">
        <v>889.20156543325186</v>
      </c>
      <c r="AD388" s="84">
        <v>970.49238996940915</v>
      </c>
      <c r="AE388" s="84">
        <v>1098.3691469273001</v>
      </c>
      <c r="AF388" s="84">
        <f t="shared" si="134"/>
        <v>1059.8157105658443</v>
      </c>
      <c r="AG388" s="84">
        <f t="shared" si="135"/>
        <v>1005.9630038229683</v>
      </c>
      <c r="AH388" s="84">
        <f t="shared" si="136"/>
        <v>985.24750751233512</v>
      </c>
      <c r="AI388" s="84">
        <f ca="1">VLOOKUP(eurostat_totals[[#This Row],[energy carrier EUCalc]],$AE$11:$BI$24,COLUMN()-COLUMN($AD$29),FALSE)*eurostat_totals[[#This Row],[2020 1]]</f>
        <v>968.82671572046297</v>
      </c>
      <c r="AJ388" s="84">
        <f ca="1">VLOOKUP(eurostat_totals[[#This Row],[energy carrier EUCalc]],$AE$11:$BI$24,COLUMN()-COLUMN($AD$29),FALSE)*eurostat_totals[[#This Row],[2020 1]]</f>
        <v>952.4059239285906</v>
      </c>
      <c r="AK388" s="84">
        <f ca="1">VLOOKUP(eurostat_totals[[#This Row],[energy carrier EUCalc]],$AE$11:$BI$24,COLUMN()-COLUMN($AD$29),FALSE)*eurostat_totals[[#This Row],[2020 1]]</f>
        <v>935.98513213671833</v>
      </c>
      <c r="AL388" s="84">
        <f ca="1">VLOOKUP(eurostat_totals[[#This Row],[energy carrier EUCalc]],$AE$11:$BI$24,COLUMN()-COLUMN($AD$29),FALSE)*eurostat_totals[[#This Row],[2020 1]]</f>
        <v>919.56434034484607</v>
      </c>
      <c r="AM388" s="84">
        <f ca="1">VLOOKUP(eurostat_totals[[#This Row],[energy carrier EUCalc]],$AE$11:$BI$24,COLUMN()-COLUMN($AD$29),FALSE)*eurostat_totals[[#This Row],[2020 1]]</f>
        <v>903.14354855297393</v>
      </c>
      <c r="AN388" s="84">
        <f ca="1">VLOOKUP(eurostat_totals[[#This Row],[energy carrier EUCalc]],$AE$11:$BI$24,COLUMN()-COLUMN($AD$29),FALSE)*eurostat_totals[[#This Row],[2020 1]]</f>
        <v>886.72275676110166</v>
      </c>
      <c r="AO388" s="84">
        <f>VLOOKUP(eurostat_totals[[#This Row],[energy carrier EUCalc]],$AE$11:$BI$24,COLUMN()-COLUMN($AD$29),FALSE)*eurostat_totals[[#This Row],[2020 1]]</f>
        <v>985.24750751233512</v>
      </c>
      <c r="AP388" s="84">
        <f ca="1">VLOOKUP(eurostat_totals[[#This Row],[energy carrier EUCalc]],$AE$11:$BI$24,COLUMN()-COLUMN($AD$29),FALSE)*eurostat_totals[[#This Row],[2020 1]]</f>
        <v>968.82671572046297</v>
      </c>
      <c r="AQ388" s="84">
        <f ca="1">VLOOKUP(eurostat_totals[[#This Row],[energy carrier EUCalc]],$AE$11:$BI$24,COLUMN()-COLUMN($AD$29),FALSE)*eurostat_totals[[#This Row],[2020 1]]</f>
        <v>952.4059239285906</v>
      </c>
      <c r="AR388" s="81">
        <f ca="1">VLOOKUP(eurostat_totals[[#This Row],[energy carrier EUCalc]],$AE$11:$BI$24,COLUMN()-COLUMN($AD$29),FALSE)*eurostat_totals[[#This Row],[2020 1]]</f>
        <v>935.98513213671833</v>
      </c>
      <c r="AS388" s="81">
        <f ca="1">VLOOKUP(eurostat_totals[[#This Row],[energy carrier EUCalc]],$AE$11:$BI$24,COLUMN()-COLUMN($AD$29),FALSE)*eurostat_totals[[#This Row],[2020 1]]</f>
        <v>919.56434034484607</v>
      </c>
      <c r="AT388" s="81">
        <f ca="1">VLOOKUP(eurostat_totals[[#This Row],[energy carrier EUCalc]],$AE$11:$BI$24,COLUMN()-COLUMN($AD$29),FALSE)*eurostat_totals[[#This Row],[2020 1]]</f>
        <v>903.14354855297393</v>
      </c>
      <c r="AU388" s="81">
        <f ca="1">VLOOKUP(eurostat_totals[[#This Row],[energy carrier EUCalc]],$AE$11:$BI$24,COLUMN()-COLUMN($AD$29),FALSE)*eurostat_totals[[#This Row],[2020 1]]</f>
        <v>492.62375375616756</v>
      </c>
      <c r="AV388" s="81">
        <f>VLOOKUP(eurostat_totals[[#This Row],[energy carrier EUCalc]],$AE$11:$BI$24,COLUMN()-COLUMN($AD$29),FALSE)*eurostat_totals[[#This Row],[2020 1]]</f>
        <v>985.24750751233512</v>
      </c>
      <c r="AW388" s="81">
        <f ca="1">VLOOKUP(eurostat_totals[[#This Row],[energy carrier EUCalc]],$AE$11:$BI$24,COLUMN()-COLUMN($AD$29),FALSE)*eurostat_totals[[#This Row],[2020 1]]</f>
        <v>968.82671572046297</v>
      </c>
      <c r="AX388" s="81">
        <f ca="1">VLOOKUP(eurostat_totals[[#This Row],[energy carrier EUCalc]],$AE$11:$BI$24,COLUMN()-COLUMN($AD$29),FALSE)*eurostat_totals[[#This Row],[2020 1]]</f>
        <v>952.4059239285906</v>
      </c>
      <c r="AY388" s="81">
        <f ca="1">VLOOKUP(eurostat_totals[[#This Row],[energy carrier EUCalc]],$AE$11:$BI$24,COLUMN()-COLUMN($AD$29),FALSE)*eurostat_totals[[#This Row],[2020 1]]</f>
        <v>935.98513213671833</v>
      </c>
      <c r="AZ388" s="81">
        <f ca="1">VLOOKUP(eurostat_totals[[#This Row],[energy carrier EUCalc]],$AE$11:$BI$24,COLUMN()-COLUMN($AD$29),FALSE)*eurostat_totals[[#This Row],[2020 1]]</f>
        <v>919.56434034484607</v>
      </c>
      <c r="BA388" s="81">
        <f ca="1">VLOOKUP(eurostat_totals[[#This Row],[energy carrier EUCalc]],$AE$11:$BI$24,COLUMN()-COLUMN($AD$29),FALSE)*eurostat_totals[[#This Row],[2020 1]]</f>
        <v>903.14354855297393</v>
      </c>
      <c r="BB388" s="81">
        <f ca="1">VLOOKUP(eurostat_totals[[#This Row],[energy carrier EUCalc]],$AE$11:$BI$24,COLUMN()-COLUMN($AD$29),FALSE)*eurostat_totals[[#This Row],[2020 1]]</f>
        <v>344.83662762931726</v>
      </c>
      <c r="BC388" s="81">
        <f>VLOOKUP(eurostat_totals[[#This Row],[energy carrier EUCalc]],$AE$11:$BI$24,COLUMN()-COLUMN($AD$29),FALSE)*eurostat_totals[[#This Row],[2020 1]]</f>
        <v>985.24750751233512</v>
      </c>
      <c r="BD388" s="81">
        <f ca="1">VLOOKUP(eurostat_totals[[#This Row],[energy carrier EUCalc]],$AE$11:$BI$24,COLUMN()-COLUMN($AD$29),FALSE)*eurostat_totals[[#This Row],[2020 1]]</f>
        <v>968.82671572046297</v>
      </c>
      <c r="BE388" s="81">
        <f ca="1">VLOOKUP(eurostat_totals[[#This Row],[energy carrier EUCalc]],$AE$11:$BI$24,COLUMN()-COLUMN($AD$29),FALSE)*eurostat_totals[[#This Row],[2020 1]]</f>
        <v>952.4059239285906</v>
      </c>
      <c r="BF388" s="81">
        <f ca="1">VLOOKUP(eurostat_totals[[#This Row],[energy carrier EUCalc]],$AE$11:$BI$24,COLUMN()-COLUMN($AD$29),FALSE)*eurostat_totals[[#This Row],[2020 1]]</f>
        <v>935.98513213671833</v>
      </c>
      <c r="BG388" s="81">
        <f ca="1">VLOOKUP(eurostat_totals[[#This Row],[energy carrier EUCalc]],$AE$11:$BI$24,COLUMN()-COLUMN($AD$29),FALSE)*eurostat_totals[[#This Row],[2020 1]]</f>
        <v>919.56434034484607</v>
      </c>
      <c r="BH388" s="81">
        <f ca="1">VLOOKUP(eurostat_totals[[#This Row],[energy carrier EUCalc]],$AE$11:$BI$24,COLUMN()-COLUMN($AD$29),FALSE)*eurostat_totals[[#This Row],[2020 1]]</f>
        <v>903.14354855297393</v>
      </c>
      <c r="BI388" s="81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81" t="str">
        <f t="shared" si="137"/>
        <v>solid-ff-coalLuxembourg</v>
      </c>
      <c r="B389" s="6" t="s">
        <v>39</v>
      </c>
      <c r="C389" t="s">
        <v>27</v>
      </c>
      <c r="D389" s="84">
        <v>0</v>
      </c>
      <c r="E389" s="84">
        <v>0</v>
      </c>
      <c r="F389" s="84">
        <v>0</v>
      </c>
      <c r="G389" s="84">
        <v>0</v>
      </c>
      <c r="H389" s="84">
        <v>0</v>
      </c>
      <c r="I389" s="84">
        <v>0</v>
      </c>
      <c r="J389" s="84">
        <v>0</v>
      </c>
      <c r="K389" s="84">
        <v>0</v>
      </c>
      <c r="L389" s="84">
        <v>0</v>
      </c>
      <c r="M389" s="84">
        <v>0</v>
      </c>
      <c r="N389" s="84">
        <v>0</v>
      </c>
      <c r="O389" s="84">
        <v>0</v>
      </c>
      <c r="P389" s="84">
        <v>0</v>
      </c>
      <c r="Q389" s="84">
        <v>0</v>
      </c>
      <c r="R389" s="84">
        <v>0</v>
      </c>
      <c r="S389" s="84">
        <v>0</v>
      </c>
      <c r="T389" s="84">
        <v>0</v>
      </c>
      <c r="U389" s="84">
        <v>0</v>
      </c>
      <c r="V389" s="84">
        <v>0</v>
      </c>
      <c r="W389" s="84">
        <v>0</v>
      </c>
      <c r="X389" s="84">
        <v>0</v>
      </c>
      <c r="Y389" s="84">
        <v>0</v>
      </c>
      <c r="Z389" s="84">
        <v>0</v>
      </c>
      <c r="AA389" s="84">
        <v>0</v>
      </c>
      <c r="AB389" s="84">
        <v>0</v>
      </c>
      <c r="AC389" s="84">
        <v>14.32816</v>
      </c>
      <c r="AD389" s="84">
        <v>13.65362</v>
      </c>
      <c r="AE389" s="84">
        <v>8.8504300000000011</v>
      </c>
      <c r="AF389" s="84">
        <f t="shared" si="134"/>
        <v>10.620516000000002</v>
      </c>
      <c r="AG389" s="84">
        <f t="shared" si="135"/>
        <v>12.744619200000002</v>
      </c>
      <c r="AH389" s="84">
        <f t="shared" si="136"/>
        <v>15.293543040000003</v>
      </c>
      <c r="AI389" s="84">
        <f ca="1">VLOOKUP(eurostat_totals[[#This Row],[energy carrier EUCalc]],$AE$11:$BI$24,COLUMN()-COLUMN($AD$29),FALSE)*eurostat_totals[[#This Row],[2020 1]]</f>
        <v>15.038650656000003</v>
      </c>
      <c r="AJ389" s="84">
        <f ca="1">VLOOKUP(eurostat_totals[[#This Row],[energy carrier EUCalc]],$AE$11:$BI$24,COLUMN()-COLUMN($AD$29),FALSE)*eurostat_totals[[#This Row],[2020 1]]</f>
        <v>14.783758272000004</v>
      </c>
      <c r="AK389" s="84">
        <f ca="1">VLOOKUP(eurostat_totals[[#This Row],[energy carrier EUCalc]],$AE$11:$BI$24,COLUMN()-COLUMN($AD$29),FALSE)*eurostat_totals[[#This Row],[2020 1]]</f>
        <v>14.528865888000002</v>
      </c>
      <c r="AL389" s="84">
        <f ca="1">VLOOKUP(eurostat_totals[[#This Row],[energy carrier EUCalc]],$AE$11:$BI$24,COLUMN()-COLUMN($AD$29),FALSE)*eurostat_totals[[#This Row],[2020 1]]</f>
        <v>14.273973504000002</v>
      </c>
      <c r="AM389" s="84">
        <f ca="1">VLOOKUP(eurostat_totals[[#This Row],[energy carrier EUCalc]],$AE$11:$BI$24,COLUMN()-COLUMN($AD$29),FALSE)*eurostat_totals[[#This Row],[2020 1]]</f>
        <v>14.019081120000005</v>
      </c>
      <c r="AN389" s="84">
        <f ca="1">VLOOKUP(eurostat_totals[[#This Row],[energy carrier EUCalc]],$AE$11:$BI$24,COLUMN()-COLUMN($AD$29),FALSE)*eurostat_totals[[#This Row],[2020 1]]</f>
        <v>13.764188736000003</v>
      </c>
      <c r="AO389" s="84">
        <f>VLOOKUP(eurostat_totals[[#This Row],[energy carrier EUCalc]],$AE$11:$BI$24,COLUMN()-COLUMN($AD$29),FALSE)*eurostat_totals[[#This Row],[2020 1]]</f>
        <v>15.293543040000003</v>
      </c>
      <c r="AP389" s="84">
        <f ca="1">VLOOKUP(eurostat_totals[[#This Row],[energy carrier EUCalc]],$AE$11:$BI$24,COLUMN()-COLUMN($AD$29),FALSE)*eurostat_totals[[#This Row],[2020 1]]</f>
        <v>15.038650656000003</v>
      </c>
      <c r="AQ389" s="84">
        <f ca="1">VLOOKUP(eurostat_totals[[#This Row],[energy carrier EUCalc]],$AE$11:$BI$24,COLUMN()-COLUMN($AD$29),FALSE)*eurostat_totals[[#This Row],[2020 1]]</f>
        <v>14.783758272000004</v>
      </c>
      <c r="AR389" s="81">
        <f ca="1">VLOOKUP(eurostat_totals[[#This Row],[energy carrier EUCalc]],$AE$11:$BI$24,COLUMN()-COLUMN($AD$29),FALSE)*eurostat_totals[[#This Row],[2020 1]]</f>
        <v>14.528865888000002</v>
      </c>
      <c r="AS389" s="81">
        <f ca="1">VLOOKUP(eurostat_totals[[#This Row],[energy carrier EUCalc]],$AE$11:$BI$24,COLUMN()-COLUMN($AD$29),FALSE)*eurostat_totals[[#This Row],[2020 1]]</f>
        <v>14.273973504000002</v>
      </c>
      <c r="AT389" s="81">
        <f ca="1">VLOOKUP(eurostat_totals[[#This Row],[energy carrier EUCalc]],$AE$11:$BI$24,COLUMN()-COLUMN($AD$29),FALSE)*eurostat_totals[[#This Row],[2020 1]]</f>
        <v>14.019081120000005</v>
      </c>
      <c r="AU389" s="81">
        <f ca="1">VLOOKUP(eurostat_totals[[#This Row],[energy carrier EUCalc]],$AE$11:$BI$24,COLUMN()-COLUMN($AD$29),FALSE)*eurostat_totals[[#This Row],[2020 1]]</f>
        <v>7.6467715200000015</v>
      </c>
      <c r="AV389" s="81">
        <f>VLOOKUP(eurostat_totals[[#This Row],[energy carrier EUCalc]],$AE$11:$BI$24,COLUMN()-COLUMN($AD$29),FALSE)*eurostat_totals[[#This Row],[2020 1]]</f>
        <v>15.293543040000003</v>
      </c>
      <c r="AW389" s="81">
        <f ca="1">VLOOKUP(eurostat_totals[[#This Row],[energy carrier EUCalc]],$AE$11:$BI$24,COLUMN()-COLUMN($AD$29),FALSE)*eurostat_totals[[#This Row],[2020 1]]</f>
        <v>15.038650656000003</v>
      </c>
      <c r="AX389" s="81">
        <f ca="1">VLOOKUP(eurostat_totals[[#This Row],[energy carrier EUCalc]],$AE$11:$BI$24,COLUMN()-COLUMN($AD$29),FALSE)*eurostat_totals[[#This Row],[2020 1]]</f>
        <v>14.783758272000004</v>
      </c>
      <c r="AY389" s="81">
        <f ca="1">VLOOKUP(eurostat_totals[[#This Row],[energy carrier EUCalc]],$AE$11:$BI$24,COLUMN()-COLUMN($AD$29),FALSE)*eurostat_totals[[#This Row],[2020 1]]</f>
        <v>14.528865888000002</v>
      </c>
      <c r="AZ389" s="81">
        <f ca="1">VLOOKUP(eurostat_totals[[#This Row],[energy carrier EUCalc]],$AE$11:$BI$24,COLUMN()-COLUMN($AD$29),FALSE)*eurostat_totals[[#This Row],[2020 1]]</f>
        <v>14.273973504000002</v>
      </c>
      <c r="BA389" s="81">
        <f ca="1">VLOOKUP(eurostat_totals[[#This Row],[energy carrier EUCalc]],$AE$11:$BI$24,COLUMN()-COLUMN($AD$29),FALSE)*eurostat_totals[[#This Row],[2020 1]]</f>
        <v>14.019081120000005</v>
      </c>
      <c r="BB389" s="81">
        <f ca="1">VLOOKUP(eurostat_totals[[#This Row],[energy carrier EUCalc]],$AE$11:$BI$24,COLUMN()-COLUMN($AD$29),FALSE)*eurostat_totals[[#This Row],[2020 1]]</f>
        <v>5.3527400640000007</v>
      </c>
      <c r="BC389" s="81">
        <f>VLOOKUP(eurostat_totals[[#This Row],[energy carrier EUCalc]],$AE$11:$BI$24,COLUMN()-COLUMN($AD$29),FALSE)*eurostat_totals[[#This Row],[2020 1]]</f>
        <v>15.293543040000003</v>
      </c>
      <c r="BD389" s="81">
        <f ca="1">VLOOKUP(eurostat_totals[[#This Row],[energy carrier EUCalc]],$AE$11:$BI$24,COLUMN()-COLUMN($AD$29),FALSE)*eurostat_totals[[#This Row],[2020 1]]</f>
        <v>15.038650656000003</v>
      </c>
      <c r="BE389" s="81">
        <f ca="1">VLOOKUP(eurostat_totals[[#This Row],[energy carrier EUCalc]],$AE$11:$BI$24,COLUMN()-COLUMN($AD$29),FALSE)*eurostat_totals[[#This Row],[2020 1]]</f>
        <v>14.783758272000004</v>
      </c>
      <c r="BF389" s="81">
        <f ca="1">VLOOKUP(eurostat_totals[[#This Row],[energy carrier EUCalc]],$AE$11:$BI$24,COLUMN()-COLUMN($AD$29),FALSE)*eurostat_totals[[#This Row],[2020 1]]</f>
        <v>14.528865888000002</v>
      </c>
      <c r="BG389" s="81">
        <f ca="1">VLOOKUP(eurostat_totals[[#This Row],[energy carrier EUCalc]],$AE$11:$BI$24,COLUMN()-COLUMN($AD$29),FALSE)*eurostat_totals[[#This Row],[2020 1]]</f>
        <v>14.273973504000002</v>
      </c>
      <c r="BH389" s="81">
        <f ca="1">VLOOKUP(eurostat_totals[[#This Row],[energy carrier EUCalc]],$AE$11:$BI$24,COLUMN()-COLUMN($AD$29),FALSE)*eurostat_totals[[#This Row],[2020 1]]</f>
        <v>14.019081120000005</v>
      </c>
      <c r="BI389" s="81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81" t="str">
        <f t="shared" si="137"/>
        <v>solid-ff-coalMalta</v>
      </c>
      <c r="B390" s="6" t="s">
        <v>39</v>
      </c>
      <c r="C390" t="s">
        <v>29</v>
      </c>
      <c r="D390" s="84">
        <v>0</v>
      </c>
      <c r="E390" s="84">
        <v>0</v>
      </c>
      <c r="F390" s="84">
        <v>0</v>
      </c>
      <c r="G390" s="84">
        <v>0</v>
      </c>
      <c r="H390" s="84">
        <v>0</v>
      </c>
      <c r="I390" s="84">
        <v>0</v>
      </c>
      <c r="J390" s="84">
        <v>0</v>
      </c>
      <c r="K390" s="84">
        <v>0</v>
      </c>
      <c r="L390" s="84">
        <v>0</v>
      </c>
      <c r="M390" s="84">
        <v>0</v>
      </c>
      <c r="N390" s="84">
        <v>0</v>
      </c>
      <c r="O390" s="84">
        <v>0</v>
      </c>
      <c r="P390" s="84">
        <v>0</v>
      </c>
      <c r="Q390" s="84">
        <v>0</v>
      </c>
      <c r="R390" s="84">
        <v>0</v>
      </c>
      <c r="S390" s="84">
        <v>0</v>
      </c>
      <c r="T390" s="84">
        <v>0</v>
      </c>
      <c r="U390" s="84">
        <v>0</v>
      </c>
      <c r="V390" s="84">
        <v>0</v>
      </c>
      <c r="W390" s="84">
        <v>0</v>
      </c>
      <c r="X390" s="84">
        <v>0</v>
      </c>
      <c r="Y390" s="84">
        <v>0</v>
      </c>
      <c r="Z390" s="84">
        <v>0</v>
      </c>
      <c r="AA390" s="84">
        <v>0</v>
      </c>
      <c r="AB390" s="84">
        <v>0</v>
      </c>
      <c r="AC390" s="84">
        <v>0</v>
      </c>
      <c r="AD390" s="84">
        <v>0</v>
      </c>
      <c r="AE390" s="84">
        <v>0</v>
      </c>
      <c r="AF390" s="84">
        <f t="shared" si="134"/>
        <v>0</v>
      </c>
      <c r="AG390" s="84">
        <f t="shared" si="135"/>
        <v>0</v>
      </c>
      <c r="AH390" s="84">
        <f t="shared" si="136"/>
        <v>0</v>
      </c>
      <c r="AI390" s="84">
        <f ca="1">VLOOKUP(eurostat_totals[[#This Row],[energy carrier EUCalc]],$AE$11:$BI$24,COLUMN()-COLUMN($AD$29),FALSE)*eurostat_totals[[#This Row],[2020 1]]</f>
        <v>0</v>
      </c>
      <c r="AJ390" s="84">
        <f ca="1">VLOOKUP(eurostat_totals[[#This Row],[energy carrier EUCalc]],$AE$11:$BI$24,COLUMN()-COLUMN($AD$29),FALSE)*eurostat_totals[[#This Row],[2020 1]]</f>
        <v>0</v>
      </c>
      <c r="AK390" s="84">
        <f ca="1">VLOOKUP(eurostat_totals[[#This Row],[energy carrier EUCalc]],$AE$11:$BI$24,COLUMN()-COLUMN($AD$29),FALSE)*eurostat_totals[[#This Row],[2020 1]]</f>
        <v>0</v>
      </c>
      <c r="AL390" s="84">
        <f ca="1">VLOOKUP(eurostat_totals[[#This Row],[energy carrier EUCalc]],$AE$11:$BI$24,COLUMN()-COLUMN($AD$29),FALSE)*eurostat_totals[[#This Row],[2020 1]]</f>
        <v>0</v>
      </c>
      <c r="AM390" s="84">
        <f ca="1">VLOOKUP(eurostat_totals[[#This Row],[energy carrier EUCalc]],$AE$11:$BI$24,COLUMN()-COLUMN($AD$29),FALSE)*eurostat_totals[[#This Row],[2020 1]]</f>
        <v>0</v>
      </c>
      <c r="AN390" s="84">
        <f ca="1">VLOOKUP(eurostat_totals[[#This Row],[energy carrier EUCalc]],$AE$11:$BI$24,COLUMN()-COLUMN($AD$29),FALSE)*eurostat_totals[[#This Row],[2020 1]]</f>
        <v>0</v>
      </c>
      <c r="AO390" s="84">
        <f>VLOOKUP(eurostat_totals[[#This Row],[energy carrier EUCalc]],$AE$11:$BI$24,COLUMN()-COLUMN($AD$29),FALSE)*eurostat_totals[[#This Row],[2020 1]]</f>
        <v>0</v>
      </c>
      <c r="AP390" s="84">
        <f ca="1">VLOOKUP(eurostat_totals[[#This Row],[energy carrier EUCalc]],$AE$11:$BI$24,COLUMN()-COLUMN($AD$29),FALSE)*eurostat_totals[[#This Row],[2020 1]]</f>
        <v>0</v>
      </c>
      <c r="AQ390" s="84">
        <f ca="1">VLOOKUP(eurostat_totals[[#This Row],[energy carrier EUCalc]],$AE$11:$BI$24,COLUMN()-COLUMN($AD$29),FALSE)*eurostat_totals[[#This Row],[2020 1]]</f>
        <v>0</v>
      </c>
      <c r="AR390" s="81">
        <f ca="1">VLOOKUP(eurostat_totals[[#This Row],[energy carrier EUCalc]],$AE$11:$BI$24,COLUMN()-COLUMN($AD$29),FALSE)*eurostat_totals[[#This Row],[2020 1]]</f>
        <v>0</v>
      </c>
      <c r="AS390" s="81">
        <f ca="1">VLOOKUP(eurostat_totals[[#This Row],[energy carrier EUCalc]],$AE$11:$BI$24,COLUMN()-COLUMN($AD$29),FALSE)*eurostat_totals[[#This Row],[2020 1]]</f>
        <v>0</v>
      </c>
      <c r="AT390" s="81">
        <f ca="1">VLOOKUP(eurostat_totals[[#This Row],[energy carrier EUCalc]],$AE$11:$BI$24,COLUMN()-COLUMN($AD$29),FALSE)*eurostat_totals[[#This Row],[2020 1]]</f>
        <v>0</v>
      </c>
      <c r="AU390" s="81">
        <f ca="1">VLOOKUP(eurostat_totals[[#This Row],[energy carrier EUCalc]],$AE$11:$BI$24,COLUMN()-COLUMN($AD$29),FALSE)*eurostat_totals[[#This Row],[2020 1]]</f>
        <v>0</v>
      </c>
      <c r="AV390" s="81">
        <f>VLOOKUP(eurostat_totals[[#This Row],[energy carrier EUCalc]],$AE$11:$BI$24,COLUMN()-COLUMN($AD$29),FALSE)*eurostat_totals[[#This Row],[2020 1]]</f>
        <v>0</v>
      </c>
      <c r="AW390" s="81">
        <f ca="1">VLOOKUP(eurostat_totals[[#This Row],[energy carrier EUCalc]],$AE$11:$BI$24,COLUMN()-COLUMN($AD$29),FALSE)*eurostat_totals[[#This Row],[2020 1]]</f>
        <v>0</v>
      </c>
      <c r="AX390" s="81">
        <f ca="1">VLOOKUP(eurostat_totals[[#This Row],[energy carrier EUCalc]],$AE$11:$BI$24,COLUMN()-COLUMN($AD$29),FALSE)*eurostat_totals[[#This Row],[2020 1]]</f>
        <v>0</v>
      </c>
      <c r="AY390" s="81">
        <f ca="1">VLOOKUP(eurostat_totals[[#This Row],[energy carrier EUCalc]],$AE$11:$BI$24,COLUMN()-COLUMN($AD$29),FALSE)*eurostat_totals[[#This Row],[2020 1]]</f>
        <v>0</v>
      </c>
      <c r="AZ390" s="81">
        <f ca="1">VLOOKUP(eurostat_totals[[#This Row],[energy carrier EUCalc]],$AE$11:$BI$24,COLUMN()-COLUMN($AD$29),FALSE)*eurostat_totals[[#This Row],[2020 1]]</f>
        <v>0</v>
      </c>
      <c r="BA390" s="81">
        <f ca="1">VLOOKUP(eurostat_totals[[#This Row],[energy carrier EUCalc]],$AE$11:$BI$24,COLUMN()-COLUMN($AD$29),FALSE)*eurostat_totals[[#This Row],[2020 1]]</f>
        <v>0</v>
      </c>
      <c r="BB390" s="81">
        <f ca="1">VLOOKUP(eurostat_totals[[#This Row],[energy carrier EUCalc]],$AE$11:$BI$24,COLUMN()-COLUMN($AD$29),FALSE)*eurostat_totals[[#This Row],[2020 1]]</f>
        <v>0</v>
      </c>
      <c r="BC390" s="81">
        <f>VLOOKUP(eurostat_totals[[#This Row],[energy carrier EUCalc]],$AE$11:$BI$24,COLUMN()-COLUMN($AD$29),FALSE)*eurostat_totals[[#This Row],[2020 1]]</f>
        <v>0</v>
      </c>
      <c r="BD390" s="81">
        <f ca="1">VLOOKUP(eurostat_totals[[#This Row],[energy carrier EUCalc]],$AE$11:$BI$24,COLUMN()-COLUMN($AD$29),FALSE)*eurostat_totals[[#This Row],[2020 1]]</f>
        <v>0</v>
      </c>
      <c r="BE390" s="81">
        <f ca="1">VLOOKUP(eurostat_totals[[#This Row],[energy carrier EUCalc]],$AE$11:$BI$24,COLUMN()-COLUMN($AD$29),FALSE)*eurostat_totals[[#This Row],[2020 1]]</f>
        <v>0</v>
      </c>
      <c r="BF390" s="81">
        <f ca="1">VLOOKUP(eurostat_totals[[#This Row],[energy carrier EUCalc]],$AE$11:$BI$24,COLUMN()-COLUMN($AD$29),FALSE)*eurostat_totals[[#This Row],[2020 1]]</f>
        <v>0</v>
      </c>
      <c r="BG390" s="81">
        <f ca="1">VLOOKUP(eurostat_totals[[#This Row],[energy carrier EUCalc]],$AE$11:$BI$24,COLUMN()-COLUMN($AD$29),FALSE)*eurostat_totals[[#This Row],[2020 1]]</f>
        <v>0</v>
      </c>
      <c r="BH390" s="81">
        <f ca="1">VLOOKUP(eurostat_totals[[#This Row],[energy carrier EUCalc]],$AE$11:$BI$24,COLUMN()-COLUMN($AD$29),FALSE)*eurostat_totals[[#This Row],[2020 1]]</f>
        <v>0</v>
      </c>
      <c r="BI390" s="81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81" t="str">
        <f t="shared" si="137"/>
        <v>solid-ff-coalNetherlands</v>
      </c>
      <c r="B391" s="6" t="s">
        <v>39</v>
      </c>
      <c r="C391" t="s">
        <v>8</v>
      </c>
      <c r="D391" s="84">
        <v>0</v>
      </c>
      <c r="E391" s="84">
        <v>0</v>
      </c>
      <c r="F391" s="84">
        <v>0</v>
      </c>
      <c r="G391" s="84">
        <v>0</v>
      </c>
      <c r="H391" s="84">
        <v>0</v>
      </c>
      <c r="I391" s="84">
        <v>0</v>
      </c>
      <c r="J391" s="84">
        <v>0</v>
      </c>
      <c r="K391" s="84">
        <v>0</v>
      </c>
      <c r="L391" s="84">
        <v>0</v>
      </c>
      <c r="M391" s="84">
        <v>0</v>
      </c>
      <c r="N391" s="84">
        <v>0</v>
      </c>
      <c r="O391" s="84">
        <v>0</v>
      </c>
      <c r="P391" s="84">
        <v>0</v>
      </c>
      <c r="Q391" s="84">
        <v>43.670650000000002</v>
      </c>
      <c r="R391" s="84">
        <v>0</v>
      </c>
      <c r="S391" s="84">
        <v>0</v>
      </c>
      <c r="T391" s="84">
        <v>0</v>
      </c>
      <c r="U391" s="84">
        <v>0</v>
      </c>
      <c r="V391" s="84">
        <v>147.28232000000003</v>
      </c>
      <c r="W391" s="84">
        <v>0</v>
      </c>
      <c r="X391" s="84">
        <v>0</v>
      </c>
      <c r="Y391" s="84">
        <v>0</v>
      </c>
      <c r="Z391" s="84">
        <v>0</v>
      </c>
      <c r="AA391" s="84">
        <v>0</v>
      </c>
      <c r="AB391" s="84">
        <v>0</v>
      </c>
      <c r="AC391" s="84">
        <v>0</v>
      </c>
      <c r="AD391" s="84">
        <v>0</v>
      </c>
      <c r="AE391" s="84">
        <v>0</v>
      </c>
      <c r="AF391" s="84">
        <f t="shared" si="134"/>
        <v>0</v>
      </c>
      <c r="AG391" s="84">
        <f t="shared" si="135"/>
        <v>0</v>
      </c>
      <c r="AH391" s="84">
        <f t="shared" si="136"/>
        <v>0</v>
      </c>
      <c r="AI391" s="84">
        <f ca="1">VLOOKUP(eurostat_totals[[#This Row],[energy carrier EUCalc]],$AE$11:$BI$24,COLUMN()-COLUMN($AD$29),FALSE)*eurostat_totals[[#This Row],[2020 1]]</f>
        <v>0</v>
      </c>
      <c r="AJ391" s="84">
        <f ca="1">VLOOKUP(eurostat_totals[[#This Row],[energy carrier EUCalc]],$AE$11:$BI$24,COLUMN()-COLUMN($AD$29),FALSE)*eurostat_totals[[#This Row],[2020 1]]</f>
        <v>0</v>
      </c>
      <c r="AK391" s="84">
        <f ca="1">VLOOKUP(eurostat_totals[[#This Row],[energy carrier EUCalc]],$AE$11:$BI$24,COLUMN()-COLUMN($AD$29),FALSE)*eurostat_totals[[#This Row],[2020 1]]</f>
        <v>0</v>
      </c>
      <c r="AL391" s="84">
        <f ca="1">VLOOKUP(eurostat_totals[[#This Row],[energy carrier EUCalc]],$AE$11:$BI$24,COLUMN()-COLUMN($AD$29),FALSE)*eurostat_totals[[#This Row],[2020 1]]</f>
        <v>0</v>
      </c>
      <c r="AM391" s="84">
        <f ca="1">VLOOKUP(eurostat_totals[[#This Row],[energy carrier EUCalc]],$AE$11:$BI$24,COLUMN()-COLUMN($AD$29),FALSE)*eurostat_totals[[#This Row],[2020 1]]</f>
        <v>0</v>
      </c>
      <c r="AN391" s="84">
        <f ca="1">VLOOKUP(eurostat_totals[[#This Row],[energy carrier EUCalc]],$AE$11:$BI$24,COLUMN()-COLUMN($AD$29),FALSE)*eurostat_totals[[#This Row],[2020 1]]</f>
        <v>0</v>
      </c>
      <c r="AO391" s="84">
        <f>VLOOKUP(eurostat_totals[[#This Row],[energy carrier EUCalc]],$AE$11:$BI$24,COLUMN()-COLUMN($AD$29),FALSE)*eurostat_totals[[#This Row],[2020 1]]</f>
        <v>0</v>
      </c>
      <c r="AP391" s="84">
        <f ca="1">VLOOKUP(eurostat_totals[[#This Row],[energy carrier EUCalc]],$AE$11:$BI$24,COLUMN()-COLUMN($AD$29),FALSE)*eurostat_totals[[#This Row],[2020 1]]</f>
        <v>0</v>
      </c>
      <c r="AQ391" s="84">
        <f ca="1">VLOOKUP(eurostat_totals[[#This Row],[energy carrier EUCalc]],$AE$11:$BI$24,COLUMN()-COLUMN($AD$29),FALSE)*eurostat_totals[[#This Row],[2020 1]]</f>
        <v>0</v>
      </c>
      <c r="AR391" s="81">
        <f ca="1">VLOOKUP(eurostat_totals[[#This Row],[energy carrier EUCalc]],$AE$11:$BI$24,COLUMN()-COLUMN($AD$29),FALSE)*eurostat_totals[[#This Row],[2020 1]]</f>
        <v>0</v>
      </c>
      <c r="AS391" s="81">
        <f ca="1">VLOOKUP(eurostat_totals[[#This Row],[energy carrier EUCalc]],$AE$11:$BI$24,COLUMN()-COLUMN($AD$29),FALSE)*eurostat_totals[[#This Row],[2020 1]]</f>
        <v>0</v>
      </c>
      <c r="AT391" s="81">
        <f ca="1">VLOOKUP(eurostat_totals[[#This Row],[energy carrier EUCalc]],$AE$11:$BI$24,COLUMN()-COLUMN($AD$29),FALSE)*eurostat_totals[[#This Row],[2020 1]]</f>
        <v>0</v>
      </c>
      <c r="AU391" s="81">
        <f ca="1">VLOOKUP(eurostat_totals[[#This Row],[energy carrier EUCalc]],$AE$11:$BI$24,COLUMN()-COLUMN($AD$29),FALSE)*eurostat_totals[[#This Row],[2020 1]]</f>
        <v>0</v>
      </c>
      <c r="AV391" s="81">
        <f>VLOOKUP(eurostat_totals[[#This Row],[energy carrier EUCalc]],$AE$11:$BI$24,COLUMN()-COLUMN($AD$29),FALSE)*eurostat_totals[[#This Row],[2020 1]]</f>
        <v>0</v>
      </c>
      <c r="AW391" s="81">
        <f ca="1">VLOOKUP(eurostat_totals[[#This Row],[energy carrier EUCalc]],$AE$11:$BI$24,COLUMN()-COLUMN($AD$29),FALSE)*eurostat_totals[[#This Row],[2020 1]]</f>
        <v>0</v>
      </c>
      <c r="AX391" s="81">
        <f ca="1">VLOOKUP(eurostat_totals[[#This Row],[energy carrier EUCalc]],$AE$11:$BI$24,COLUMN()-COLUMN($AD$29),FALSE)*eurostat_totals[[#This Row],[2020 1]]</f>
        <v>0</v>
      </c>
      <c r="AY391" s="81">
        <f ca="1">VLOOKUP(eurostat_totals[[#This Row],[energy carrier EUCalc]],$AE$11:$BI$24,COLUMN()-COLUMN($AD$29),FALSE)*eurostat_totals[[#This Row],[2020 1]]</f>
        <v>0</v>
      </c>
      <c r="AZ391" s="81">
        <f ca="1">VLOOKUP(eurostat_totals[[#This Row],[energy carrier EUCalc]],$AE$11:$BI$24,COLUMN()-COLUMN($AD$29),FALSE)*eurostat_totals[[#This Row],[2020 1]]</f>
        <v>0</v>
      </c>
      <c r="BA391" s="81">
        <f ca="1">VLOOKUP(eurostat_totals[[#This Row],[energy carrier EUCalc]],$AE$11:$BI$24,COLUMN()-COLUMN($AD$29),FALSE)*eurostat_totals[[#This Row],[2020 1]]</f>
        <v>0</v>
      </c>
      <c r="BB391" s="81">
        <f ca="1">VLOOKUP(eurostat_totals[[#This Row],[energy carrier EUCalc]],$AE$11:$BI$24,COLUMN()-COLUMN($AD$29),FALSE)*eurostat_totals[[#This Row],[2020 1]]</f>
        <v>0</v>
      </c>
      <c r="BC391" s="81">
        <f>VLOOKUP(eurostat_totals[[#This Row],[energy carrier EUCalc]],$AE$11:$BI$24,COLUMN()-COLUMN($AD$29),FALSE)*eurostat_totals[[#This Row],[2020 1]]</f>
        <v>0</v>
      </c>
      <c r="BD391" s="81">
        <f ca="1">VLOOKUP(eurostat_totals[[#This Row],[energy carrier EUCalc]],$AE$11:$BI$24,COLUMN()-COLUMN($AD$29),FALSE)*eurostat_totals[[#This Row],[2020 1]]</f>
        <v>0</v>
      </c>
      <c r="BE391" s="81">
        <f ca="1">VLOOKUP(eurostat_totals[[#This Row],[energy carrier EUCalc]],$AE$11:$BI$24,COLUMN()-COLUMN($AD$29),FALSE)*eurostat_totals[[#This Row],[2020 1]]</f>
        <v>0</v>
      </c>
      <c r="BF391" s="81">
        <f ca="1">VLOOKUP(eurostat_totals[[#This Row],[energy carrier EUCalc]],$AE$11:$BI$24,COLUMN()-COLUMN($AD$29),FALSE)*eurostat_totals[[#This Row],[2020 1]]</f>
        <v>0</v>
      </c>
      <c r="BG391" s="81">
        <f ca="1">VLOOKUP(eurostat_totals[[#This Row],[energy carrier EUCalc]],$AE$11:$BI$24,COLUMN()-COLUMN($AD$29),FALSE)*eurostat_totals[[#This Row],[2020 1]]</f>
        <v>0</v>
      </c>
      <c r="BH391" s="81">
        <f ca="1">VLOOKUP(eurostat_totals[[#This Row],[energy carrier EUCalc]],$AE$11:$BI$24,COLUMN()-COLUMN($AD$29),FALSE)*eurostat_totals[[#This Row],[2020 1]]</f>
        <v>0</v>
      </c>
      <c r="BI391" s="81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81" t="str">
        <f t="shared" si="137"/>
        <v>solid-ff-coalNorway</v>
      </c>
      <c r="B392" s="6" t="s">
        <v>39</v>
      </c>
      <c r="C392" t="s">
        <v>71</v>
      </c>
      <c r="D392" s="84">
        <v>140.94397000000001</v>
      </c>
      <c r="E392" s="84">
        <v>125.11554000000001</v>
      </c>
      <c r="F392" s="84">
        <v>109.71742</v>
      </c>
      <c r="G392" s="84">
        <v>94.109960000000001</v>
      </c>
      <c r="H392" s="84">
        <v>94.109960000000001</v>
      </c>
      <c r="I392" s="84">
        <v>94.109960000000001</v>
      </c>
      <c r="J392" s="84">
        <v>78.490870000000001</v>
      </c>
      <c r="K392" s="84">
        <v>62.662440000000011</v>
      </c>
      <c r="L392" s="84">
        <v>78.281530000000004</v>
      </c>
      <c r="M392" s="84">
        <v>62.662440000000011</v>
      </c>
      <c r="N392" s="84">
        <v>62.662440000000011</v>
      </c>
      <c r="O392" s="84">
        <v>31.447520000000004</v>
      </c>
      <c r="P392" s="84">
        <v>78.711840000000009</v>
      </c>
      <c r="Q392" s="84">
        <v>47.275950000000002</v>
      </c>
      <c r="R392" s="84">
        <v>47.054980000000008</v>
      </c>
      <c r="S392" s="84">
        <v>15.840060000000003</v>
      </c>
      <c r="T392" s="84">
        <v>31.447520000000004</v>
      </c>
      <c r="U392" s="84">
        <v>0</v>
      </c>
      <c r="V392" s="84">
        <v>0</v>
      </c>
      <c r="W392" s="84">
        <v>0</v>
      </c>
      <c r="X392" s="84">
        <v>0</v>
      </c>
      <c r="Y392" s="84">
        <v>0</v>
      </c>
      <c r="Z392" s="84">
        <v>0</v>
      </c>
      <c r="AA392" s="84">
        <v>0</v>
      </c>
      <c r="AB392" s="84">
        <v>0</v>
      </c>
      <c r="AC392" s="84">
        <v>0</v>
      </c>
      <c r="AD392" s="84">
        <v>0</v>
      </c>
      <c r="AE392" s="84">
        <v>0</v>
      </c>
      <c r="AF392" s="84">
        <f t="shared" si="134"/>
        <v>0</v>
      </c>
      <c r="AG392" s="84">
        <f t="shared" si="135"/>
        <v>0</v>
      </c>
      <c r="AH392" s="84">
        <f t="shared" si="136"/>
        <v>0</v>
      </c>
      <c r="AI392" s="84">
        <f ca="1">VLOOKUP(eurostat_totals[[#This Row],[energy carrier EUCalc]],$AE$11:$BI$24,COLUMN()-COLUMN($AD$29),FALSE)*eurostat_totals[[#This Row],[2020 1]]</f>
        <v>0</v>
      </c>
      <c r="AJ392" s="84">
        <f ca="1">VLOOKUP(eurostat_totals[[#This Row],[energy carrier EUCalc]],$AE$11:$BI$24,COLUMN()-COLUMN($AD$29),FALSE)*eurostat_totals[[#This Row],[2020 1]]</f>
        <v>0</v>
      </c>
      <c r="AK392" s="84">
        <f ca="1">VLOOKUP(eurostat_totals[[#This Row],[energy carrier EUCalc]],$AE$11:$BI$24,COLUMN()-COLUMN($AD$29),FALSE)*eurostat_totals[[#This Row],[2020 1]]</f>
        <v>0</v>
      </c>
      <c r="AL392" s="84">
        <f ca="1">VLOOKUP(eurostat_totals[[#This Row],[energy carrier EUCalc]],$AE$11:$BI$24,COLUMN()-COLUMN($AD$29),FALSE)*eurostat_totals[[#This Row],[2020 1]]</f>
        <v>0</v>
      </c>
      <c r="AM392" s="84">
        <f ca="1">VLOOKUP(eurostat_totals[[#This Row],[energy carrier EUCalc]],$AE$11:$BI$24,COLUMN()-COLUMN($AD$29),FALSE)*eurostat_totals[[#This Row],[2020 1]]</f>
        <v>0</v>
      </c>
      <c r="AN392" s="84">
        <f ca="1">VLOOKUP(eurostat_totals[[#This Row],[energy carrier EUCalc]],$AE$11:$BI$24,COLUMN()-COLUMN($AD$29),FALSE)*eurostat_totals[[#This Row],[2020 1]]</f>
        <v>0</v>
      </c>
      <c r="AO392" s="84">
        <f>VLOOKUP(eurostat_totals[[#This Row],[energy carrier EUCalc]],$AE$11:$BI$24,COLUMN()-COLUMN($AD$29),FALSE)*eurostat_totals[[#This Row],[2020 1]]</f>
        <v>0</v>
      </c>
      <c r="AP392" s="84">
        <f ca="1">VLOOKUP(eurostat_totals[[#This Row],[energy carrier EUCalc]],$AE$11:$BI$24,COLUMN()-COLUMN($AD$29),FALSE)*eurostat_totals[[#This Row],[2020 1]]</f>
        <v>0</v>
      </c>
      <c r="AQ392" s="84">
        <f ca="1">VLOOKUP(eurostat_totals[[#This Row],[energy carrier EUCalc]],$AE$11:$BI$24,COLUMN()-COLUMN($AD$29),FALSE)*eurostat_totals[[#This Row],[2020 1]]</f>
        <v>0</v>
      </c>
      <c r="AR392" s="81">
        <f ca="1">VLOOKUP(eurostat_totals[[#This Row],[energy carrier EUCalc]],$AE$11:$BI$24,COLUMN()-COLUMN($AD$29),FALSE)*eurostat_totals[[#This Row],[2020 1]]</f>
        <v>0</v>
      </c>
      <c r="AS392" s="81">
        <f ca="1">VLOOKUP(eurostat_totals[[#This Row],[energy carrier EUCalc]],$AE$11:$BI$24,COLUMN()-COLUMN($AD$29),FALSE)*eurostat_totals[[#This Row],[2020 1]]</f>
        <v>0</v>
      </c>
      <c r="AT392" s="81">
        <f ca="1">VLOOKUP(eurostat_totals[[#This Row],[energy carrier EUCalc]],$AE$11:$BI$24,COLUMN()-COLUMN($AD$29),FALSE)*eurostat_totals[[#This Row],[2020 1]]</f>
        <v>0</v>
      </c>
      <c r="AU392" s="81">
        <f ca="1">VLOOKUP(eurostat_totals[[#This Row],[energy carrier EUCalc]],$AE$11:$BI$24,COLUMN()-COLUMN($AD$29),FALSE)*eurostat_totals[[#This Row],[2020 1]]</f>
        <v>0</v>
      </c>
      <c r="AV392" s="81">
        <f>VLOOKUP(eurostat_totals[[#This Row],[energy carrier EUCalc]],$AE$11:$BI$24,COLUMN()-COLUMN($AD$29),FALSE)*eurostat_totals[[#This Row],[2020 1]]</f>
        <v>0</v>
      </c>
      <c r="AW392" s="81">
        <f ca="1">VLOOKUP(eurostat_totals[[#This Row],[energy carrier EUCalc]],$AE$11:$BI$24,COLUMN()-COLUMN($AD$29),FALSE)*eurostat_totals[[#This Row],[2020 1]]</f>
        <v>0</v>
      </c>
      <c r="AX392" s="81">
        <f ca="1">VLOOKUP(eurostat_totals[[#This Row],[energy carrier EUCalc]],$AE$11:$BI$24,COLUMN()-COLUMN($AD$29),FALSE)*eurostat_totals[[#This Row],[2020 1]]</f>
        <v>0</v>
      </c>
      <c r="AY392" s="81">
        <f ca="1">VLOOKUP(eurostat_totals[[#This Row],[energy carrier EUCalc]],$AE$11:$BI$24,COLUMN()-COLUMN($AD$29),FALSE)*eurostat_totals[[#This Row],[2020 1]]</f>
        <v>0</v>
      </c>
      <c r="AZ392" s="81">
        <f ca="1">VLOOKUP(eurostat_totals[[#This Row],[energy carrier EUCalc]],$AE$11:$BI$24,COLUMN()-COLUMN($AD$29),FALSE)*eurostat_totals[[#This Row],[2020 1]]</f>
        <v>0</v>
      </c>
      <c r="BA392" s="81">
        <f ca="1">VLOOKUP(eurostat_totals[[#This Row],[energy carrier EUCalc]],$AE$11:$BI$24,COLUMN()-COLUMN($AD$29),FALSE)*eurostat_totals[[#This Row],[2020 1]]</f>
        <v>0</v>
      </c>
      <c r="BB392" s="81">
        <f ca="1">VLOOKUP(eurostat_totals[[#This Row],[energy carrier EUCalc]],$AE$11:$BI$24,COLUMN()-COLUMN($AD$29),FALSE)*eurostat_totals[[#This Row],[2020 1]]</f>
        <v>0</v>
      </c>
      <c r="BC392" s="81">
        <f>VLOOKUP(eurostat_totals[[#This Row],[energy carrier EUCalc]],$AE$11:$BI$24,COLUMN()-COLUMN($AD$29),FALSE)*eurostat_totals[[#This Row],[2020 1]]</f>
        <v>0</v>
      </c>
      <c r="BD392" s="81">
        <f ca="1">VLOOKUP(eurostat_totals[[#This Row],[energy carrier EUCalc]],$AE$11:$BI$24,COLUMN()-COLUMN($AD$29),FALSE)*eurostat_totals[[#This Row],[2020 1]]</f>
        <v>0</v>
      </c>
      <c r="BE392" s="81">
        <f ca="1">VLOOKUP(eurostat_totals[[#This Row],[energy carrier EUCalc]],$AE$11:$BI$24,COLUMN()-COLUMN($AD$29),FALSE)*eurostat_totals[[#This Row],[2020 1]]</f>
        <v>0</v>
      </c>
      <c r="BF392" s="81">
        <f ca="1">VLOOKUP(eurostat_totals[[#This Row],[energy carrier EUCalc]],$AE$11:$BI$24,COLUMN()-COLUMN($AD$29),FALSE)*eurostat_totals[[#This Row],[2020 1]]</f>
        <v>0</v>
      </c>
      <c r="BG392" s="81">
        <f ca="1">VLOOKUP(eurostat_totals[[#This Row],[energy carrier EUCalc]],$AE$11:$BI$24,COLUMN()-COLUMN($AD$29),FALSE)*eurostat_totals[[#This Row],[2020 1]]</f>
        <v>0</v>
      </c>
      <c r="BH392" s="81">
        <f ca="1">VLOOKUP(eurostat_totals[[#This Row],[energy carrier EUCalc]],$AE$11:$BI$24,COLUMN()-COLUMN($AD$29),FALSE)*eurostat_totals[[#This Row],[2020 1]]</f>
        <v>0</v>
      </c>
      <c r="BI392" s="81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81" t="str">
        <f t="shared" si="137"/>
        <v>solid-ff-coalPoland</v>
      </c>
      <c r="B393" s="6" t="s">
        <v>39</v>
      </c>
      <c r="C393" t="s">
        <v>6</v>
      </c>
      <c r="D393" s="84">
        <v>129926.82391629455</v>
      </c>
      <c r="E393" s="84">
        <v>166721.19825984014</v>
      </c>
      <c r="F393" s="84">
        <v>170071.99828777945</v>
      </c>
      <c r="G393" s="84">
        <v>182487.44664948268</v>
      </c>
      <c r="H393" s="84">
        <v>153722.00733882815</v>
      </c>
      <c r="I393" s="84">
        <v>151533.4648841992</v>
      </c>
      <c r="J393" s="84">
        <v>160857.5501692112</v>
      </c>
      <c r="K393" s="84">
        <v>138154.41508986146</v>
      </c>
      <c r="L393" s="84">
        <v>105300.22531489552</v>
      </c>
      <c r="M393" s="84">
        <v>109399.65692583473</v>
      </c>
      <c r="N393" s="84">
        <v>80472.672336685617</v>
      </c>
      <c r="O393" s="84">
        <v>90592.023773311099</v>
      </c>
      <c r="P393" s="84">
        <v>99177.874370400154</v>
      </c>
      <c r="Q393" s="84">
        <v>96320.537162345863</v>
      </c>
      <c r="R393" s="84">
        <v>100324.59801751588</v>
      </c>
      <c r="S393" s="84">
        <v>112322.01674566552</v>
      </c>
      <c r="T393" s="84">
        <v>128757.0355391734</v>
      </c>
      <c r="U393" s="84">
        <v>113655.94241479966</v>
      </c>
      <c r="V393" s="84">
        <v>121624.44525534398</v>
      </c>
      <c r="W393" s="84">
        <v>125096.92657130177</v>
      </c>
      <c r="X393" s="84">
        <v>147854.70656835052</v>
      </c>
      <c r="Y393" s="84">
        <v>123499.76909841958</v>
      </c>
      <c r="Z393" s="84">
        <v>131459.69495020315</v>
      </c>
      <c r="AA393" s="84">
        <v>126006.18592161944</v>
      </c>
      <c r="AB393" s="84">
        <v>112672.69452721838</v>
      </c>
      <c r="AC393" s="84">
        <v>110465.8697326293</v>
      </c>
      <c r="AD393" s="84">
        <v>117125.5465707636</v>
      </c>
      <c r="AE393" s="84">
        <v>116562.06274647544</v>
      </c>
      <c r="AF393" s="84">
        <f t="shared" si="134"/>
        <v>113582.5363057299</v>
      </c>
      <c r="AG393" s="84">
        <f t="shared" si="135"/>
        <v>111097.80638255199</v>
      </c>
      <c r="AH393" s="84">
        <f t="shared" si="136"/>
        <v>110782.82875361871</v>
      </c>
      <c r="AI393" s="84">
        <f ca="1">VLOOKUP(eurostat_totals[[#This Row],[energy carrier EUCalc]],$AE$11:$BI$24,COLUMN()-COLUMN($AD$29),FALSE)*eurostat_totals[[#This Row],[2020 1]]</f>
        <v>108936.44827439175</v>
      </c>
      <c r="AJ393" s="84">
        <f ca="1">VLOOKUP(eurostat_totals[[#This Row],[energy carrier EUCalc]],$AE$11:$BI$24,COLUMN()-COLUMN($AD$29),FALSE)*eurostat_totals[[#This Row],[2020 1]]</f>
        <v>107090.06779516475</v>
      </c>
      <c r="AK393" s="84">
        <f ca="1">VLOOKUP(eurostat_totals[[#This Row],[energy carrier EUCalc]],$AE$11:$BI$24,COLUMN()-COLUMN($AD$29),FALSE)*eurostat_totals[[#This Row],[2020 1]]</f>
        <v>105243.68731593777</v>
      </c>
      <c r="AL393" s="84">
        <f ca="1">VLOOKUP(eurostat_totals[[#This Row],[energy carrier EUCalc]],$AE$11:$BI$24,COLUMN()-COLUMN($AD$29),FALSE)*eurostat_totals[[#This Row],[2020 1]]</f>
        <v>103397.30683671081</v>
      </c>
      <c r="AM393" s="84">
        <f ca="1">VLOOKUP(eurostat_totals[[#This Row],[energy carrier EUCalc]],$AE$11:$BI$24,COLUMN()-COLUMN($AD$29),FALSE)*eurostat_totals[[#This Row],[2020 1]]</f>
        <v>101550.92635748383</v>
      </c>
      <c r="AN393" s="84">
        <f ca="1">VLOOKUP(eurostat_totals[[#This Row],[energy carrier EUCalc]],$AE$11:$BI$24,COLUMN()-COLUMN($AD$29),FALSE)*eurostat_totals[[#This Row],[2020 1]]</f>
        <v>99704.545878256846</v>
      </c>
      <c r="AO393" s="84">
        <f>VLOOKUP(eurostat_totals[[#This Row],[energy carrier EUCalc]],$AE$11:$BI$24,COLUMN()-COLUMN($AD$29),FALSE)*eurostat_totals[[#This Row],[2020 1]]</f>
        <v>110782.82875361871</v>
      </c>
      <c r="AP393" s="84">
        <f ca="1">VLOOKUP(eurostat_totals[[#This Row],[energy carrier EUCalc]],$AE$11:$BI$24,COLUMN()-COLUMN($AD$29),FALSE)*eurostat_totals[[#This Row],[2020 1]]</f>
        <v>108936.44827439175</v>
      </c>
      <c r="AQ393" s="84">
        <f ca="1">VLOOKUP(eurostat_totals[[#This Row],[energy carrier EUCalc]],$AE$11:$BI$24,COLUMN()-COLUMN($AD$29),FALSE)*eurostat_totals[[#This Row],[2020 1]]</f>
        <v>107090.06779516475</v>
      </c>
      <c r="AR393" s="81">
        <f ca="1">VLOOKUP(eurostat_totals[[#This Row],[energy carrier EUCalc]],$AE$11:$BI$24,COLUMN()-COLUMN($AD$29),FALSE)*eurostat_totals[[#This Row],[2020 1]]</f>
        <v>105243.68731593777</v>
      </c>
      <c r="AS393" s="81">
        <f ca="1">VLOOKUP(eurostat_totals[[#This Row],[energy carrier EUCalc]],$AE$11:$BI$24,COLUMN()-COLUMN($AD$29),FALSE)*eurostat_totals[[#This Row],[2020 1]]</f>
        <v>103397.30683671081</v>
      </c>
      <c r="AT393" s="81">
        <f ca="1">VLOOKUP(eurostat_totals[[#This Row],[energy carrier EUCalc]],$AE$11:$BI$24,COLUMN()-COLUMN($AD$29),FALSE)*eurostat_totals[[#This Row],[2020 1]]</f>
        <v>101550.92635748383</v>
      </c>
      <c r="AU393" s="81">
        <f ca="1">VLOOKUP(eurostat_totals[[#This Row],[energy carrier EUCalc]],$AE$11:$BI$24,COLUMN()-COLUMN($AD$29),FALSE)*eurostat_totals[[#This Row],[2020 1]]</f>
        <v>55391.414376809356</v>
      </c>
      <c r="AV393" s="81">
        <f>VLOOKUP(eurostat_totals[[#This Row],[energy carrier EUCalc]],$AE$11:$BI$24,COLUMN()-COLUMN($AD$29),FALSE)*eurostat_totals[[#This Row],[2020 1]]</f>
        <v>110782.82875361871</v>
      </c>
      <c r="AW393" s="81">
        <f ca="1">VLOOKUP(eurostat_totals[[#This Row],[energy carrier EUCalc]],$AE$11:$BI$24,COLUMN()-COLUMN($AD$29),FALSE)*eurostat_totals[[#This Row],[2020 1]]</f>
        <v>108936.44827439175</v>
      </c>
      <c r="AX393" s="81">
        <f ca="1">VLOOKUP(eurostat_totals[[#This Row],[energy carrier EUCalc]],$AE$11:$BI$24,COLUMN()-COLUMN($AD$29),FALSE)*eurostat_totals[[#This Row],[2020 1]]</f>
        <v>107090.06779516475</v>
      </c>
      <c r="AY393" s="81">
        <f ca="1">VLOOKUP(eurostat_totals[[#This Row],[energy carrier EUCalc]],$AE$11:$BI$24,COLUMN()-COLUMN($AD$29),FALSE)*eurostat_totals[[#This Row],[2020 1]]</f>
        <v>105243.68731593777</v>
      </c>
      <c r="AZ393" s="81">
        <f ca="1">VLOOKUP(eurostat_totals[[#This Row],[energy carrier EUCalc]],$AE$11:$BI$24,COLUMN()-COLUMN($AD$29),FALSE)*eurostat_totals[[#This Row],[2020 1]]</f>
        <v>103397.30683671081</v>
      </c>
      <c r="BA393" s="81">
        <f ca="1">VLOOKUP(eurostat_totals[[#This Row],[energy carrier EUCalc]],$AE$11:$BI$24,COLUMN()-COLUMN($AD$29),FALSE)*eurostat_totals[[#This Row],[2020 1]]</f>
        <v>101550.92635748383</v>
      </c>
      <c r="BB393" s="81">
        <f ca="1">VLOOKUP(eurostat_totals[[#This Row],[energy carrier EUCalc]],$AE$11:$BI$24,COLUMN()-COLUMN($AD$29),FALSE)*eurostat_totals[[#This Row],[2020 1]]</f>
        <v>38773.990063766549</v>
      </c>
      <c r="BC393" s="81">
        <f>VLOOKUP(eurostat_totals[[#This Row],[energy carrier EUCalc]],$AE$11:$BI$24,COLUMN()-COLUMN($AD$29),FALSE)*eurostat_totals[[#This Row],[2020 1]]</f>
        <v>110782.82875361871</v>
      </c>
      <c r="BD393" s="81">
        <f ca="1">VLOOKUP(eurostat_totals[[#This Row],[energy carrier EUCalc]],$AE$11:$BI$24,COLUMN()-COLUMN($AD$29),FALSE)*eurostat_totals[[#This Row],[2020 1]]</f>
        <v>108936.44827439175</v>
      </c>
      <c r="BE393" s="81">
        <f ca="1">VLOOKUP(eurostat_totals[[#This Row],[energy carrier EUCalc]],$AE$11:$BI$24,COLUMN()-COLUMN($AD$29),FALSE)*eurostat_totals[[#This Row],[2020 1]]</f>
        <v>107090.06779516475</v>
      </c>
      <c r="BF393" s="81">
        <f ca="1">VLOOKUP(eurostat_totals[[#This Row],[energy carrier EUCalc]],$AE$11:$BI$24,COLUMN()-COLUMN($AD$29),FALSE)*eurostat_totals[[#This Row],[2020 1]]</f>
        <v>105243.68731593777</v>
      </c>
      <c r="BG393" s="81">
        <f ca="1">VLOOKUP(eurostat_totals[[#This Row],[energy carrier EUCalc]],$AE$11:$BI$24,COLUMN()-COLUMN($AD$29),FALSE)*eurostat_totals[[#This Row],[2020 1]]</f>
        <v>103397.30683671081</v>
      </c>
      <c r="BH393" s="81">
        <f ca="1">VLOOKUP(eurostat_totals[[#This Row],[energy carrier EUCalc]],$AE$11:$BI$24,COLUMN()-COLUMN($AD$29),FALSE)*eurostat_totals[[#This Row],[2020 1]]</f>
        <v>101550.92635748383</v>
      </c>
      <c r="BI393" s="81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81" t="str">
        <f t="shared" si="137"/>
        <v>solid-ff-coalPortugal</v>
      </c>
      <c r="B394" s="6" t="s">
        <v>39</v>
      </c>
      <c r="C394" t="s">
        <v>21</v>
      </c>
      <c r="D394" s="84">
        <v>0</v>
      </c>
      <c r="E394" s="84">
        <v>0</v>
      </c>
      <c r="F394" s="84">
        <v>0</v>
      </c>
      <c r="G394" s="84">
        <v>0</v>
      </c>
      <c r="H394" s="84">
        <v>0</v>
      </c>
      <c r="I394" s="84">
        <v>0</v>
      </c>
      <c r="J394" s="84">
        <v>0</v>
      </c>
      <c r="K394" s="84">
        <v>0</v>
      </c>
      <c r="L394" s="84">
        <v>0</v>
      </c>
      <c r="M394" s="84">
        <v>0</v>
      </c>
      <c r="N394" s="84">
        <v>0</v>
      </c>
      <c r="O394" s="84">
        <v>0</v>
      </c>
      <c r="P394" s="84">
        <v>0</v>
      </c>
      <c r="Q394" s="84">
        <v>0</v>
      </c>
      <c r="R394" s="84">
        <v>0</v>
      </c>
      <c r="S394" s="84">
        <v>0</v>
      </c>
      <c r="T394" s="84">
        <v>0</v>
      </c>
      <c r="U394" s="84">
        <v>0</v>
      </c>
      <c r="V394" s="84">
        <v>0</v>
      </c>
      <c r="W394" s="84">
        <v>0</v>
      </c>
      <c r="X394" s="84">
        <v>0</v>
      </c>
      <c r="Y394" s="84">
        <v>0</v>
      </c>
      <c r="Z394" s="84">
        <v>0</v>
      </c>
      <c r="AA394" s="84">
        <v>0</v>
      </c>
      <c r="AB394" s="84">
        <v>0</v>
      </c>
      <c r="AC394" s="84">
        <v>0</v>
      </c>
      <c r="AD394" s="84">
        <v>0</v>
      </c>
      <c r="AE394" s="84">
        <v>0</v>
      </c>
      <c r="AF394" s="84">
        <f t="shared" si="134"/>
        <v>0</v>
      </c>
      <c r="AG394" s="84">
        <f t="shared" si="135"/>
        <v>0</v>
      </c>
      <c r="AH394" s="84">
        <f t="shared" si="136"/>
        <v>0</v>
      </c>
      <c r="AI394" s="84">
        <f ca="1">VLOOKUP(eurostat_totals[[#This Row],[energy carrier EUCalc]],$AE$11:$BI$24,COLUMN()-COLUMN($AD$29),FALSE)*eurostat_totals[[#This Row],[2020 1]]</f>
        <v>0</v>
      </c>
      <c r="AJ394" s="84">
        <f ca="1">VLOOKUP(eurostat_totals[[#This Row],[energy carrier EUCalc]],$AE$11:$BI$24,COLUMN()-COLUMN($AD$29),FALSE)*eurostat_totals[[#This Row],[2020 1]]</f>
        <v>0</v>
      </c>
      <c r="AK394" s="84">
        <f ca="1">VLOOKUP(eurostat_totals[[#This Row],[energy carrier EUCalc]],$AE$11:$BI$24,COLUMN()-COLUMN($AD$29),FALSE)*eurostat_totals[[#This Row],[2020 1]]</f>
        <v>0</v>
      </c>
      <c r="AL394" s="84">
        <f ca="1">VLOOKUP(eurostat_totals[[#This Row],[energy carrier EUCalc]],$AE$11:$BI$24,COLUMN()-COLUMN($AD$29),FALSE)*eurostat_totals[[#This Row],[2020 1]]</f>
        <v>0</v>
      </c>
      <c r="AM394" s="84">
        <f ca="1">VLOOKUP(eurostat_totals[[#This Row],[energy carrier EUCalc]],$AE$11:$BI$24,COLUMN()-COLUMN($AD$29),FALSE)*eurostat_totals[[#This Row],[2020 1]]</f>
        <v>0</v>
      </c>
      <c r="AN394" s="84">
        <f ca="1">VLOOKUP(eurostat_totals[[#This Row],[energy carrier EUCalc]],$AE$11:$BI$24,COLUMN()-COLUMN($AD$29),FALSE)*eurostat_totals[[#This Row],[2020 1]]</f>
        <v>0</v>
      </c>
      <c r="AO394" s="84">
        <f>VLOOKUP(eurostat_totals[[#This Row],[energy carrier EUCalc]],$AE$11:$BI$24,COLUMN()-COLUMN($AD$29),FALSE)*eurostat_totals[[#This Row],[2020 1]]</f>
        <v>0</v>
      </c>
      <c r="AP394" s="84">
        <f ca="1">VLOOKUP(eurostat_totals[[#This Row],[energy carrier EUCalc]],$AE$11:$BI$24,COLUMN()-COLUMN($AD$29),FALSE)*eurostat_totals[[#This Row],[2020 1]]</f>
        <v>0</v>
      </c>
      <c r="AQ394" s="84">
        <f ca="1">VLOOKUP(eurostat_totals[[#This Row],[energy carrier EUCalc]],$AE$11:$BI$24,COLUMN()-COLUMN($AD$29),FALSE)*eurostat_totals[[#This Row],[2020 1]]</f>
        <v>0</v>
      </c>
      <c r="AR394" s="81">
        <f ca="1">VLOOKUP(eurostat_totals[[#This Row],[energy carrier EUCalc]],$AE$11:$BI$24,COLUMN()-COLUMN($AD$29),FALSE)*eurostat_totals[[#This Row],[2020 1]]</f>
        <v>0</v>
      </c>
      <c r="AS394" s="81">
        <f ca="1">VLOOKUP(eurostat_totals[[#This Row],[energy carrier EUCalc]],$AE$11:$BI$24,COLUMN()-COLUMN($AD$29),FALSE)*eurostat_totals[[#This Row],[2020 1]]</f>
        <v>0</v>
      </c>
      <c r="AT394" s="81">
        <f ca="1">VLOOKUP(eurostat_totals[[#This Row],[energy carrier EUCalc]],$AE$11:$BI$24,COLUMN()-COLUMN($AD$29),FALSE)*eurostat_totals[[#This Row],[2020 1]]</f>
        <v>0</v>
      </c>
      <c r="AU394" s="81">
        <f ca="1">VLOOKUP(eurostat_totals[[#This Row],[energy carrier EUCalc]],$AE$11:$BI$24,COLUMN()-COLUMN($AD$29),FALSE)*eurostat_totals[[#This Row],[2020 1]]</f>
        <v>0</v>
      </c>
      <c r="AV394" s="81">
        <f>VLOOKUP(eurostat_totals[[#This Row],[energy carrier EUCalc]],$AE$11:$BI$24,COLUMN()-COLUMN($AD$29),FALSE)*eurostat_totals[[#This Row],[2020 1]]</f>
        <v>0</v>
      </c>
      <c r="AW394" s="81">
        <f ca="1">VLOOKUP(eurostat_totals[[#This Row],[energy carrier EUCalc]],$AE$11:$BI$24,COLUMN()-COLUMN($AD$29),FALSE)*eurostat_totals[[#This Row],[2020 1]]</f>
        <v>0</v>
      </c>
      <c r="AX394" s="81">
        <f ca="1">VLOOKUP(eurostat_totals[[#This Row],[energy carrier EUCalc]],$AE$11:$BI$24,COLUMN()-COLUMN($AD$29),FALSE)*eurostat_totals[[#This Row],[2020 1]]</f>
        <v>0</v>
      </c>
      <c r="AY394" s="81">
        <f ca="1">VLOOKUP(eurostat_totals[[#This Row],[energy carrier EUCalc]],$AE$11:$BI$24,COLUMN()-COLUMN($AD$29),FALSE)*eurostat_totals[[#This Row],[2020 1]]</f>
        <v>0</v>
      </c>
      <c r="AZ394" s="81">
        <f ca="1">VLOOKUP(eurostat_totals[[#This Row],[energy carrier EUCalc]],$AE$11:$BI$24,COLUMN()-COLUMN($AD$29),FALSE)*eurostat_totals[[#This Row],[2020 1]]</f>
        <v>0</v>
      </c>
      <c r="BA394" s="81">
        <f ca="1">VLOOKUP(eurostat_totals[[#This Row],[energy carrier EUCalc]],$AE$11:$BI$24,COLUMN()-COLUMN($AD$29),FALSE)*eurostat_totals[[#This Row],[2020 1]]</f>
        <v>0</v>
      </c>
      <c r="BB394" s="81">
        <f ca="1">VLOOKUP(eurostat_totals[[#This Row],[energy carrier EUCalc]],$AE$11:$BI$24,COLUMN()-COLUMN($AD$29),FALSE)*eurostat_totals[[#This Row],[2020 1]]</f>
        <v>0</v>
      </c>
      <c r="BC394" s="81">
        <f>VLOOKUP(eurostat_totals[[#This Row],[energy carrier EUCalc]],$AE$11:$BI$24,COLUMN()-COLUMN($AD$29),FALSE)*eurostat_totals[[#This Row],[2020 1]]</f>
        <v>0</v>
      </c>
      <c r="BD394" s="81">
        <f ca="1">VLOOKUP(eurostat_totals[[#This Row],[energy carrier EUCalc]],$AE$11:$BI$24,COLUMN()-COLUMN($AD$29),FALSE)*eurostat_totals[[#This Row],[2020 1]]</f>
        <v>0</v>
      </c>
      <c r="BE394" s="81">
        <f ca="1">VLOOKUP(eurostat_totals[[#This Row],[energy carrier EUCalc]],$AE$11:$BI$24,COLUMN()-COLUMN($AD$29),FALSE)*eurostat_totals[[#This Row],[2020 1]]</f>
        <v>0</v>
      </c>
      <c r="BF394" s="81">
        <f ca="1">VLOOKUP(eurostat_totals[[#This Row],[energy carrier EUCalc]],$AE$11:$BI$24,COLUMN()-COLUMN($AD$29),FALSE)*eurostat_totals[[#This Row],[2020 1]]</f>
        <v>0</v>
      </c>
      <c r="BG394" s="81">
        <f ca="1">VLOOKUP(eurostat_totals[[#This Row],[energy carrier EUCalc]],$AE$11:$BI$24,COLUMN()-COLUMN($AD$29),FALSE)*eurostat_totals[[#This Row],[2020 1]]</f>
        <v>0</v>
      </c>
      <c r="BH394" s="81">
        <f ca="1">VLOOKUP(eurostat_totals[[#This Row],[energy carrier EUCalc]],$AE$11:$BI$24,COLUMN()-COLUMN($AD$29),FALSE)*eurostat_totals[[#This Row],[2020 1]]</f>
        <v>0</v>
      </c>
      <c r="BI394" s="81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81" t="str">
        <f t="shared" si="137"/>
        <v>solid-ff-coalRomania</v>
      </c>
      <c r="B395" s="6" t="s">
        <v>39</v>
      </c>
      <c r="C395" t="s">
        <v>10</v>
      </c>
      <c r="D395" s="84">
        <v>15944.939339999999</v>
      </c>
      <c r="E395" s="84">
        <v>9732.4957200000008</v>
      </c>
      <c r="F395" s="84">
        <v>7844.1791400000002</v>
      </c>
      <c r="G395" s="84">
        <v>5353.6844199999996</v>
      </c>
      <c r="H395" s="84">
        <v>1552.11654</v>
      </c>
      <c r="I395" s="84">
        <v>1370.1303</v>
      </c>
      <c r="J395" s="84">
        <v>3234.8612400000006</v>
      </c>
      <c r="K395" s="84">
        <v>2743.5402600000002</v>
      </c>
      <c r="L395" s="84">
        <v>392.02403999999996</v>
      </c>
      <c r="M395" s="84">
        <v>1087.4515200000001</v>
      </c>
      <c r="N395" s="84">
        <v>980.71138000000008</v>
      </c>
      <c r="O395" s="84">
        <v>164.86687999999998</v>
      </c>
      <c r="P395" s="84">
        <v>0</v>
      </c>
      <c r="Q395" s="84">
        <v>0</v>
      </c>
      <c r="R395" s="84">
        <v>0</v>
      </c>
      <c r="S395" s="84">
        <v>0</v>
      </c>
      <c r="T395" s="84">
        <v>0</v>
      </c>
      <c r="U395" s="84">
        <v>247.90508</v>
      </c>
      <c r="V395" s="84">
        <v>0</v>
      </c>
      <c r="W395" s="84">
        <v>0</v>
      </c>
      <c r="X395" s="84">
        <v>232.08828</v>
      </c>
      <c r="Y395" s="84">
        <v>450.03448000000003</v>
      </c>
      <c r="Z395" s="84">
        <v>0</v>
      </c>
      <c r="AA395" s="84">
        <v>0</v>
      </c>
      <c r="AB395" s="84">
        <v>0</v>
      </c>
      <c r="AC395" s="84">
        <v>0</v>
      </c>
      <c r="AD395" s="84">
        <v>0</v>
      </c>
      <c r="AE395" s="84">
        <v>0</v>
      </c>
      <c r="AF395" s="84">
        <f t="shared" si="134"/>
        <v>0</v>
      </c>
      <c r="AG395" s="84">
        <f t="shared" si="135"/>
        <v>0</v>
      </c>
      <c r="AH395" s="84">
        <f t="shared" si="136"/>
        <v>0</v>
      </c>
      <c r="AI395" s="84">
        <f ca="1">VLOOKUP(eurostat_totals[[#This Row],[energy carrier EUCalc]],$AE$11:$BI$24,COLUMN()-COLUMN($AD$29),FALSE)*eurostat_totals[[#This Row],[2020 1]]</f>
        <v>0</v>
      </c>
      <c r="AJ395" s="84">
        <f ca="1">VLOOKUP(eurostat_totals[[#This Row],[energy carrier EUCalc]],$AE$11:$BI$24,COLUMN()-COLUMN($AD$29),FALSE)*eurostat_totals[[#This Row],[2020 1]]</f>
        <v>0</v>
      </c>
      <c r="AK395" s="84">
        <f ca="1">VLOOKUP(eurostat_totals[[#This Row],[energy carrier EUCalc]],$AE$11:$BI$24,COLUMN()-COLUMN($AD$29),FALSE)*eurostat_totals[[#This Row],[2020 1]]</f>
        <v>0</v>
      </c>
      <c r="AL395" s="84">
        <f ca="1">VLOOKUP(eurostat_totals[[#This Row],[energy carrier EUCalc]],$AE$11:$BI$24,COLUMN()-COLUMN($AD$29),FALSE)*eurostat_totals[[#This Row],[2020 1]]</f>
        <v>0</v>
      </c>
      <c r="AM395" s="84">
        <f ca="1">VLOOKUP(eurostat_totals[[#This Row],[energy carrier EUCalc]],$AE$11:$BI$24,COLUMN()-COLUMN($AD$29),FALSE)*eurostat_totals[[#This Row],[2020 1]]</f>
        <v>0</v>
      </c>
      <c r="AN395" s="84">
        <f ca="1">VLOOKUP(eurostat_totals[[#This Row],[energy carrier EUCalc]],$AE$11:$BI$24,COLUMN()-COLUMN($AD$29),FALSE)*eurostat_totals[[#This Row],[2020 1]]</f>
        <v>0</v>
      </c>
      <c r="AO395" s="84">
        <f>VLOOKUP(eurostat_totals[[#This Row],[energy carrier EUCalc]],$AE$11:$BI$24,COLUMN()-COLUMN($AD$29),FALSE)*eurostat_totals[[#This Row],[2020 1]]</f>
        <v>0</v>
      </c>
      <c r="AP395" s="84">
        <f ca="1">VLOOKUP(eurostat_totals[[#This Row],[energy carrier EUCalc]],$AE$11:$BI$24,COLUMN()-COLUMN($AD$29),FALSE)*eurostat_totals[[#This Row],[2020 1]]</f>
        <v>0</v>
      </c>
      <c r="AQ395" s="84">
        <f ca="1">VLOOKUP(eurostat_totals[[#This Row],[energy carrier EUCalc]],$AE$11:$BI$24,COLUMN()-COLUMN($AD$29),FALSE)*eurostat_totals[[#This Row],[2020 1]]</f>
        <v>0</v>
      </c>
      <c r="AR395" s="81">
        <f ca="1">VLOOKUP(eurostat_totals[[#This Row],[energy carrier EUCalc]],$AE$11:$BI$24,COLUMN()-COLUMN($AD$29),FALSE)*eurostat_totals[[#This Row],[2020 1]]</f>
        <v>0</v>
      </c>
      <c r="AS395" s="81">
        <f ca="1">VLOOKUP(eurostat_totals[[#This Row],[energy carrier EUCalc]],$AE$11:$BI$24,COLUMN()-COLUMN($AD$29),FALSE)*eurostat_totals[[#This Row],[2020 1]]</f>
        <v>0</v>
      </c>
      <c r="AT395" s="81">
        <f ca="1">VLOOKUP(eurostat_totals[[#This Row],[energy carrier EUCalc]],$AE$11:$BI$24,COLUMN()-COLUMN($AD$29),FALSE)*eurostat_totals[[#This Row],[2020 1]]</f>
        <v>0</v>
      </c>
      <c r="AU395" s="81">
        <f ca="1">VLOOKUP(eurostat_totals[[#This Row],[energy carrier EUCalc]],$AE$11:$BI$24,COLUMN()-COLUMN($AD$29),FALSE)*eurostat_totals[[#This Row],[2020 1]]</f>
        <v>0</v>
      </c>
      <c r="AV395" s="81">
        <f>VLOOKUP(eurostat_totals[[#This Row],[energy carrier EUCalc]],$AE$11:$BI$24,COLUMN()-COLUMN($AD$29),FALSE)*eurostat_totals[[#This Row],[2020 1]]</f>
        <v>0</v>
      </c>
      <c r="AW395" s="81">
        <f ca="1">VLOOKUP(eurostat_totals[[#This Row],[energy carrier EUCalc]],$AE$11:$BI$24,COLUMN()-COLUMN($AD$29),FALSE)*eurostat_totals[[#This Row],[2020 1]]</f>
        <v>0</v>
      </c>
      <c r="AX395" s="81">
        <f ca="1">VLOOKUP(eurostat_totals[[#This Row],[energy carrier EUCalc]],$AE$11:$BI$24,COLUMN()-COLUMN($AD$29),FALSE)*eurostat_totals[[#This Row],[2020 1]]</f>
        <v>0</v>
      </c>
      <c r="AY395" s="81">
        <f ca="1">VLOOKUP(eurostat_totals[[#This Row],[energy carrier EUCalc]],$AE$11:$BI$24,COLUMN()-COLUMN($AD$29),FALSE)*eurostat_totals[[#This Row],[2020 1]]</f>
        <v>0</v>
      </c>
      <c r="AZ395" s="81">
        <f ca="1">VLOOKUP(eurostat_totals[[#This Row],[energy carrier EUCalc]],$AE$11:$BI$24,COLUMN()-COLUMN($AD$29),FALSE)*eurostat_totals[[#This Row],[2020 1]]</f>
        <v>0</v>
      </c>
      <c r="BA395" s="81">
        <f ca="1">VLOOKUP(eurostat_totals[[#This Row],[energy carrier EUCalc]],$AE$11:$BI$24,COLUMN()-COLUMN($AD$29),FALSE)*eurostat_totals[[#This Row],[2020 1]]</f>
        <v>0</v>
      </c>
      <c r="BB395" s="81">
        <f ca="1">VLOOKUP(eurostat_totals[[#This Row],[energy carrier EUCalc]],$AE$11:$BI$24,COLUMN()-COLUMN($AD$29),FALSE)*eurostat_totals[[#This Row],[2020 1]]</f>
        <v>0</v>
      </c>
      <c r="BC395" s="81">
        <f>VLOOKUP(eurostat_totals[[#This Row],[energy carrier EUCalc]],$AE$11:$BI$24,COLUMN()-COLUMN($AD$29),FALSE)*eurostat_totals[[#This Row],[2020 1]]</f>
        <v>0</v>
      </c>
      <c r="BD395" s="81">
        <f ca="1">VLOOKUP(eurostat_totals[[#This Row],[energy carrier EUCalc]],$AE$11:$BI$24,COLUMN()-COLUMN($AD$29),FALSE)*eurostat_totals[[#This Row],[2020 1]]</f>
        <v>0</v>
      </c>
      <c r="BE395" s="81">
        <f ca="1">VLOOKUP(eurostat_totals[[#This Row],[energy carrier EUCalc]],$AE$11:$BI$24,COLUMN()-COLUMN($AD$29),FALSE)*eurostat_totals[[#This Row],[2020 1]]</f>
        <v>0</v>
      </c>
      <c r="BF395" s="81">
        <f ca="1">VLOOKUP(eurostat_totals[[#This Row],[energy carrier EUCalc]],$AE$11:$BI$24,COLUMN()-COLUMN($AD$29),FALSE)*eurostat_totals[[#This Row],[2020 1]]</f>
        <v>0</v>
      </c>
      <c r="BG395" s="81">
        <f ca="1">VLOOKUP(eurostat_totals[[#This Row],[energy carrier EUCalc]],$AE$11:$BI$24,COLUMN()-COLUMN($AD$29),FALSE)*eurostat_totals[[#This Row],[2020 1]]</f>
        <v>0</v>
      </c>
      <c r="BH395" s="81">
        <f ca="1">VLOOKUP(eurostat_totals[[#This Row],[energy carrier EUCalc]],$AE$11:$BI$24,COLUMN()-COLUMN($AD$29),FALSE)*eurostat_totals[[#This Row],[2020 1]]</f>
        <v>0</v>
      </c>
      <c r="BI395" s="81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81" t="str">
        <f t="shared" si="137"/>
        <v>solid-ff-coalSerbia</v>
      </c>
      <c r="B396" s="6" t="s">
        <v>39</v>
      </c>
      <c r="C396" t="s">
        <v>72</v>
      </c>
      <c r="D396" s="84">
        <v>10836.3688</v>
      </c>
      <c r="E396" s="84">
        <v>6896.2411000000011</v>
      </c>
      <c r="F396" s="84">
        <v>12221.187790000002</v>
      </c>
      <c r="G396" s="84">
        <v>12204.021910000001</v>
      </c>
      <c r="H396" s="84">
        <v>10689.505160000001</v>
      </c>
      <c r="I396" s="84">
        <v>5867.2535900000003</v>
      </c>
      <c r="J396" s="84">
        <v>8477.8862100000006</v>
      </c>
      <c r="K396" s="84">
        <v>8568.6583600000013</v>
      </c>
      <c r="L396" s="84">
        <v>11196.642940000002</v>
      </c>
      <c r="M396" s="84">
        <v>10397.720090000001</v>
      </c>
      <c r="N396" s="84">
        <v>10026.944060000002</v>
      </c>
      <c r="O396" s="84">
        <v>9500.3841800000009</v>
      </c>
      <c r="P396" s="84">
        <v>10701.01886</v>
      </c>
      <c r="Q396" s="84">
        <v>11423.427940000001</v>
      </c>
      <c r="R396" s="84">
        <v>11690.638820000002</v>
      </c>
      <c r="S396" s="84">
        <v>10465.371800000003</v>
      </c>
      <c r="T396" s="84">
        <v>4591.9310500000001</v>
      </c>
      <c r="U396" s="84">
        <v>11856.924560000001</v>
      </c>
      <c r="V396" s="84">
        <v>10177.947980000001</v>
      </c>
      <c r="W396" s="84">
        <v>5468.6353400000007</v>
      </c>
      <c r="X396" s="84">
        <v>5388.1208500000002</v>
      </c>
      <c r="Y396" s="84">
        <v>6722.2097800000001</v>
      </c>
      <c r="Z396" s="84">
        <v>5573.0494800000006</v>
      </c>
      <c r="AA396" s="84">
        <v>4760.5776800000003</v>
      </c>
      <c r="AB396" s="84">
        <v>3944.3493900000003</v>
      </c>
      <c r="AC396" s="84">
        <v>3631.3279400000001</v>
      </c>
      <c r="AD396" s="84">
        <v>5015.8561800000007</v>
      </c>
      <c r="AE396" s="84">
        <v>5316.2707100000007</v>
      </c>
      <c r="AF396" s="84">
        <f t="shared" si="134"/>
        <v>5264.9149560000005</v>
      </c>
      <c r="AG396" s="84">
        <f t="shared" si="135"/>
        <v>5365.7824112000008</v>
      </c>
      <c r="AH396" s="84">
        <f t="shared" si="136"/>
        <v>5650.0690154400008</v>
      </c>
      <c r="AI396" s="84">
        <f ca="1">VLOOKUP(eurostat_totals[[#This Row],[energy carrier EUCalc]],$AE$11:$BI$24,COLUMN()-COLUMN($AD$29),FALSE)*eurostat_totals[[#This Row],[2020 1]]</f>
        <v>5555.9011985160014</v>
      </c>
      <c r="AJ396" s="84">
        <f ca="1">VLOOKUP(eurostat_totals[[#This Row],[energy carrier EUCalc]],$AE$11:$BI$24,COLUMN()-COLUMN($AD$29),FALSE)*eurostat_totals[[#This Row],[2020 1]]</f>
        <v>5461.733381592001</v>
      </c>
      <c r="AK396" s="84">
        <f ca="1">VLOOKUP(eurostat_totals[[#This Row],[energy carrier EUCalc]],$AE$11:$BI$24,COLUMN()-COLUMN($AD$29),FALSE)*eurostat_totals[[#This Row],[2020 1]]</f>
        <v>5367.5655646680007</v>
      </c>
      <c r="AL396" s="84">
        <f ca="1">VLOOKUP(eurostat_totals[[#This Row],[energy carrier EUCalc]],$AE$11:$BI$24,COLUMN()-COLUMN($AD$29),FALSE)*eurostat_totals[[#This Row],[2020 1]]</f>
        <v>5273.3977477440012</v>
      </c>
      <c r="AM396" s="84">
        <f ca="1">VLOOKUP(eurostat_totals[[#This Row],[energy carrier EUCalc]],$AE$11:$BI$24,COLUMN()-COLUMN($AD$29),FALSE)*eurostat_totals[[#This Row],[2020 1]]</f>
        <v>5179.2299308200008</v>
      </c>
      <c r="AN396" s="84">
        <f ca="1">VLOOKUP(eurostat_totals[[#This Row],[energy carrier EUCalc]],$AE$11:$BI$24,COLUMN()-COLUMN($AD$29),FALSE)*eurostat_totals[[#This Row],[2020 1]]</f>
        <v>5085.0621138960005</v>
      </c>
      <c r="AO396" s="84">
        <f>VLOOKUP(eurostat_totals[[#This Row],[energy carrier EUCalc]],$AE$11:$BI$24,COLUMN()-COLUMN($AD$29),FALSE)*eurostat_totals[[#This Row],[2020 1]]</f>
        <v>5650.0690154400008</v>
      </c>
      <c r="AP396" s="84">
        <f ca="1">VLOOKUP(eurostat_totals[[#This Row],[energy carrier EUCalc]],$AE$11:$BI$24,COLUMN()-COLUMN($AD$29),FALSE)*eurostat_totals[[#This Row],[2020 1]]</f>
        <v>5555.9011985160014</v>
      </c>
      <c r="AQ396" s="84">
        <f ca="1">VLOOKUP(eurostat_totals[[#This Row],[energy carrier EUCalc]],$AE$11:$BI$24,COLUMN()-COLUMN($AD$29),FALSE)*eurostat_totals[[#This Row],[2020 1]]</f>
        <v>5461.733381592001</v>
      </c>
      <c r="AR396" s="81">
        <f ca="1">VLOOKUP(eurostat_totals[[#This Row],[energy carrier EUCalc]],$AE$11:$BI$24,COLUMN()-COLUMN($AD$29),FALSE)*eurostat_totals[[#This Row],[2020 1]]</f>
        <v>5367.5655646680007</v>
      </c>
      <c r="AS396" s="81">
        <f ca="1">VLOOKUP(eurostat_totals[[#This Row],[energy carrier EUCalc]],$AE$11:$BI$24,COLUMN()-COLUMN($AD$29),FALSE)*eurostat_totals[[#This Row],[2020 1]]</f>
        <v>5273.3977477440012</v>
      </c>
      <c r="AT396" s="81">
        <f ca="1">VLOOKUP(eurostat_totals[[#This Row],[energy carrier EUCalc]],$AE$11:$BI$24,COLUMN()-COLUMN($AD$29),FALSE)*eurostat_totals[[#This Row],[2020 1]]</f>
        <v>5179.2299308200008</v>
      </c>
      <c r="AU396" s="81">
        <f ca="1">VLOOKUP(eurostat_totals[[#This Row],[energy carrier EUCalc]],$AE$11:$BI$24,COLUMN()-COLUMN($AD$29),FALSE)*eurostat_totals[[#This Row],[2020 1]]</f>
        <v>2825.0345077200004</v>
      </c>
      <c r="AV396" s="81">
        <f>VLOOKUP(eurostat_totals[[#This Row],[energy carrier EUCalc]],$AE$11:$BI$24,COLUMN()-COLUMN($AD$29),FALSE)*eurostat_totals[[#This Row],[2020 1]]</f>
        <v>5650.0690154400008</v>
      </c>
      <c r="AW396" s="81">
        <f ca="1">VLOOKUP(eurostat_totals[[#This Row],[energy carrier EUCalc]],$AE$11:$BI$24,COLUMN()-COLUMN($AD$29),FALSE)*eurostat_totals[[#This Row],[2020 1]]</f>
        <v>5555.9011985160014</v>
      </c>
      <c r="AX396" s="81">
        <f ca="1">VLOOKUP(eurostat_totals[[#This Row],[energy carrier EUCalc]],$AE$11:$BI$24,COLUMN()-COLUMN($AD$29),FALSE)*eurostat_totals[[#This Row],[2020 1]]</f>
        <v>5461.733381592001</v>
      </c>
      <c r="AY396" s="81">
        <f ca="1">VLOOKUP(eurostat_totals[[#This Row],[energy carrier EUCalc]],$AE$11:$BI$24,COLUMN()-COLUMN($AD$29),FALSE)*eurostat_totals[[#This Row],[2020 1]]</f>
        <v>5367.5655646680007</v>
      </c>
      <c r="AZ396" s="81">
        <f ca="1">VLOOKUP(eurostat_totals[[#This Row],[energy carrier EUCalc]],$AE$11:$BI$24,COLUMN()-COLUMN($AD$29),FALSE)*eurostat_totals[[#This Row],[2020 1]]</f>
        <v>5273.3977477440012</v>
      </c>
      <c r="BA396" s="81">
        <f ca="1">VLOOKUP(eurostat_totals[[#This Row],[energy carrier EUCalc]],$AE$11:$BI$24,COLUMN()-COLUMN($AD$29),FALSE)*eurostat_totals[[#This Row],[2020 1]]</f>
        <v>5179.2299308200008</v>
      </c>
      <c r="BB396" s="81">
        <f ca="1">VLOOKUP(eurostat_totals[[#This Row],[energy carrier EUCalc]],$AE$11:$BI$24,COLUMN()-COLUMN($AD$29),FALSE)*eurostat_totals[[#This Row],[2020 1]]</f>
        <v>1977.5241554040001</v>
      </c>
      <c r="BC396" s="81">
        <f>VLOOKUP(eurostat_totals[[#This Row],[energy carrier EUCalc]],$AE$11:$BI$24,COLUMN()-COLUMN($AD$29),FALSE)*eurostat_totals[[#This Row],[2020 1]]</f>
        <v>5650.0690154400008</v>
      </c>
      <c r="BD396" s="81">
        <f ca="1">VLOOKUP(eurostat_totals[[#This Row],[energy carrier EUCalc]],$AE$11:$BI$24,COLUMN()-COLUMN($AD$29),FALSE)*eurostat_totals[[#This Row],[2020 1]]</f>
        <v>5555.9011985160014</v>
      </c>
      <c r="BE396" s="81">
        <f ca="1">VLOOKUP(eurostat_totals[[#This Row],[energy carrier EUCalc]],$AE$11:$BI$24,COLUMN()-COLUMN($AD$29),FALSE)*eurostat_totals[[#This Row],[2020 1]]</f>
        <v>5461.733381592001</v>
      </c>
      <c r="BF396" s="81">
        <f ca="1">VLOOKUP(eurostat_totals[[#This Row],[energy carrier EUCalc]],$AE$11:$BI$24,COLUMN()-COLUMN($AD$29),FALSE)*eurostat_totals[[#This Row],[2020 1]]</f>
        <v>5367.5655646680007</v>
      </c>
      <c r="BG396" s="81">
        <f ca="1">VLOOKUP(eurostat_totals[[#This Row],[energy carrier EUCalc]],$AE$11:$BI$24,COLUMN()-COLUMN($AD$29),FALSE)*eurostat_totals[[#This Row],[2020 1]]</f>
        <v>5273.3977477440012</v>
      </c>
      <c r="BH396" s="81">
        <f ca="1">VLOOKUP(eurostat_totals[[#This Row],[energy carrier EUCalc]],$AE$11:$BI$24,COLUMN()-COLUMN($AD$29),FALSE)*eurostat_totals[[#This Row],[2020 1]]</f>
        <v>5179.2299308200008</v>
      </c>
      <c r="BI396" s="81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81" t="str">
        <f t="shared" si="137"/>
        <v>solid-ff-coalSlovakia</v>
      </c>
      <c r="B397" s="6" t="s">
        <v>39</v>
      </c>
      <c r="C397" t="s">
        <v>20</v>
      </c>
      <c r="D397" s="84">
        <v>10147.709980000001</v>
      </c>
      <c r="E397" s="84">
        <v>6939.1558000000005</v>
      </c>
      <c r="F397" s="84">
        <v>5480.23045</v>
      </c>
      <c r="G397" s="84">
        <v>3750.9773800000003</v>
      </c>
      <c r="H397" s="84">
        <v>2806.1561800000004</v>
      </c>
      <c r="I397" s="84">
        <v>2580.6272199999999</v>
      </c>
      <c r="J397" s="84">
        <v>2742.8308299999999</v>
      </c>
      <c r="K397" s="84">
        <v>2474.53836</v>
      </c>
      <c r="L397" s="84">
        <v>1998.91788</v>
      </c>
      <c r="M397" s="84">
        <v>1850.85635</v>
      </c>
      <c r="N397" s="84">
        <v>1361.0007500000002</v>
      </c>
      <c r="O397" s="84">
        <v>1772.4468900000002</v>
      </c>
      <c r="P397" s="84">
        <v>2989.3286799999996</v>
      </c>
      <c r="Q397" s="84">
        <v>1912.0185200000003</v>
      </c>
      <c r="R397" s="84">
        <v>2425.35509</v>
      </c>
      <c r="S397" s="84">
        <v>1169.5360600000004</v>
      </c>
      <c r="T397" s="84">
        <v>1103.1985400000001</v>
      </c>
      <c r="U397" s="84">
        <v>974.18695000000014</v>
      </c>
      <c r="V397" s="84">
        <v>1462.0073</v>
      </c>
      <c r="W397" s="84">
        <v>1075.12372</v>
      </c>
      <c r="X397" s="84">
        <v>1224.7669299999998</v>
      </c>
      <c r="Y397" s="84">
        <v>1111.64192</v>
      </c>
      <c r="Z397" s="84">
        <v>1037.14014</v>
      </c>
      <c r="AA397" s="84">
        <v>615.68056999999999</v>
      </c>
      <c r="AB397" s="84">
        <v>456.02393000000006</v>
      </c>
      <c r="AC397" s="84">
        <v>415.83065000000005</v>
      </c>
      <c r="AD397" s="84">
        <v>688.36806999999999</v>
      </c>
      <c r="AE397" s="84">
        <v>804.67970000000003</v>
      </c>
      <c r="AF397" s="84">
        <f t="shared" si="134"/>
        <v>758.18761200000006</v>
      </c>
      <c r="AG397" s="84">
        <f t="shared" si="135"/>
        <v>786.68902040000012</v>
      </c>
      <c r="AH397" s="84">
        <f t="shared" si="136"/>
        <v>852.82203848000017</v>
      </c>
      <c r="AI397" s="84">
        <f ca="1">VLOOKUP(eurostat_totals[[#This Row],[energy carrier EUCalc]],$AE$11:$BI$24,COLUMN()-COLUMN($AD$29),FALSE)*eurostat_totals[[#This Row],[2020 1]]</f>
        <v>838.6083378386669</v>
      </c>
      <c r="AJ397" s="84">
        <f ca="1">VLOOKUP(eurostat_totals[[#This Row],[energy carrier EUCalc]],$AE$11:$BI$24,COLUMN()-COLUMN($AD$29),FALSE)*eurostat_totals[[#This Row],[2020 1]]</f>
        <v>824.39463719733351</v>
      </c>
      <c r="AK397" s="84">
        <f ca="1">VLOOKUP(eurostat_totals[[#This Row],[energy carrier EUCalc]],$AE$11:$BI$24,COLUMN()-COLUMN($AD$29),FALSE)*eurostat_totals[[#This Row],[2020 1]]</f>
        <v>810.18093655600012</v>
      </c>
      <c r="AL397" s="84">
        <f ca="1">VLOOKUP(eurostat_totals[[#This Row],[energy carrier EUCalc]],$AE$11:$BI$24,COLUMN()-COLUMN($AD$29),FALSE)*eurostat_totals[[#This Row],[2020 1]]</f>
        <v>795.96723591466684</v>
      </c>
      <c r="AM397" s="84">
        <f ca="1">VLOOKUP(eurostat_totals[[#This Row],[energy carrier EUCalc]],$AE$11:$BI$24,COLUMN()-COLUMN($AD$29),FALSE)*eurostat_totals[[#This Row],[2020 1]]</f>
        <v>781.75353527333357</v>
      </c>
      <c r="AN397" s="84">
        <f ca="1">VLOOKUP(eurostat_totals[[#This Row],[energy carrier EUCalc]],$AE$11:$BI$24,COLUMN()-COLUMN($AD$29),FALSE)*eurostat_totals[[#This Row],[2020 1]]</f>
        <v>767.53983463200018</v>
      </c>
      <c r="AO397" s="84">
        <f>VLOOKUP(eurostat_totals[[#This Row],[energy carrier EUCalc]],$AE$11:$BI$24,COLUMN()-COLUMN($AD$29),FALSE)*eurostat_totals[[#This Row],[2020 1]]</f>
        <v>852.82203848000017</v>
      </c>
      <c r="AP397" s="84">
        <f ca="1">VLOOKUP(eurostat_totals[[#This Row],[energy carrier EUCalc]],$AE$11:$BI$24,COLUMN()-COLUMN($AD$29),FALSE)*eurostat_totals[[#This Row],[2020 1]]</f>
        <v>838.6083378386669</v>
      </c>
      <c r="AQ397" s="84">
        <f ca="1">VLOOKUP(eurostat_totals[[#This Row],[energy carrier EUCalc]],$AE$11:$BI$24,COLUMN()-COLUMN($AD$29),FALSE)*eurostat_totals[[#This Row],[2020 1]]</f>
        <v>824.39463719733351</v>
      </c>
      <c r="AR397" s="81">
        <f ca="1">VLOOKUP(eurostat_totals[[#This Row],[energy carrier EUCalc]],$AE$11:$BI$24,COLUMN()-COLUMN($AD$29),FALSE)*eurostat_totals[[#This Row],[2020 1]]</f>
        <v>810.18093655600012</v>
      </c>
      <c r="AS397" s="81">
        <f ca="1">VLOOKUP(eurostat_totals[[#This Row],[energy carrier EUCalc]],$AE$11:$BI$24,COLUMN()-COLUMN($AD$29),FALSE)*eurostat_totals[[#This Row],[2020 1]]</f>
        <v>795.96723591466684</v>
      </c>
      <c r="AT397" s="81">
        <f ca="1">VLOOKUP(eurostat_totals[[#This Row],[energy carrier EUCalc]],$AE$11:$BI$24,COLUMN()-COLUMN($AD$29),FALSE)*eurostat_totals[[#This Row],[2020 1]]</f>
        <v>781.75353527333357</v>
      </c>
      <c r="AU397" s="81">
        <f ca="1">VLOOKUP(eurostat_totals[[#This Row],[energy carrier EUCalc]],$AE$11:$BI$24,COLUMN()-COLUMN($AD$29),FALSE)*eurostat_totals[[#This Row],[2020 1]]</f>
        <v>426.41101924000009</v>
      </c>
      <c r="AV397" s="81">
        <f>VLOOKUP(eurostat_totals[[#This Row],[energy carrier EUCalc]],$AE$11:$BI$24,COLUMN()-COLUMN($AD$29),FALSE)*eurostat_totals[[#This Row],[2020 1]]</f>
        <v>852.82203848000017</v>
      </c>
      <c r="AW397" s="81">
        <f ca="1">VLOOKUP(eurostat_totals[[#This Row],[energy carrier EUCalc]],$AE$11:$BI$24,COLUMN()-COLUMN($AD$29),FALSE)*eurostat_totals[[#This Row],[2020 1]]</f>
        <v>838.6083378386669</v>
      </c>
      <c r="AX397" s="81">
        <f ca="1">VLOOKUP(eurostat_totals[[#This Row],[energy carrier EUCalc]],$AE$11:$BI$24,COLUMN()-COLUMN($AD$29),FALSE)*eurostat_totals[[#This Row],[2020 1]]</f>
        <v>824.39463719733351</v>
      </c>
      <c r="AY397" s="81">
        <f ca="1">VLOOKUP(eurostat_totals[[#This Row],[energy carrier EUCalc]],$AE$11:$BI$24,COLUMN()-COLUMN($AD$29),FALSE)*eurostat_totals[[#This Row],[2020 1]]</f>
        <v>810.18093655600012</v>
      </c>
      <c r="AZ397" s="81">
        <f ca="1">VLOOKUP(eurostat_totals[[#This Row],[energy carrier EUCalc]],$AE$11:$BI$24,COLUMN()-COLUMN($AD$29),FALSE)*eurostat_totals[[#This Row],[2020 1]]</f>
        <v>795.96723591466684</v>
      </c>
      <c r="BA397" s="81">
        <f ca="1">VLOOKUP(eurostat_totals[[#This Row],[energy carrier EUCalc]],$AE$11:$BI$24,COLUMN()-COLUMN($AD$29),FALSE)*eurostat_totals[[#This Row],[2020 1]]</f>
        <v>781.75353527333357</v>
      </c>
      <c r="BB397" s="81">
        <f ca="1">VLOOKUP(eurostat_totals[[#This Row],[energy carrier EUCalc]],$AE$11:$BI$24,COLUMN()-COLUMN($AD$29),FALSE)*eurostat_totals[[#This Row],[2020 1]]</f>
        <v>298.48771346800004</v>
      </c>
      <c r="BC397" s="81">
        <f>VLOOKUP(eurostat_totals[[#This Row],[energy carrier EUCalc]],$AE$11:$BI$24,COLUMN()-COLUMN($AD$29),FALSE)*eurostat_totals[[#This Row],[2020 1]]</f>
        <v>852.82203848000017</v>
      </c>
      <c r="BD397" s="81">
        <f ca="1">VLOOKUP(eurostat_totals[[#This Row],[energy carrier EUCalc]],$AE$11:$BI$24,COLUMN()-COLUMN($AD$29),FALSE)*eurostat_totals[[#This Row],[2020 1]]</f>
        <v>838.6083378386669</v>
      </c>
      <c r="BE397" s="81">
        <f ca="1">VLOOKUP(eurostat_totals[[#This Row],[energy carrier EUCalc]],$AE$11:$BI$24,COLUMN()-COLUMN($AD$29),FALSE)*eurostat_totals[[#This Row],[2020 1]]</f>
        <v>824.39463719733351</v>
      </c>
      <c r="BF397" s="81">
        <f ca="1">VLOOKUP(eurostat_totals[[#This Row],[energy carrier EUCalc]],$AE$11:$BI$24,COLUMN()-COLUMN($AD$29),FALSE)*eurostat_totals[[#This Row],[2020 1]]</f>
        <v>810.18093655600012</v>
      </c>
      <c r="BG397" s="81">
        <f ca="1">VLOOKUP(eurostat_totals[[#This Row],[energy carrier EUCalc]],$AE$11:$BI$24,COLUMN()-COLUMN($AD$29),FALSE)*eurostat_totals[[#This Row],[2020 1]]</f>
        <v>795.96723591466684</v>
      </c>
      <c r="BH397" s="81">
        <f ca="1">VLOOKUP(eurostat_totals[[#This Row],[energy carrier EUCalc]],$AE$11:$BI$24,COLUMN()-COLUMN($AD$29),FALSE)*eurostat_totals[[#This Row],[2020 1]]</f>
        <v>781.75353527333357</v>
      </c>
      <c r="BI397" s="81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81" t="str">
        <f t="shared" si="137"/>
        <v>solid-ff-coalSlovenia</v>
      </c>
      <c r="B398" s="6" t="s">
        <v>39</v>
      </c>
      <c r="C398" t="s">
        <v>26</v>
      </c>
      <c r="D398" s="84">
        <v>0</v>
      </c>
      <c r="E398" s="84">
        <v>0</v>
      </c>
      <c r="F398" s="84">
        <v>0</v>
      </c>
      <c r="G398" s="84">
        <v>0</v>
      </c>
      <c r="H398" s="84">
        <v>0</v>
      </c>
      <c r="I398" s="84">
        <v>0</v>
      </c>
      <c r="J398" s="84">
        <v>0</v>
      </c>
      <c r="K398" s="84">
        <v>0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4">
        <v>0</v>
      </c>
      <c r="S398" s="84">
        <v>0</v>
      </c>
      <c r="T398" s="84">
        <v>0</v>
      </c>
      <c r="U398" s="84">
        <v>0</v>
      </c>
      <c r="V398" s="84">
        <v>0</v>
      </c>
      <c r="W398" s="84">
        <v>0</v>
      </c>
      <c r="X398" s="84">
        <v>0</v>
      </c>
      <c r="Y398" s="84">
        <v>0</v>
      </c>
      <c r="Z398" s="84">
        <v>0</v>
      </c>
      <c r="AA398" s="84">
        <v>0</v>
      </c>
      <c r="AB398" s="84">
        <v>0</v>
      </c>
      <c r="AC398" s="84">
        <v>0</v>
      </c>
      <c r="AD398" s="84">
        <v>0</v>
      </c>
      <c r="AE398" s="84">
        <v>0</v>
      </c>
      <c r="AF398" s="84">
        <f t="shared" si="134"/>
        <v>0</v>
      </c>
      <c r="AG398" s="84">
        <f t="shared" si="135"/>
        <v>0</v>
      </c>
      <c r="AH398" s="84">
        <f t="shared" si="136"/>
        <v>0</v>
      </c>
      <c r="AI398" s="84">
        <f ca="1">VLOOKUP(eurostat_totals[[#This Row],[energy carrier EUCalc]],$AE$11:$BI$24,COLUMN()-COLUMN($AD$29),FALSE)*eurostat_totals[[#This Row],[2020 1]]</f>
        <v>0</v>
      </c>
      <c r="AJ398" s="84">
        <f ca="1">VLOOKUP(eurostat_totals[[#This Row],[energy carrier EUCalc]],$AE$11:$BI$24,COLUMN()-COLUMN($AD$29),FALSE)*eurostat_totals[[#This Row],[2020 1]]</f>
        <v>0</v>
      </c>
      <c r="AK398" s="84">
        <f ca="1">VLOOKUP(eurostat_totals[[#This Row],[energy carrier EUCalc]],$AE$11:$BI$24,COLUMN()-COLUMN($AD$29),FALSE)*eurostat_totals[[#This Row],[2020 1]]</f>
        <v>0</v>
      </c>
      <c r="AL398" s="84">
        <f ca="1">VLOOKUP(eurostat_totals[[#This Row],[energy carrier EUCalc]],$AE$11:$BI$24,COLUMN()-COLUMN($AD$29),FALSE)*eurostat_totals[[#This Row],[2020 1]]</f>
        <v>0</v>
      </c>
      <c r="AM398" s="84">
        <f ca="1">VLOOKUP(eurostat_totals[[#This Row],[energy carrier EUCalc]],$AE$11:$BI$24,COLUMN()-COLUMN($AD$29),FALSE)*eurostat_totals[[#This Row],[2020 1]]</f>
        <v>0</v>
      </c>
      <c r="AN398" s="84">
        <f ca="1">VLOOKUP(eurostat_totals[[#This Row],[energy carrier EUCalc]],$AE$11:$BI$24,COLUMN()-COLUMN($AD$29),FALSE)*eurostat_totals[[#This Row],[2020 1]]</f>
        <v>0</v>
      </c>
      <c r="AO398" s="84">
        <f>VLOOKUP(eurostat_totals[[#This Row],[energy carrier EUCalc]],$AE$11:$BI$24,COLUMN()-COLUMN($AD$29),FALSE)*eurostat_totals[[#This Row],[2020 1]]</f>
        <v>0</v>
      </c>
      <c r="AP398" s="84">
        <f ca="1">VLOOKUP(eurostat_totals[[#This Row],[energy carrier EUCalc]],$AE$11:$BI$24,COLUMN()-COLUMN($AD$29),FALSE)*eurostat_totals[[#This Row],[2020 1]]</f>
        <v>0</v>
      </c>
      <c r="AQ398" s="84">
        <f ca="1">VLOOKUP(eurostat_totals[[#This Row],[energy carrier EUCalc]],$AE$11:$BI$24,COLUMN()-COLUMN($AD$29),FALSE)*eurostat_totals[[#This Row],[2020 1]]</f>
        <v>0</v>
      </c>
      <c r="AR398" s="81">
        <f ca="1">VLOOKUP(eurostat_totals[[#This Row],[energy carrier EUCalc]],$AE$11:$BI$24,COLUMN()-COLUMN($AD$29),FALSE)*eurostat_totals[[#This Row],[2020 1]]</f>
        <v>0</v>
      </c>
      <c r="AS398" s="81">
        <f ca="1">VLOOKUP(eurostat_totals[[#This Row],[energy carrier EUCalc]],$AE$11:$BI$24,COLUMN()-COLUMN($AD$29),FALSE)*eurostat_totals[[#This Row],[2020 1]]</f>
        <v>0</v>
      </c>
      <c r="AT398" s="81">
        <f ca="1">VLOOKUP(eurostat_totals[[#This Row],[energy carrier EUCalc]],$AE$11:$BI$24,COLUMN()-COLUMN($AD$29),FALSE)*eurostat_totals[[#This Row],[2020 1]]</f>
        <v>0</v>
      </c>
      <c r="AU398" s="81">
        <f ca="1">VLOOKUP(eurostat_totals[[#This Row],[energy carrier EUCalc]],$AE$11:$BI$24,COLUMN()-COLUMN($AD$29),FALSE)*eurostat_totals[[#This Row],[2020 1]]</f>
        <v>0</v>
      </c>
      <c r="AV398" s="81">
        <f>VLOOKUP(eurostat_totals[[#This Row],[energy carrier EUCalc]],$AE$11:$BI$24,COLUMN()-COLUMN($AD$29),FALSE)*eurostat_totals[[#This Row],[2020 1]]</f>
        <v>0</v>
      </c>
      <c r="AW398" s="81">
        <f ca="1">VLOOKUP(eurostat_totals[[#This Row],[energy carrier EUCalc]],$AE$11:$BI$24,COLUMN()-COLUMN($AD$29),FALSE)*eurostat_totals[[#This Row],[2020 1]]</f>
        <v>0</v>
      </c>
      <c r="AX398" s="81">
        <f ca="1">VLOOKUP(eurostat_totals[[#This Row],[energy carrier EUCalc]],$AE$11:$BI$24,COLUMN()-COLUMN($AD$29),FALSE)*eurostat_totals[[#This Row],[2020 1]]</f>
        <v>0</v>
      </c>
      <c r="AY398" s="81">
        <f ca="1">VLOOKUP(eurostat_totals[[#This Row],[energy carrier EUCalc]],$AE$11:$BI$24,COLUMN()-COLUMN($AD$29),FALSE)*eurostat_totals[[#This Row],[2020 1]]</f>
        <v>0</v>
      </c>
      <c r="AZ398" s="81">
        <f ca="1">VLOOKUP(eurostat_totals[[#This Row],[energy carrier EUCalc]],$AE$11:$BI$24,COLUMN()-COLUMN($AD$29),FALSE)*eurostat_totals[[#This Row],[2020 1]]</f>
        <v>0</v>
      </c>
      <c r="BA398" s="81">
        <f ca="1">VLOOKUP(eurostat_totals[[#This Row],[energy carrier EUCalc]],$AE$11:$BI$24,COLUMN()-COLUMN($AD$29),FALSE)*eurostat_totals[[#This Row],[2020 1]]</f>
        <v>0</v>
      </c>
      <c r="BB398" s="81">
        <f ca="1">VLOOKUP(eurostat_totals[[#This Row],[energy carrier EUCalc]],$AE$11:$BI$24,COLUMN()-COLUMN($AD$29),FALSE)*eurostat_totals[[#This Row],[2020 1]]</f>
        <v>0</v>
      </c>
      <c r="BC398" s="81">
        <f>VLOOKUP(eurostat_totals[[#This Row],[energy carrier EUCalc]],$AE$11:$BI$24,COLUMN()-COLUMN($AD$29),FALSE)*eurostat_totals[[#This Row],[2020 1]]</f>
        <v>0</v>
      </c>
      <c r="BD398" s="81">
        <f ca="1">VLOOKUP(eurostat_totals[[#This Row],[energy carrier EUCalc]],$AE$11:$BI$24,COLUMN()-COLUMN($AD$29),FALSE)*eurostat_totals[[#This Row],[2020 1]]</f>
        <v>0</v>
      </c>
      <c r="BE398" s="81">
        <f ca="1">VLOOKUP(eurostat_totals[[#This Row],[energy carrier EUCalc]],$AE$11:$BI$24,COLUMN()-COLUMN($AD$29),FALSE)*eurostat_totals[[#This Row],[2020 1]]</f>
        <v>0</v>
      </c>
      <c r="BF398" s="81">
        <f ca="1">VLOOKUP(eurostat_totals[[#This Row],[energy carrier EUCalc]],$AE$11:$BI$24,COLUMN()-COLUMN($AD$29),FALSE)*eurostat_totals[[#This Row],[2020 1]]</f>
        <v>0</v>
      </c>
      <c r="BG398" s="81">
        <f ca="1">VLOOKUP(eurostat_totals[[#This Row],[energy carrier EUCalc]],$AE$11:$BI$24,COLUMN()-COLUMN($AD$29),FALSE)*eurostat_totals[[#This Row],[2020 1]]</f>
        <v>0</v>
      </c>
      <c r="BH398" s="81">
        <f ca="1">VLOOKUP(eurostat_totals[[#This Row],[energy carrier EUCalc]],$AE$11:$BI$24,COLUMN()-COLUMN($AD$29),FALSE)*eurostat_totals[[#This Row],[2020 1]]</f>
        <v>0</v>
      </c>
      <c r="BI398" s="81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81" t="str">
        <f t="shared" si="137"/>
        <v>solid-ff-coalSpain</v>
      </c>
      <c r="B399" s="6" t="s">
        <v>39</v>
      </c>
      <c r="C399" t="s">
        <v>7</v>
      </c>
      <c r="D399" s="84">
        <v>5504.2948461651195</v>
      </c>
      <c r="E399" s="84">
        <v>6923.2660360699874</v>
      </c>
      <c r="F399" s="84">
        <v>8307.7306188324328</v>
      </c>
      <c r="G399" s="84">
        <v>6366.5224937813737</v>
      </c>
      <c r="H399" s="84">
        <v>5932.0250973371349</v>
      </c>
      <c r="I399" s="84">
        <v>4269.5047380012847</v>
      </c>
      <c r="J399" s="84">
        <v>4185.3140614033018</v>
      </c>
      <c r="K399" s="84">
        <v>4312.4702767339886</v>
      </c>
      <c r="L399" s="84">
        <v>3783.0967257403649</v>
      </c>
      <c r="M399" s="84">
        <v>2890.5919367768297</v>
      </c>
      <c r="N399" s="84">
        <v>2907.6848123351219</v>
      </c>
      <c r="O399" s="84">
        <v>3471.8740678321046</v>
      </c>
      <c r="P399" s="84">
        <v>3516.6904467316599</v>
      </c>
      <c r="Q399" s="84">
        <v>3162.7705699832172</v>
      </c>
      <c r="R399" s="84">
        <v>3822.49060940039</v>
      </c>
      <c r="S399" s="84">
        <v>3972.1630880671219</v>
      </c>
      <c r="T399" s="84">
        <v>3724.8047985014573</v>
      </c>
      <c r="U399" s="84">
        <v>3376.4180942999619</v>
      </c>
      <c r="V399" s="84">
        <v>3403.5842938876517</v>
      </c>
      <c r="W399" s="84">
        <v>3366.1788956307287</v>
      </c>
      <c r="X399" s="84">
        <v>3076.1790822757252</v>
      </c>
      <c r="Y399" s="84">
        <v>2055.2901383717012</v>
      </c>
      <c r="Z399" s="84">
        <v>1810.5867999593331</v>
      </c>
      <c r="AA399" s="84">
        <v>1513.5391457189673</v>
      </c>
      <c r="AB399" s="84">
        <v>1440.8749303592515</v>
      </c>
      <c r="AC399" s="84">
        <v>1389.3988441584761</v>
      </c>
      <c r="AD399" s="84">
        <v>1240.0103943615568</v>
      </c>
      <c r="AE399" s="84">
        <v>1244.072505489893</v>
      </c>
      <c r="AF399" s="84">
        <f t="shared" si="134"/>
        <v>1130.769646596005</v>
      </c>
      <c r="AG399" s="84">
        <f t="shared" si="135"/>
        <v>1054.2157467714126</v>
      </c>
      <c r="AH399" s="84">
        <f t="shared" si="136"/>
        <v>976.88391005384483</v>
      </c>
      <c r="AI399" s="84">
        <f ca="1">VLOOKUP(eurostat_totals[[#This Row],[energy carrier EUCalc]],$AE$11:$BI$24,COLUMN()-COLUMN($AD$29),FALSE)*eurostat_totals[[#This Row],[2020 1]]</f>
        <v>960.60251155294748</v>
      </c>
      <c r="AJ399" s="84">
        <f ca="1">VLOOKUP(eurostat_totals[[#This Row],[energy carrier EUCalc]],$AE$11:$BI$24,COLUMN()-COLUMN($AD$29),FALSE)*eurostat_totals[[#This Row],[2020 1]]</f>
        <v>944.32111305205001</v>
      </c>
      <c r="AK399" s="84">
        <f ca="1">VLOOKUP(eurostat_totals[[#This Row],[energy carrier EUCalc]],$AE$11:$BI$24,COLUMN()-COLUMN($AD$29),FALSE)*eurostat_totals[[#This Row],[2020 1]]</f>
        <v>928.03971455115254</v>
      </c>
      <c r="AL399" s="84">
        <f ca="1">VLOOKUP(eurostat_totals[[#This Row],[energy carrier EUCalc]],$AE$11:$BI$24,COLUMN()-COLUMN($AD$29),FALSE)*eurostat_totals[[#This Row],[2020 1]]</f>
        <v>911.75831605025519</v>
      </c>
      <c r="AM399" s="84">
        <f ca="1">VLOOKUP(eurostat_totals[[#This Row],[energy carrier EUCalc]],$AE$11:$BI$24,COLUMN()-COLUMN($AD$29),FALSE)*eurostat_totals[[#This Row],[2020 1]]</f>
        <v>895.47691754935784</v>
      </c>
      <c r="AN399" s="84">
        <f ca="1">VLOOKUP(eurostat_totals[[#This Row],[energy carrier EUCalc]],$AE$11:$BI$24,COLUMN()-COLUMN($AD$29),FALSE)*eurostat_totals[[#This Row],[2020 1]]</f>
        <v>879.19551904846037</v>
      </c>
      <c r="AO399" s="84">
        <f>VLOOKUP(eurostat_totals[[#This Row],[energy carrier EUCalc]],$AE$11:$BI$24,COLUMN()-COLUMN($AD$29),FALSE)*eurostat_totals[[#This Row],[2020 1]]</f>
        <v>976.88391005384483</v>
      </c>
      <c r="AP399" s="84">
        <f ca="1">VLOOKUP(eurostat_totals[[#This Row],[energy carrier EUCalc]],$AE$11:$BI$24,COLUMN()-COLUMN($AD$29),FALSE)*eurostat_totals[[#This Row],[2020 1]]</f>
        <v>960.60251155294748</v>
      </c>
      <c r="AQ399" s="84">
        <f ca="1">VLOOKUP(eurostat_totals[[#This Row],[energy carrier EUCalc]],$AE$11:$BI$24,COLUMN()-COLUMN($AD$29),FALSE)*eurostat_totals[[#This Row],[2020 1]]</f>
        <v>944.32111305205001</v>
      </c>
      <c r="AR399" s="81">
        <f ca="1">VLOOKUP(eurostat_totals[[#This Row],[energy carrier EUCalc]],$AE$11:$BI$24,COLUMN()-COLUMN($AD$29),FALSE)*eurostat_totals[[#This Row],[2020 1]]</f>
        <v>928.03971455115254</v>
      </c>
      <c r="AS399" s="81">
        <f ca="1">VLOOKUP(eurostat_totals[[#This Row],[energy carrier EUCalc]],$AE$11:$BI$24,COLUMN()-COLUMN($AD$29),FALSE)*eurostat_totals[[#This Row],[2020 1]]</f>
        <v>911.75831605025519</v>
      </c>
      <c r="AT399" s="81">
        <f ca="1">VLOOKUP(eurostat_totals[[#This Row],[energy carrier EUCalc]],$AE$11:$BI$24,COLUMN()-COLUMN($AD$29),FALSE)*eurostat_totals[[#This Row],[2020 1]]</f>
        <v>895.47691754935784</v>
      </c>
      <c r="AU399" s="81">
        <f ca="1">VLOOKUP(eurostat_totals[[#This Row],[energy carrier EUCalc]],$AE$11:$BI$24,COLUMN()-COLUMN($AD$29),FALSE)*eurostat_totals[[#This Row],[2020 1]]</f>
        <v>488.44195502692241</v>
      </c>
      <c r="AV399" s="81">
        <f>VLOOKUP(eurostat_totals[[#This Row],[energy carrier EUCalc]],$AE$11:$BI$24,COLUMN()-COLUMN($AD$29),FALSE)*eurostat_totals[[#This Row],[2020 1]]</f>
        <v>976.88391005384483</v>
      </c>
      <c r="AW399" s="81">
        <f ca="1">VLOOKUP(eurostat_totals[[#This Row],[energy carrier EUCalc]],$AE$11:$BI$24,COLUMN()-COLUMN($AD$29),FALSE)*eurostat_totals[[#This Row],[2020 1]]</f>
        <v>960.60251155294748</v>
      </c>
      <c r="AX399" s="81">
        <f ca="1">VLOOKUP(eurostat_totals[[#This Row],[energy carrier EUCalc]],$AE$11:$BI$24,COLUMN()-COLUMN($AD$29),FALSE)*eurostat_totals[[#This Row],[2020 1]]</f>
        <v>944.32111305205001</v>
      </c>
      <c r="AY399" s="81">
        <f ca="1">VLOOKUP(eurostat_totals[[#This Row],[energy carrier EUCalc]],$AE$11:$BI$24,COLUMN()-COLUMN($AD$29),FALSE)*eurostat_totals[[#This Row],[2020 1]]</f>
        <v>928.03971455115254</v>
      </c>
      <c r="AZ399" s="81">
        <f ca="1">VLOOKUP(eurostat_totals[[#This Row],[energy carrier EUCalc]],$AE$11:$BI$24,COLUMN()-COLUMN($AD$29),FALSE)*eurostat_totals[[#This Row],[2020 1]]</f>
        <v>911.75831605025519</v>
      </c>
      <c r="BA399" s="81">
        <f ca="1">VLOOKUP(eurostat_totals[[#This Row],[energy carrier EUCalc]],$AE$11:$BI$24,COLUMN()-COLUMN($AD$29),FALSE)*eurostat_totals[[#This Row],[2020 1]]</f>
        <v>895.47691754935784</v>
      </c>
      <c r="BB399" s="81">
        <f ca="1">VLOOKUP(eurostat_totals[[#This Row],[energy carrier EUCalc]],$AE$11:$BI$24,COLUMN()-COLUMN($AD$29),FALSE)*eurostat_totals[[#This Row],[2020 1]]</f>
        <v>341.90936851884567</v>
      </c>
      <c r="BC399" s="81">
        <f>VLOOKUP(eurostat_totals[[#This Row],[energy carrier EUCalc]],$AE$11:$BI$24,COLUMN()-COLUMN($AD$29),FALSE)*eurostat_totals[[#This Row],[2020 1]]</f>
        <v>976.88391005384483</v>
      </c>
      <c r="BD399" s="81">
        <f ca="1">VLOOKUP(eurostat_totals[[#This Row],[energy carrier EUCalc]],$AE$11:$BI$24,COLUMN()-COLUMN($AD$29),FALSE)*eurostat_totals[[#This Row],[2020 1]]</f>
        <v>960.60251155294748</v>
      </c>
      <c r="BE399" s="81">
        <f ca="1">VLOOKUP(eurostat_totals[[#This Row],[energy carrier EUCalc]],$AE$11:$BI$24,COLUMN()-COLUMN($AD$29),FALSE)*eurostat_totals[[#This Row],[2020 1]]</f>
        <v>944.32111305205001</v>
      </c>
      <c r="BF399" s="81">
        <f ca="1">VLOOKUP(eurostat_totals[[#This Row],[energy carrier EUCalc]],$AE$11:$BI$24,COLUMN()-COLUMN($AD$29),FALSE)*eurostat_totals[[#This Row],[2020 1]]</f>
        <v>928.03971455115254</v>
      </c>
      <c r="BG399" s="81">
        <f ca="1">VLOOKUP(eurostat_totals[[#This Row],[energy carrier EUCalc]],$AE$11:$BI$24,COLUMN()-COLUMN($AD$29),FALSE)*eurostat_totals[[#This Row],[2020 1]]</f>
        <v>911.75831605025519</v>
      </c>
      <c r="BH399" s="81">
        <f ca="1">VLOOKUP(eurostat_totals[[#This Row],[energy carrier EUCalc]],$AE$11:$BI$24,COLUMN()-COLUMN($AD$29),FALSE)*eurostat_totals[[#This Row],[2020 1]]</f>
        <v>895.47691754935784</v>
      </c>
      <c r="BI399" s="81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81" t="str">
        <f t="shared" si="137"/>
        <v>solid-ff-coalSweden</v>
      </c>
      <c r="B400" s="6" t="s">
        <v>39</v>
      </c>
      <c r="C400" t="s">
        <v>9</v>
      </c>
      <c r="D400" s="84">
        <v>0</v>
      </c>
      <c r="E400" s="84">
        <v>0</v>
      </c>
      <c r="F400" s="84">
        <v>0</v>
      </c>
      <c r="G400" s="84">
        <v>0</v>
      </c>
      <c r="H400" s="84">
        <v>0</v>
      </c>
      <c r="I400" s="84">
        <v>0</v>
      </c>
      <c r="J400" s="84">
        <v>0</v>
      </c>
      <c r="K400" s="84">
        <v>0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4">
        <v>0</v>
      </c>
      <c r="S400" s="84">
        <v>0</v>
      </c>
      <c r="T400" s="84">
        <v>0</v>
      </c>
      <c r="U400" s="84">
        <v>0</v>
      </c>
      <c r="V400" s="84">
        <v>0</v>
      </c>
      <c r="W400" s="84">
        <v>0</v>
      </c>
      <c r="X400" s="84">
        <v>0</v>
      </c>
      <c r="Y400" s="84">
        <v>0</v>
      </c>
      <c r="Z400" s="84">
        <v>0</v>
      </c>
      <c r="AA400" s="84">
        <v>0</v>
      </c>
      <c r="AB400" s="84">
        <v>0</v>
      </c>
      <c r="AC400" s="84">
        <v>0</v>
      </c>
      <c r="AD400" s="84">
        <v>0</v>
      </c>
      <c r="AE400" s="84">
        <v>0</v>
      </c>
      <c r="AF400" s="84">
        <f t="shared" si="134"/>
        <v>0</v>
      </c>
      <c r="AG400" s="84">
        <f t="shared" si="135"/>
        <v>0</v>
      </c>
      <c r="AH400" s="84">
        <f t="shared" si="136"/>
        <v>0</v>
      </c>
      <c r="AI400" s="84">
        <f ca="1">VLOOKUP(eurostat_totals[[#This Row],[energy carrier EUCalc]],$AE$11:$BI$24,COLUMN()-COLUMN($AD$29),FALSE)*eurostat_totals[[#This Row],[2020 1]]</f>
        <v>0</v>
      </c>
      <c r="AJ400" s="84">
        <f ca="1">VLOOKUP(eurostat_totals[[#This Row],[energy carrier EUCalc]],$AE$11:$BI$24,COLUMN()-COLUMN($AD$29),FALSE)*eurostat_totals[[#This Row],[2020 1]]</f>
        <v>0</v>
      </c>
      <c r="AK400" s="84">
        <f ca="1">VLOOKUP(eurostat_totals[[#This Row],[energy carrier EUCalc]],$AE$11:$BI$24,COLUMN()-COLUMN($AD$29),FALSE)*eurostat_totals[[#This Row],[2020 1]]</f>
        <v>0</v>
      </c>
      <c r="AL400" s="84">
        <f ca="1">VLOOKUP(eurostat_totals[[#This Row],[energy carrier EUCalc]],$AE$11:$BI$24,COLUMN()-COLUMN($AD$29),FALSE)*eurostat_totals[[#This Row],[2020 1]]</f>
        <v>0</v>
      </c>
      <c r="AM400" s="84">
        <f ca="1">VLOOKUP(eurostat_totals[[#This Row],[energy carrier EUCalc]],$AE$11:$BI$24,COLUMN()-COLUMN($AD$29),FALSE)*eurostat_totals[[#This Row],[2020 1]]</f>
        <v>0</v>
      </c>
      <c r="AN400" s="84">
        <f ca="1">VLOOKUP(eurostat_totals[[#This Row],[energy carrier EUCalc]],$AE$11:$BI$24,COLUMN()-COLUMN($AD$29),FALSE)*eurostat_totals[[#This Row],[2020 1]]</f>
        <v>0</v>
      </c>
      <c r="AO400" s="84">
        <f>VLOOKUP(eurostat_totals[[#This Row],[energy carrier EUCalc]],$AE$11:$BI$24,COLUMN()-COLUMN($AD$29),FALSE)*eurostat_totals[[#This Row],[2020 1]]</f>
        <v>0</v>
      </c>
      <c r="AP400" s="84">
        <f ca="1">VLOOKUP(eurostat_totals[[#This Row],[energy carrier EUCalc]],$AE$11:$BI$24,COLUMN()-COLUMN($AD$29),FALSE)*eurostat_totals[[#This Row],[2020 1]]</f>
        <v>0</v>
      </c>
      <c r="AQ400" s="84">
        <f ca="1">VLOOKUP(eurostat_totals[[#This Row],[energy carrier EUCalc]],$AE$11:$BI$24,COLUMN()-COLUMN($AD$29),FALSE)*eurostat_totals[[#This Row],[2020 1]]</f>
        <v>0</v>
      </c>
      <c r="AR400" s="81">
        <f ca="1">VLOOKUP(eurostat_totals[[#This Row],[energy carrier EUCalc]],$AE$11:$BI$24,COLUMN()-COLUMN($AD$29),FALSE)*eurostat_totals[[#This Row],[2020 1]]</f>
        <v>0</v>
      </c>
      <c r="AS400" s="81">
        <f ca="1">VLOOKUP(eurostat_totals[[#This Row],[energy carrier EUCalc]],$AE$11:$BI$24,COLUMN()-COLUMN($AD$29),FALSE)*eurostat_totals[[#This Row],[2020 1]]</f>
        <v>0</v>
      </c>
      <c r="AT400" s="81">
        <f ca="1">VLOOKUP(eurostat_totals[[#This Row],[energy carrier EUCalc]],$AE$11:$BI$24,COLUMN()-COLUMN($AD$29),FALSE)*eurostat_totals[[#This Row],[2020 1]]</f>
        <v>0</v>
      </c>
      <c r="AU400" s="81">
        <f ca="1">VLOOKUP(eurostat_totals[[#This Row],[energy carrier EUCalc]],$AE$11:$BI$24,COLUMN()-COLUMN($AD$29),FALSE)*eurostat_totals[[#This Row],[2020 1]]</f>
        <v>0</v>
      </c>
      <c r="AV400" s="81">
        <f>VLOOKUP(eurostat_totals[[#This Row],[energy carrier EUCalc]],$AE$11:$BI$24,COLUMN()-COLUMN($AD$29),FALSE)*eurostat_totals[[#This Row],[2020 1]]</f>
        <v>0</v>
      </c>
      <c r="AW400" s="81">
        <f ca="1">VLOOKUP(eurostat_totals[[#This Row],[energy carrier EUCalc]],$AE$11:$BI$24,COLUMN()-COLUMN($AD$29),FALSE)*eurostat_totals[[#This Row],[2020 1]]</f>
        <v>0</v>
      </c>
      <c r="AX400" s="81">
        <f ca="1">VLOOKUP(eurostat_totals[[#This Row],[energy carrier EUCalc]],$AE$11:$BI$24,COLUMN()-COLUMN($AD$29),FALSE)*eurostat_totals[[#This Row],[2020 1]]</f>
        <v>0</v>
      </c>
      <c r="AY400" s="81">
        <f ca="1">VLOOKUP(eurostat_totals[[#This Row],[energy carrier EUCalc]],$AE$11:$BI$24,COLUMN()-COLUMN($AD$29),FALSE)*eurostat_totals[[#This Row],[2020 1]]</f>
        <v>0</v>
      </c>
      <c r="AZ400" s="81">
        <f ca="1">VLOOKUP(eurostat_totals[[#This Row],[energy carrier EUCalc]],$AE$11:$BI$24,COLUMN()-COLUMN($AD$29),FALSE)*eurostat_totals[[#This Row],[2020 1]]</f>
        <v>0</v>
      </c>
      <c r="BA400" s="81">
        <f ca="1">VLOOKUP(eurostat_totals[[#This Row],[energy carrier EUCalc]],$AE$11:$BI$24,COLUMN()-COLUMN($AD$29),FALSE)*eurostat_totals[[#This Row],[2020 1]]</f>
        <v>0</v>
      </c>
      <c r="BB400" s="81">
        <f ca="1">VLOOKUP(eurostat_totals[[#This Row],[energy carrier EUCalc]],$AE$11:$BI$24,COLUMN()-COLUMN($AD$29),FALSE)*eurostat_totals[[#This Row],[2020 1]]</f>
        <v>0</v>
      </c>
      <c r="BC400" s="81">
        <f>VLOOKUP(eurostat_totals[[#This Row],[energy carrier EUCalc]],$AE$11:$BI$24,COLUMN()-COLUMN($AD$29),FALSE)*eurostat_totals[[#This Row],[2020 1]]</f>
        <v>0</v>
      </c>
      <c r="BD400" s="81">
        <f ca="1">VLOOKUP(eurostat_totals[[#This Row],[energy carrier EUCalc]],$AE$11:$BI$24,COLUMN()-COLUMN($AD$29),FALSE)*eurostat_totals[[#This Row],[2020 1]]</f>
        <v>0</v>
      </c>
      <c r="BE400" s="81">
        <f ca="1">VLOOKUP(eurostat_totals[[#This Row],[energy carrier EUCalc]],$AE$11:$BI$24,COLUMN()-COLUMN($AD$29),FALSE)*eurostat_totals[[#This Row],[2020 1]]</f>
        <v>0</v>
      </c>
      <c r="BF400" s="81">
        <f ca="1">VLOOKUP(eurostat_totals[[#This Row],[energy carrier EUCalc]],$AE$11:$BI$24,COLUMN()-COLUMN($AD$29),FALSE)*eurostat_totals[[#This Row],[2020 1]]</f>
        <v>0</v>
      </c>
      <c r="BG400" s="81">
        <f ca="1">VLOOKUP(eurostat_totals[[#This Row],[energy carrier EUCalc]],$AE$11:$BI$24,COLUMN()-COLUMN($AD$29),FALSE)*eurostat_totals[[#This Row],[2020 1]]</f>
        <v>0</v>
      </c>
      <c r="BH400" s="81">
        <f ca="1">VLOOKUP(eurostat_totals[[#This Row],[energy carrier EUCalc]],$AE$11:$BI$24,COLUMN()-COLUMN($AD$29),FALSE)*eurostat_totals[[#This Row],[2020 1]]</f>
        <v>0</v>
      </c>
      <c r="BI400" s="81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81" t="str">
        <f t="shared" si="137"/>
        <v>solid-ff-coalUnited Kingdom</v>
      </c>
      <c r="B401" s="78" t="s">
        <v>39</v>
      </c>
      <c r="C401" t="s">
        <v>4</v>
      </c>
      <c r="D401" s="84">
        <v>75978.30887565884</v>
      </c>
      <c r="E401" s="84">
        <v>80764.004367708359</v>
      </c>
      <c r="F401" s="84">
        <v>69498.235977888151</v>
      </c>
      <c r="G401" s="84">
        <v>79241.818543941074</v>
      </c>
      <c r="H401" s="84">
        <v>65953.856344550484</v>
      </c>
      <c r="I401" s="84">
        <v>49605.174296406607</v>
      </c>
      <c r="J401" s="84">
        <v>49347.35136101042</v>
      </c>
      <c r="K401" s="84">
        <v>43479.352494161642</v>
      </c>
      <c r="L401" s="84">
        <v>40729.641874475288</v>
      </c>
      <c r="M401" s="84">
        <v>42476.407834101818</v>
      </c>
      <c r="N401" s="84">
        <v>34026.96679834574</v>
      </c>
      <c r="O401" s="84">
        <v>32130.75061126838</v>
      </c>
      <c r="P401" s="84">
        <v>31019.747952955026</v>
      </c>
      <c r="Q401" s="84">
        <v>25205.427389997618</v>
      </c>
      <c r="R401" s="84">
        <v>20593.766149655836</v>
      </c>
      <c r="S401" s="84">
        <v>14171.909678427834</v>
      </c>
      <c r="T401" s="84">
        <v>13014.552270931004</v>
      </c>
      <c r="U401" s="84">
        <v>13739.314092101977</v>
      </c>
      <c r="V401" s="84">
        <v>15146.436057308374</v>
      </c>
      <c r="W401" s="84">
        <v>14259.64612136164</v>
      </c>
      <c r="X401" s="84">
        <v>15510.096080121781</v>
      </c>
      <c r="Y401" s="84">
        <v>14279.871524569409</v>
      </c>
      <c r="Z401" s="84">
        <v>13802.982471170331</v>
      </c>
      <c r="AA401" s="84">
        <v>14079.460543825706</v>
      </c>
      <c r="AB401" s="84">
        <v>11550.53086523083</v>
      </c>
      <c r="AC401" s="84">
        <v>11311.125782380301</v>
      </c>
      <c r="AD401" s="84">
        <v>11075.944990575879</v>
      </c>
      <c r="AE401" s="84">
        <v>10916.400334957993</v>
      </c>
      <c r="AF401" s="84">
        <f t="shared" si="134"/>
        <v>10339.083907715525</v>
      </c>
      <c r="AG401" s="84">
        <f t="shared" si="135"/>
        <v>9591.0085804934897</v>
      </c>
      <c r="AH401" s="84">
        <f t="shared" si="136"/>
        <v>9199.1041235460216</v>
      </c>
      <c r="AI401" s="84">
        <f ca="1">VLOOKUP(eurostat_totals[[#This Row],[energy carrier EUCalc]],$AE$11:$BI$24,COLUMN()-COLUMN($AD$29),FALSE)*eurostat_totals[[#This Row],[2020 1]]</f>
        <v>9045.7857214869218</v>
      </c>
      <c r="AJ401" s="84">
        <f ca="1">VLOOKUP(eurostat_totals[[#This Row],[energy carrier EUCalc]],$AE$11:$BI$24,COLUMN()-COLUMN($AD$29),FALSE)*eurostat_totals[[#This Row],[2020 1]]</f>
        <v>8892.4673194278203</v>
      </c>
      <c r="AK401" s="84">
        <f ca="1">VLOOKUP(eurostat_totals[[#This Row],[energy carrier EUCalc]],$AE$11:$BI$24,COLUMN()-COLUMN($AD$29),FALSE)*eurostat_totals[[#This Row],[2020 1]]</f>
        <v>8739.1489173687205</v>
      </c>
      <c r="AL401" s="84">
        <f ca="1">VLOOKUP(eurostat_totals[[#This Row],[energy carrier EUCalc]],$AE$11:$BI$24,COLUMN()-COLUMN($AD$29),FALSE)*eurostat_totals[[#This Row],[2020 1]]</f>
        <v>8585.8305153096208</v>
      </c>
      <c r="AM401" s="84">
        <f ca="1">VLOOKUP(eurostat_totals[[#This Row],[energy carrier EUCalc]],$AE$11:$BI$24,COLUMN()-COLUMN($AD$29),FALSE)*eurostat_totals[[#This Row],[2020 1]]</f>
        <v>8432.512113250521</v>
      </c>
      <c r="AN401" s="84">
        <f ca="1">VLOOKUP(eurostat_totals[[#This Row],[energy carrier EUCalc]],$AE$11:$BI$24,COLUMN()-COLUMN($AD$29),FALSE)*eurostat_totals[[#This Row],[2020 1]]</f>
        <v>8279.1937111914194</v>
      </c>
      <c r="AO401" s="84">
        <f>VLOOKUP(eurostat_totals[[#This Row],[energy carrier EUCalc]],$AE$11:$BI$24,COLUMN()-COLUMN($AD$29),FALSE)*eurostat_totals[[#This Row],[2020 1]]</f>
        <v>9199.1041235460216</v>
      </c>
      <c r="AP401" s="84">
        <f ca="1">VLOOKUP(eurostat_totals[[#This Row],[energy carrier EUCalc]],$AE$11:$BI$24,COLUMN()-COLUMN($AD$29),FALSE)*eurostat_totals[[#This Row],[2020 1]]</f>
        <v>9045.7857214869218</v>
      </c>
      <c r="AQ401" s="84">
        <f ca="1">VLOOKUP(eurostat_totals[[#This Row],[energy carrier EUCalc]],$AE$11:$BI$24,COLUMN()-COLUMN($AD$29),FALSE)*eurostat_totals[[#This Row],[2020 1]]</f>
        <v>8892.4673194278203</v>
      </c>
      <c r="AR401" s="81">
        <f ca="1">VLOOKUP(eurostat_totals[[#This Row],[energy carrier EUCalc]],$AE$11:$BI$24,COLUMN()-COLUMN($AD$29),FALSE)*eurostat_totals[[#This Row],[2020 1]]</f>
        <v>8739.1489173687205</v>
      </c>
      <c r="AS401" s="81">
        <f ca="1">VLOOKUP(eurostat_totals[[#This Row],[energy carrier EUCalc]],$AE$11:$BI$24,COLUMN()-COLUMN($AD$29),FALSE)*eurostat_totals[[#This Row],[2020 1]]</f>
        <v>8585.8305153096208</v>
      </c>
      <c r="AT401" s="81">
        <f ca="1">VLOOKUP(eurostat_totals[[#This Row],[energy carrier EUCalc]],$AE$11:$BI$24,COLUMN()-COLUMN($AD$29),FALSE)*eurostat_totals[[#This Row],[2020 1]]</f>
        <v>8432.512113250521</v>
      </c>
      <c r="AU401" s="81">
        <f ca="1">VLOOKUP(eurostat_totals[[#This Row],[energy carrier EUCalc]],$AE$11:$BI$24,COLUMN()-COLUMN($AD$29),FALSE)*eurostat_totals[[#This Row],[2020 1]]</f>
        <v>4599.5520617730108</v>
      </c>
      <c r="AV401" s="81">
        <f>VLOOKUP(eurostat_totals[[#This Row],[energy carrier EUCalc]],$AE$11:$BI$24,COLUMN()-COLUMN($AD$29),FALSE)*eurostat_totals[[#This Row],[2020 1]]</f>
        <v>9199.1041235460216</v>
      </c>
      <c r="AW401" s="81">
        <f ca="1">VLOOKUP(eurostat_totals[[#This Row],[energy carrier EUCalc]],$AE$11:$BI$24,COLUMN()-COLUMN($AD$29),FALSE)*eurostat_totals[[#This Row],[2020 1]]</f>
        <v>9045.7857214869218</v>
      </c>
      <c r="AX401" s="81">
        <f ca="1">VLOOKUP(eurostat_totals[[#This Row],[energy carrier EUCalc]],$AE$11:$BI$24,COLUMN()-COLUMN($AD$29),FALSE)*eurostat_totals[[#This Row],[2020 1]]</f>
        <v>8892.4673194278203</v>
      </c>
      <c r="AY401" s="81">
        <f ca="1">VLOOKUP(eurostat_totals[[#This Row],[energy carrier EUCalc]],$AE$11:$BI$24,COLUMN()-COLUMN($AD$29),FALSE)*eurostat_totals[[#This Row],[2020 1]]</f>
        <v>8739.1489173687205</v>
      </c>
      <c r="AZ401" s="81">
        <f ca="1">VLOOKUP(eurostat_totals[[#This Row],[energy carrier EUCalc]],$AE$11:$BI$24,COLUMN()-COLUMN($AD$29),FALSE)*eurostat_totals[[#This Row],[2020 1]]</f>
        <v>8585.8305153096208</v>
      </c>
      <c r="BA401" s="81">
        <f ca="1">VLOOKUP(eurostat_totals[[#This Row],[energy carrier EUCalc]],$AE$11:$BI$24,COLUMN()-COLUMN($AD$29),FALSE)*eurostat_totals[[#This Row],[2020 1]]</f>
        <v>8432.512113250521</v>
      </c>
      <c r="BB401" s="81">
        <f ca="1">VLOOKUP(eurostat_totals[[#This Row],[energy carrier EUCalc]],$AE$11:$BI$24,COLUMN()-COLUMN($AD$29),FALSE)*eurostat_totals[[#This Row],[2020 1]]</f>
        <v>3219.6864432411076</v>
      </c>
      <c r="BC401" s="81">
        <f>VLOOKUP(eurostat_totals[[#This Row],[energy carrier EUCalc]],$AE$11:$BI$24,COLUMN()-COLUMN($AD$29),FALSE)*eurostat_totals[[#This Row],[2020 1]]</f>
        <v>9199.1041235460216</v>
      </c>
      <c r="BD401" s="81">
        <f ca="1">VLOOKUP(eurostat_totals[[#This Row],[energy carrier EUCalc]],$AE$11:$BI$24,COLUMN()-COLUMN($AD$29),FALSE)*eurostat_totals[[#This Row],[2020 1]]</f>
        <v>9045.7857214869218</v>
      </c>
      <c r="BE401" s="81">
        <f ca="1">VLOOKUP(eurostat_totals[[#This Row],[energy carrier EUCalc]],$AE$11:$BI$24,COLUMN()-COLUMN($AD$29),FALSE)*eurostat_totals[[#This Row],[2020 1]]</f>
        <v>8892.4673194278203</v>
      </c>
      <c r="BF401" s="81">
        <f ca="1">VLOOKUP(eurostat_totals[[#This Row],[energy carrier EUCalc]],$AE$11:$BI$24,COLUMN()-COLUMN($AD$29),FALSE)*eurostat_totals[[#This Row],[2020 1]]</f>
        <v>8739.1489173687205</v>
      </c>
      <c r="BG401" s="81">
        <f ca="1">VLOOKUP(eurostat_totals[[#This Row],[energy carrier EUCalc]],$AE$11:$BI$24,COLUMN()-COLUMN($AD$29),FALSE)*eurostat_totals[[#This Row],[2020 1]]</f>
        <v>8585.8305153096208</v>
      </c>
      <c r="BH401" s="81">
        <f ca="1">VLOOKUP(eurostat_totals[[#This Row],[energy carrier EUCalc]],$AE$11:$BI$24,COLUMN()-COLUMN($AD$29),FALSE)*eurostat_totals[[#This Row],[2020 1]]</f>
        <v>8432.512113250521</v>
      </c>
      <c r="BI401" s="81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81" t="str">
        <f t="shared" si="137"/>
        <v>solid-wasteAustria</v>
      </c>
      <c r="B402" s="6" t="s">
        <v>76</v>
      </c>
      <c r="C402" t="s">
        <v>12</v>
      </c>
      <c r="D402" s="84">
        <v>0</v>
      </c>
      <c r="E402" s="84">
        <v>0</v>
      </c>
      <c r="F402" s="84">
        <v>0</v>
      </c>
      <c r="G402" s="84">
        <v>0</v>
      </c>
      <c r="H402" s="84">
        <v>0</v>
      </c>
      <c r="I402" s="84">
        <v>0</v>
      </c>
      <c r="J402" s="84">
        <v>0</v>
      </c>
      <c r="K402" s="84">
        <v>0</v>
      </c>
      <c r="L402" s="84">
        <v>0</v>
      </c>
      <c r="M402" s="84">
        <v>0</v>
      </c>
      <c r="N402" s="84">
        <v>0</v>
      </c>
      <c r="O402" s="84">
        <v>0</v>
      </c>
      <c r="P402" s="84">
        <v>0</v>
      </c>
      <c r="Q402" s="84">
        <v>0</v>
      </c>
      <c r="R402" s="84">
        <v>0</v>
      </c>
      <c r="S402" s="84">
        <v>0</v>
      </c>
      <c r="T402" s="84">
        <v>0</v>
      </c>
      <c r="U402" s="84">
        <v>0</v>
      </c>
      <c r="V402" s="84">
        <v>0</v>
      </c>
      <c r="W402" s="84">
        <v>0</v>
      </c>
      <c r="X402" s="84">
        <v>0</v>
      </c>
      <c r="Y402" s="84">
        <v>0</v>
      </c>
      <c r="Z402" s="84">
        <v>0</v>
      </c>
      <c r="AA402" s="84">
        <v>0</v>
      </c>
      <c r="AB402" s="84">
        <v>0</v>
      </c>
      <c r="AC402" s="84">
        <v>0</v>
      </c>
      <c r="AD402" s="84">
        <v>0</v>
      </c>
      <c r="AE402" s="84">
        <v>0</v>
      </c>
      <c r="AF402" s="84">
        <f t="shared" si="134"/>
        <v>0</v>
      </c>
      <c r="AG402" s="84">
        <f t="shared" si="135"/>
        <v>0</v>
      </c>
      <c r="AH402" s="84">
        <f t="shared" si="136"/>
        <v>0</v>
      </c>
      <c r="AI402" s="84">
        <f ca="1">VLOOKUP(eurostat_totals[[#This Row],[energy carrier EUCalc]],$AE$11:$BI$24,COLUMN()-COLUMN($AD$29),FALSE)*eurostat_totals[[#This Row],[2020 1]]</f>
        <v>0</v>
      </c>
      <c r="AJ402" s="84">
        <f ca="1">VLOOKUP(eurostat_totals[[#This Row],[energy carrier EUCalc]],$AE$11:$BI$24,COLUMN()-COLUMN($AD$29),FALSE)*eurostat_totals[[#This Row],[2020 1]]</f>
        <v>0</v>
      </c>
      <c r="AK402" s="84">
        <f ca="1">VLOOKUP(eurostat_totals[[#This Row],[energy carrier EUCalc]],$AE$11:$BI$24,COLUMN()-COLUMN($AD$29),FALSE)*eurostat_totals[[#This Row],[2020 1]]</f>
        <v>0</v>
      </c>
      <c r="AL402" s="84">
        <f ca="1">VLOOKUP(eurostat_totals[[#This Row],[energy carrier EUCalc]],$AE$11:$BI$24,COLUMN()-COLUMN($AD$29),FALSE)*eurostat_totals[[#This Row],[2020 1]]</f>
        <v>0</v>
      </c>
      <c r="AM402" s="84">
        <f ca="1">VLOOKUP(eurostat_totals[[#This Row],[energy carrier EUCalc]],$AE$11:$BI$24,COLUMN()-COLUMN($AD$29),FALSE)*eurostat_totals[[#This Row],[2020 1]]</f>
        <v>0</v>
      </c>
      <c r="AN402" s="84">
        <f ca="1">VLOOKUP(eurostat_totals[[#This Row],[energy carrier EUCalc]],$AE$11:$BI$24,COLUMN()-COLUMN($AD$29),FALSE)*eurostat_totals[[#This Row],[2020 1]]</f>
        <v>0</v>
      </c>
      <c r="AO402" s="84">
        <f>VLOOKUP(eurostat_totals[[#This Row],[energy carrier EUCalc]],$AE$11:$BI$24,COLUMN()-COLUMN($AD$29),FALSE)*eurostat_totals[[#This Row],[2020 1]]</f>
        <v>0</v>
      </c>
      <c r="AP402" s="84">
        <f ca="1">VLOOKUP(eurostat_totals[[#This Row],[energy carrier EUCalc]],$AE$11:$BI$24,COLUMN()-COLUMN($AD$29),FALSE)*eurostat_totals[[#This Row],[2020 1]]</f>
        <v>0</v>
      </c>
      <c r="AQ402" s="84">
        <f ca="1">VLOOKUP(eurostat_totals[[#This Row],[energy carrier EUCalc]],$AE$11:$BI$24,COLUMN()-COLUMN($AD$29),FALSE)*eurostat_totals[[#This Row],[2020 1]]</f>
        <v>0</v>
      </c>
      <c r="AR402" s="81">
        <f ca="1">VLOOKUP(eurostat_totals[[#This Row],[energy carrier EUCalc]],$AE$11:$BI$24,COLUMN()-COLUMN($AD$29),FALSE)*eurostat_totals[[#This Row],[2020 1]]</f>
        <v>0</v>
      </c>
      <c r="AS402" s="81">
        <f ca="1">VLOOKUP(eurostat_totals[[#This Row],[energy carrier EUCalc]],$AE$11:$BI$24,COLUMN()-COLUMN($AD$29),FALSE)*eurostat_totals[[#This Row],[2020 1]]</f>
        <v>0</v>
      </c>
      <c r="AT402" s="81">
        <f ca="1">VLOOKUP(eurostat_totals[[#This Row],[energy carrier EUCalc]],$AE$11:$BI$24,COLUMN()-COLUMN($AD$29),FALSE)*eurostat_totals[[#This Row],[2020 1]]</f>
        <v>0</v>
      </c>
      <c r="AU402" s="81">
        <f ca="1">VLOOKUP(eurostat_totals[[#This Row],[energy carrier EUCalc]],$AE$11:$BI$24,COLUMN()-COLUMN($AD$29),FALSE)*eurostat_totals[[#This Row],[2020 1]]</f>
        <v>0</v>
      </c>
      <c r="AV402" s="81">
        <f>VLOOKUP(eurostat_totals[[#This Row],[energy carrier EUCalc]],$AE$11:$BI$24,COLUMN()-COLUMN($AD$29),FALSE)*eurostat_totals[[#This Row],[2020 1]]</f>
        <v>0</v>
      </c>
      <c r="AW402" s="81">
        <f ca="1">VLOOKUP(eurostat_totals[[#This Row],[energy carrier EUCalc]],$AE$11:$BI$24,COLUMN()-COLUMN($AD$29),FALSE)*eurostat_totals[[#This Row],[2020 1]]</f>
        <v>0</v>
      </c>
      <c r="AX402" s="81">
        <f ca="1">VLOOKUP(eurostat_totals[[#This Row],[energy carrier EUCalc]],$AE$11:$BI$24,COLUMN()-COLUMN($AD$29),FALSE)*eurostat_totals[[#This Row],[2020 1]]</f>
        <v>0</v>
      </c>
      <c r="AY402" s="81">
        <f ca="1">VLOOKUP(eurostat_totals[[#This Row],[energy carrier EUCalc]],$AE$11:$BI$24,COLUMN()-COLUMN($AD$29),FALSE)*eurostat_totals[[#This Row],[2020 1]]</f>
        <v>0</v>
      </c>
      <c r="AZ402" s="81">
        <f ca="1">VLOOKUP(eurostat_totals[[#This Row],[energy carrier EUCalc]],$AE$11:$BI$24,COLUMN()-COLUMN($AD$29),FALSE)*eurostat_totals[[#This Row],[2020 1]]</f>
        <v>0</v>
      </c>
      <c r="BA402" s="81">
        <f ca="1">VLOOKUP(eurostat_totals[[#This Row],[energy carrier EUCalc]],$AE$11:$BI$24,COLUMN()-COLUMN($AD$29),FALSE)*eurostat_totals[[#This Row],[2020 1]]</f>
        <v>0</v>
      </c>
      <c r="BB402" s="81">
        <f ca="1">VLOOKUP(eurostat_totals[[#This Row],[energy carrier EUCalc]],$AE$11:$BI$24,COLUMN()-COLUMN($AD$29),FALSE)*eurostat_totals[[#This Row],[2020 1]]</f>
        <v>0</v>
      </c>
      <c r="BC402" s="81">
        <f>VLOOKUP(eurostat_totals[[#This Row],[energy carrier EUCalc]],$AE$11:$BI$24,COLUMN()-COLUMN($AD$29),FALSE)*eurostat_totals[[#This Row],[2020 1]]</f>
        <v>0</v>
      </c>
      <c r="BD402" s="81">
        <f ca="1">VLOOKUP(eurostat_totals[[#This Row],[energy carrier EUCalc]],$AE$11:$BI$24,COLUMN()-COLUMN($AD$29),FALSE)*eurostat_totals[[#This Row],[2020 1]]</f>
        <v>0</v>
      </c>
      <c r="BE402" s="81">
        <f ca="1">VLOOKUP(eurostat_totals[[#This Row],[energy carrier EUCalc]],$AE$11:$BI$24,COLUMN()-COLUMN($AD$29),FALSE)*eurostat_totals[[#This Row],[2020 1]]</f>
        <v>0</v>
      </c>
      <c r="BF402" s="81">
        <f ca="1">VLOOKUP(eurostat_totals[[#This Row],[energy carrier EUCalc]],$AE$11:$BI$24,COLUMN()-COLUMN($AD$29),FALSE)*eurostat_totals[[#This Row],[2020 1]]</f>
        <v>0</v>
      </c>
      <c r="BG402" s="81">
        <f ca="1">VLOOKUP(eurostat_totals[[#This Row],[energy carrier EUCalc]],$AE$11:$BI$24,COLUMN()-COLUMN($AD$29),FALSE)*eurostat_totals[[#This Row],[2020 1]]</f>
        <v>0</v>
      </c>
      <c r="BH402" s="81">
        <f ca="1">VLOOKUP(eurostat_totals[[#This Row],[energy carrier EUCalc]],$AE$11:$BI$24,COLUMN()-COLUMN($AD$29),FALSE)*eurostat_totals[[#This Row],[2020 1]]</f>
        <v>0</v>
      </c>
      <c r="BI402" s="81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81" t="str">
        <f t="shared" si="137"/>
        <v>solid-wasteBelgium</v>
      </c>
      <c r="B403" s="6" t="s">
        <v>76</v>
      </c>
      <c r="C403" t="s">
        <v>1</v>
      </c>
      <c r="D403" s="84">
        <v>0</v>
      </c>
      <c r="E403" s="84">
        <v>0</v>
      </c>
      <c r="F403" s="84">
        <v>0</v>
      </c>
      <c r="G403" s="84">
        <v>0</v>
      </c>
      <c r="H403" s="84">
        <v>0</v>
      </c>
      <c r="I403" s="84">
        <v>0</v>
      </c>
      <c r="J403" s="84">
        <v>0</v>
      </c>
      <c r="K403" s="84">
        <v>0</v>
      </c>
      <c r="L403" s="84">
        <v>0</v>
      </c>
      <c r="M403" s="84">
        <v>0</v>
      </c>
      <c r="N403" s="84">
        <v>0</v>
      </c>
      <c r="O403" s="84">
        <v>0</v>
      </c>
      <c r="P403" s="84">
        <v>0</v>
      </c>
      <c r="Q403" s="84">
        <v>0</v>
      </c>
      <c r="R403" s="84">
        <v>0</v>
      </c>
      <c r="S403" s="84">
        <v>0</v>
      </c>
      <c r="T403" s="84">
        <v>0</v>
      </c>
      <c r="U403" s="84">
        <v>0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0</v>
      </c>
      <c r="AC403" s="84">
        <v>0</v>
      </c>
      <c r="AD403" s="84">
        <v>0</v>
      </c>
      <c r="AE403" s="84">
        <v>0.16282000000000002</v>
      </c>
      <c r="AF403" s="84">
        <f t="shared" si="134"/>
        <v>0.19538400000000003</v>
      </c>
      <c r="AG403" s="84">
        <f t="shared" si="135"/>
        <v>0.23446080000000002</v>
      </c>
      <c r="AH403" s="84">
        <f t="shared" si="136"/>
        <v>0.28135296000000004</v>
      </c>
      <c r="AI403" s="84">
        <f ca="1">VLOOKUP(eurostat_totals[[#This Row],[energy carrier EUCalc]],$AE$11:$BI$24,COLUMN()-COLUMN($AD$29),FALSE)*eurostat_totals[[#This Row],[2020 1]]</f>
        <v>0.23446080000000005</v>
      </c>
      <c r="AJ403" s="84">
        <f ca="1">VLOOKUP(eurostat_totals[[#This Row],[energy carrier EUCalc]],$AE$11:$BI$24,COLUMN()-COLUMN($AD$29),FALSE)*eurostat_totals[[#This Row],[2020 1]]</f>
        <v>0.18756864000000004</v>
      </c>
      <c r="AK403" s="84">
        <f ca="1">VLOOKUP(eurostat_totals[[#This Row],[energy carrier EUCalc]],$AE$11:$BI$24,COLUMN()-COLUMN($AD$29),FALSE)*eurostat_totals[[#This Row],[2020 1]]</f>
        <v>0.14067648000000002</v>
      </c>
      <c r="AL403" s="84">
        <f ca="1">VLOOKUP(eurostat_totals[[#This Row],[energy carrier EUCalc]],$AE$11:$BI$24,COLUMN()-COLUMN($AD$29),FALSE)*eurostat_totals[[#This Row],[2020 1]]</f>
        <v>9.3784320000000018E-2</v>
      </c>
      <c r="AM403" s="84">
        <f ca="1">VLOOKUP(eurostat_totals[[#This Row],[energy carrier EUCalc]],$AE$11:$BI$24,COLUMN()-COLUMN($AD$29),FALSE)*eurostat_totals[[#This Row],[2020 1]]</f>
        <v>4.6892160000000009E-2</v>
      </c>
      <c r="AN403" s="84">
        <f ca="1">VLOOKUP(eurostat_totals[[#This Row],[energy carrier EUCalc]],$AE$11:$BI$24,COLUMN()-COLUMN($AD$29),FALSE)*eurostat_totals[[#This Row],[2020 1]]</f>
        <v>0</v>
      </c>
      <c r="AO403" s="84">
        <f>VLOOKUP(eurostat_totals[[#This Row],[energy carrier EUCalc]],$AE$11:$BI$24,COLUMN()-COLUMN($AD$29),FALSE)*eurostat_totals[[#This Row],[2020 1]]</f>
        <v>0.28135296000000004</v>
      </c>
      <c r="AP403" s="84">
        <f ca="1">VLOOKUP(eurostat_totals[[#This Row],[energy carrier EUCalc]],$AE$11:$BI$24,COLUMN()-COLUMN($AD$29),FALSE)*eurostat_totals[[#This Row],[2020 1]]</f>
        <v>0.23446080000000005</v>
      </c>
      <c r="AQ403" s="84">
        <f ca="1">VLOOKUP(eurostat_totals[[#This Row],[energy carrier EUCalc]],$AE$11:$BI$24,COLUMN()-COLUMN($AD$29),FALSE)*eurostat_totals[[#This Row],[2020 1]]</f>
        <v>0.18756864000000004</v>
      </c>
      <c r="AR403" s="81">
        <f ca="1">VLOOKUP(eurostat_totals[[#This Row],[energy carrier EUCalc]],$AE$11:$BI$24,COLUMN()-COLUMN($AD$29),FALSE)*eurostat_totals[[#This Row],[2020 1]]</f>
        <v>0.14067648000000002</v>
      </c>
      <c r="AS403" s="81">
        <f ca="1">VLOOKUP(eurostat_totals[[#This Row],[energy carrier EUCalc]],$AE$11:$BI$24,COLUMN()-COLUMN($AD$29),FALSE)*eurostat_totals[[#This Row],[2020 1]]</f>
        <v>9.3784320000000018E-2</v>
      </c>
      <c r="AT403" s="81">
        <f ca="1">VLOOKUP(eurostat_totals[[#This Row],[energy carrier EUCalc]],$AE$11:$BI$24,COLUMN()-COLUMN($AD$29),FALSE)*eurostat_totals[[#This Row],[2020 1]]</f>
        <v>4.6892160000000009E-2</v>
      </c>
      <c r="AU403" s="81">
        <f ca="1">VLOOKUP(eurostat_totals[[#This Row],[energy carrier EUCalc]],$AE$11:$BI$24,COLUMN()-COLUMN($AD$29),FALSE)*eurostat_totals[[#This Row],[2020 1]]</f>
        <v>0.28135296000000004</v>
      </c>
      <c r="AV403" s="81">
        <f>VLOOKUP(eurostat_totals[[#This Row],[energy carrier EUCalc]],$AE$11:$BI$24,COLUMN()-COLUMN($AD$29),FALSE)*eurostat_totals[[#This Row],[2020 1]]</f>
        <v>0.28135296000000004</v>
      </c>
      <c r="AW403" s="81">
        <f ca="1">VLOOKUP(eurostat_totals[[#This Row],[energy carrier EUCalc]],$AE$11:$BI$24,COLUMN()-COLUMN($AD$29),FALSE)*eurostat_totals[[#This Row],[2020 1]]</f>
        <v>0.23446080000000005</v>
      </c>
      <c r="AX403" s="81">
        <f ca="1">VLOOKUP(eurostat_totals[[#This Row],[energy carrier EUCalc]],$AE$11:$BI$24,COLUMN()-COLUMN($AD$29),FALSE)*eurostat_totals[[#This Row],[2020 1]]</f>
        <v>0.18756864000000004</v>
      </c>
      <c r="AY403" s="81">
        <f ca="1">VLOOKUP(eurostat_totals[[#This Row],[energy carrier EUCalc]],$AE$11:$BI$24,COLUMN()-COLUMN($AD$29),FALSE)*eurostat_totals[[#This Row],[2020 1]]</f>
        <v>0.14067648000000002</v>
      </c>
      <c r="AZ403" s="81">
        <f ca="1">VLOOKUP(eurostat_totals[[#This Row],[energy carrier EUCalc]],$AE$11:$BI$24,COLUMN()-COLUMN($AD$29),FALSE)*eurostat_totals[[#This Row],[2020 1]]</f>
        <v>9.3784320000000018E-2</v>
      </c>
      <c r="BA403" s="81">
        <f ca="1">VLOOKUP(eurostat_totals[[#This Row],[energy carrier EUCalc]],$AE$11:$BI$24,COLUMN()-COLUMN($AD$29),FALSE)*eurostat_totals[[#This Row],[2020 1]]</f>
        <v>4.6892160000000009E-2</v>
      </c>
      <c r="BB403" s="81">
        <f ca="1">VLOOKUP(eurostat_totals[[#This Row],[energy carrier EUCalc]],$AE$11:$BI$24,COLUMN()-COLUMN($AD$29),FALSE)*eurostat_totals[[#This Row],[2020 1]]</f>
        <v>0.28135296000000004</v>
      </c>
      <c r="BC403" s="81">
        <f>VLOOKUP(eurostat_totals[[#This Row],[energy carrier EUCalc]],$AE$11:$BI$24,COLUMN()-COLUMN($AD$29),FALSE)*eurostat_totals[[#This Row],[2020 1]]</f>
        <v>0.28135296000000004</v>
      </c>
      <c r="BD403" s="81">
        <f ca="1">VLOOKUP(eurostat_totals[[#This Row],[energy carrier EUCalc]],$AE$11:$BI$24,COLUMN()-COLUMN($AD$29),FALSE)*eurostat_totals[[#This Row],[2020 1]]</f>
        <v>0.23446080000000005</v>
      </c>
      <c r="BE403" s="81">
        <f ca="1">VLOOKUP(eurostat_totals[[#This Row],[energy carrier EUCalc]],$AE$11:$BI$24,COLUMN()-COLUMN($AD$29),FALSE)*eurostat_totals[[#This Row],[2020 1]]</f>
        <v>0.18756864000000004</v>
      </c>
      <c r="BF403" s="81">
        <f ca="1">VLOOKUP(eurostat_totals[[#This Row],[energy carrier EUCalc]],$AE$11:$BI$24,COLUMN()-COLUMN($AD$29),FALSE)*eurostat_totals[[#This Row],[2020 1]]</f>
        <v>0.14067648000000002</v>
      </c>
      <c r="BG403" s="81">
        <f ca="1">VLOOKUP(eurostat_totals[[#This Row],[energy carrier EUCalc]],$AE$11:$BI$24,COLUMN()-COLUMN($AD$29),FALSE)*eurostat_totals[[#This Row],[2020 1]]</f>
        <v>9.3784320000000018E-2</v>
      </c>
      <c r="BH403" s="81">
        <f ca="1">VLOOKUP(eurostat_totals[[#This Row],[energy carrier EUCalc]],$AE$11:$BI$24,COLUMN()-COLUMN($AD$29),FALSE)*eurostat_totals[[#This Row],[2020 1]]</f>
        <v>4.6892160000000009E-2</v>
      </c>
      <c r="BI403" s="81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81" t="str">
        <f t="shared" si="137"/>
        <v>solid-wasteBulgaria</v>
      </c>
      <c r="B404" s="6" t="s">
        <v>76</v>
      </c>
      <c r="C404" t="s">
        <v>19</v>
      </c>
      <c r="D404" s="84">
        <v>0</v>
      </c>
      <c r="E404" s="84">
        <v>0</v>
      </c>
      <c r="F404" s="84">
        <v>0</v>
      </c>
      <c r="G404" s="84">
        <v>0</v>
      </c>
      <c r="H404" s="84">
        <v>0</v>
      </c>
      <c r="I404" s="84">
        <v>0</v>
      </c>
      <c r="J404" s="84">
        <v>0</v>
      </c>
      <c r="K404" s="84">
        <v>0</v>
      </c>
      <c r="L404" s="84">
        <v>0</v>
      </c>
      <c r="M404" s="84">
        <v>0</v>
      </c>
      <c r="N404" s="84">
        <v>0</v>
      </c>
      <c r="O404" s="84">
        <v>0</v>
      </c>
      <c r="P404" s="84">
        <v>0</v>
      </c>
      <c r="Q404" s="84">
        <v>0</v>
      </c>
      <c r="R404" s="84">
        <v>0</v>
      </c>
      <c r="S404" s="84">
        <v>0</v>
      </c>
      <c r="T404" s="84">
        <v>0</v>
      </c>
      <c r="U404" s="84">
        <v>0</v>
      </c>
      <c r="V404" s="84">
        <v>0</v>
      </c>
      <c r="W404" s="84">
        <v>0</v>
      </c>
      <c r="X404" s="84">
        <v>0</v>
      </c>
      <c r="Y404" s="84">
        <v>0</v>
      </c>
      <c r="Z404" s="84">
        <v>0</v>
      </c>
      <c r="AA404" s="84">
        <v>0</v>
      </c>
      <c r="AB404" s="84">
        <v>0</v>
      </c>
      <c r="AC404" s="84">
        <v>0</v>
      </c>
      <c r="AD404" s="84">
        <v>0</v>
      </c>
      <c r="AE404" s="84">
        <v>0</v>
      </c>
      <c r="AF404" s="84">
        <f t="shared" si="134"/>
        <v>0</v>
      </c>
      <c r="AG404" s="84">
        <f t="shared" si="135"/>
        <v>0</v>
      </c>
      <c r="AH404" s="84">
        <f t="shared" si="136"/>
        <v>0</v>
      </c>
      <c r="AI404" s="84">
        <f ca="1">VLOOKUP(eurostat_totals[[#This Row],[energy carrier EUCalc]],$AE$11:$BI$24,COLUMN()-COLUMN($AD$29),FALSE)*eurostat_totals[[#This Row],[2020 1]]</f>
        <v>0</v>
      </c>
      <c r="AJ404" s="84">
        <f ca="1">VLOOKUP(eurostat_totals[[#This Row],[energy carrier EUCalc]],$AE$11:$BI$24,COLUMN()-COLUMN($AD$29),FALSE)*eurostat_totals[[#This Row],[2020 1]]</f>
        <v>0</v>
      </c>
      <c r="AK404" s="84">
        <f ca="1">VLOOKUP(eurostat_totals[[#This Row],[energy carrier EUCalc]],$AE$11:$BI$24,COLUMN()-COLUMN($AD$29),FALSE)*eurostat_totals[[#This Row],[2020 1]]</f>
        <v>0</v>
      </c>
      <c r="AL404" s="84">
        <f ca="1">VLOOKUP(eurostat_totals[[#This Row],[energy carrier EUCalc]],$AE$11:$BI$24,COLUMN()-COLUMN($AD$29),FALSE)*eurostat_totals[[#This Row],[2020 1]]</f>
        <v>0</v>
      </c>
      <c r="AM404" s="84">
        <f ca="1">VLOOKUP(eurostat_totals[[#This Row],[energy carrier EUCalc]],$AE$11:$BI$24,COLUMN()-COLUMN($AD$29),FALSE)*eurostat_totals[[#This Row],[2020 1]]</f>
        <v>0</v>
      </c>
      <c r="AN404" s="84">
        <f ca="1">VLOOKUP(eurostat_totals[[#This Row],[energy carrier EUCalc]],$AE$11:$BI$24,COLUMN()-COLUMN($AD$29),FALSE)*eurostat_totals[[#This Row],[2020 1]]</f>
        <v>0</v>
      </c>
      <c r="AO404" s="84">
        <f>VLOOKUP(eurostat_totals[[#This Row],[energy carrier EUCalc]],$AE$11:$BI$24,COLUMN()-COLUMN($AD$29),FALSE)*eurostat_totals[[#This Row],[2020 1]]</f>
        <v>0</v>
      </c>
      <c r="AP404" s="84">
        <f ca="1">VLOOKUP(eurostat_totals[[#This Row],[energy carrier EUCalc]],$AE$11:$BI$24,COLUMN()-COLUMN($AD$29),FALSE)*eurostat_totals[[#This Row],[2020 1]]</f>
        <v>0</v>
      </c>
      <c r="AQ404" s="84">
        <f ca="1">VLOOKUP(eurostat_totals[[#This Row],[energy carrier EUCalc]],$AE$11:$BI$24,COLUMN()-COLUMN($AD$29),FALSE)*eurostat_totals[[#This Row],[2020 1]]</f>
        <v>0</v>
      </c>
      <c r="AR404" s="81">
        <f ca="1">VLOOKUP(eurostat_totals[[#This Row],[energy carrier EUCalc]],$AE$11:$BI$24,COLUMN()-COLUMN($AD$29),FALSE)*eurostat_totals[[#This Row],[2020 1]]</f>
        <v>0</v>
      </c>
      <c r="AS404" s="81">
        <f ca="1">VLOOKUP(eurostat_totals[[#This Row],[energy carrier EUCalc]],$AE$11:$BI$24,COLUMN()-COLUMN($AD$29),FALSE)*eurostat_totals[[#This Row],[2020 1]]</f>
        <v>0</v>
      </c>
      <c r="AT404" s="81">
        <f ca="1">VLOOKUP(eurostat_totals[[#This Row],[energy carrier EUCalc]],$AE$11:$BI$24,COLUMN()-COLUMN($AD$29),FALSE)*eurostat_totals[[#This Row],[2020 1]]</f>
        <v>0</v>
      </c>
      <c r="AU404" s="81">
        <f ca="1">VLOOKUP(eurostat_totals[[#This Row],[energy carrier EUCalc]],$AE$11:$BI$24,COLUMN()-COLUMN($AD$29),FALSE)*eurostat_totals[[#This Row],[2020 1]]</f>
        <v>0</v>
      </c>
      <c r="AV404" s="81">
        <f>VLOOKUP(eurostat_totals[[#This Row],[energy carrier EUCalc]],$AE$11:$BI$24,COLUMN()-COLUMN($AD$29),FALSE)*eurostat_totals[[#This Row],[2020 1]]</f>
        <v>0</v>
      </c>
      <c r="AW404" s="81">
        <f ca="1">VLOOKUP(eurostat_totals[[#This Row],[energy carrier EUCalc]],$AE$11:$BI$24,COLUMN()-COLUMN($AD$29),FALSE)*eurostat_totals[[#This Row],[2020 1]]</f>
        <v>0</v>
      </c>
      <c r="AX404" s="81">
        <f ca="1">VLOOKUP(eurostat_totals[[#This Row],[energy carrier EUCalc]],$AE$11:$BI$24,COLUMN()-COLUMN($AD$29),FALSE)*eurostat_totals[[#This Row],[2020 1]]</f>
        <v>0</v>
      </c>
      <c r="AY404" s="81">
        <f ca="1">VLOOKUP(eurostat_totals[[#This Row],[energy carrier EUCalc]],$AE$11:$BI$24,COLUMN()-COLUMN($AD$29),FALSE)*eurostat_totals[[#This Row],[2020 1]]</f>
        <v>0</v>
      </c>
      <c r="AZ404" s="81">
        <f ca="1">VLOOKUP(eurostat_totals[[#This Row],[energy carrier EUCalc]],$AE$11:$BI$24,COLUMN()-COLUMN($AD$29),FALSE)*eurostat_totals[[#This Row],[2020 1]]</f>
        <v>0</v>
      </c>
      <c r="BA404" s="81">
        <f ca="1">VLOOKUP(eurostat_totals[[#This Row],[energy carrier EUCalc]],$AE$11:$BI$24,COLUMN()-COLUMN($AD$29),FALSE)*eurostat_totals[[#This Row],[2020 1]]</f>
        <v>0</v>
      </c>
      <c r="BB404" s="81">
        <f ca="1">VLOOKUP(eurostat_totals[[#This Row],[energy carrier EUCalc]],$AE$11:$BI$24,COLUMN()-COLUMN($AD$29),FALSE)*eurostat_totals[[#This Row],[2020 1]]</f>
        <v>0</v>
      </c>
      <c r="BC404" s="81">
        <f>VLOOKUP(eurostat_totals[[#This Row],[energy carrier EUCalc]],$AE$11:$BI$24,COLUMN()-COLUMN($AD$29),FALSE)*eurostat_totals[[#This Row],[2020 1]]</f>
        <v>0</v>
      </c>
      <c r="BD404" s="81">
        <f ca="1">VLOOKUP(eurostat_totals[[#This Row],[energy carrier EUCalc]],$AE$11:$BI$24,COLUMN()-COLUMN($AD$29),FALSE)*eurostat_totals[[#This Row],[2020 1]]</f>
        <v>0</v>
      </c>
      <c r="BE404" s="81">
        <f ca="1">VLOOKUP(eurostat_totals[[#This Row],[energy carrier EUCalc]],$AE$11:$BI$24,COLUMN()-COLUMN($AD$29),FALSE)*eurostat_totals[[#This Row],[2020 1]]</f>
        <v>0</v>
      </c>
      <c r="BF404" s="81">
        <f ca="1">VLOOKUP(eurostat_totals[[#This Row],[energy carrier EUCalc]],$AE$11:$BI$24,COLUMN()-COLUMN($AD$29),FALSE)*eurostat_totals[[#This Row],[2020 1]]</f>
        <v>0</v>
      </c>
      <c r="BG404" s="81">
        <f ca="1">VLOOKUP(eurostat_totals[[#This Row],[energy carrier EUCalc]],$AE$11:$BI$24,COLUMN()-COLUMN($AD$29),FALSE)*eurostat_totals[[#This Row],[2020 1]]</f>
        <v>0</v>
      </c>
      <c r="BH404" s="81">
        <f ca="1">VLOOKUP(eurostat_totals[[#This Row],[energy carrier EUCalc]],$AE$11:$BI$24,COLUMN()-COLUMN($AD$29),FALSE)*eurostat_totals[[#This Row],[2020 1]]</f>
        <v>0</v>
      </c>
      <c r="BI404" s="81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81" t="str">
        <f t="shared" si="137"/>
        <v>solid-wasteCroatia</v>
      </c>
      <c r="B405" s="6" t="s">
        <v>76</v>
      </c>
      <c r="C405" t="s">
        <v>22</v>
      </c>
      <c r="D405" s="84">
        <v>0</v>
      </c>
      <c r="E405" s="84">
        <v>0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4">
        <v>0</v>
      </c>
      <c r="AD405" s="84">
        <v>0</v>
      </c>
      <c r="AE405" s="84">
        <v>0</v>
      </c>
      <c r="AF405" s="84">
        <f t="shared" si="134"/>
        <v>0</v>
      </c>
      <c r="AG405" s="84">
        <f t="shared" si="135"/>
        <v>0</v>
      </c>
      <c r="AH405" s="84">
        <f t="shared" si="136"/>
        <v>0</v>
      </c>
      <c r="AI405" s="84">
        <f ca="1">VLOOKUP(eurostat_totals[[#This Row],[energy carrier EUCalc]],$AE$11:$BI$24,COLUMN()-COLUMN($AD$29),FALSE)*eurostat_totals[[#This Row],[2020 1]]</f>
        <v>0</v>
      </c>
      <c r="AJ405" s="84">
        <f ca="1">VLOOKUP(eurostat_totals[[#This Row],[energy carrier EUCalc]],$AE$11:$BI$24,COLUMN()-COLUMN($AD$29),FALSE)*eurostat_totals[[#This Row],[2020 1]]</f>
        <v>0</v>
      </c>
      <c r="AK405" s="84">
        <f ca="1">VLOOKUP(eurostat_totals[[#This Row],[energy carrier EUCalc]],$AE$11:$BI$24,COLUMN()-COLUMN($AD$29),FALSE)*eurostat_totals[[#This Row],[2020 1]]</f>
        <v>0</v>
      </c>
      <c r="AL405" s="84">
        <f ca="1">VLOOKUP(eurostat_totals[[#This Row],[energy carrier EUCalc]],$AE$11:$BI$24,COLUMN()-COLUMN($AD$29),FALSE)*eurostat_totals[[#This Row],[2020 1]]</f>
        <v>0</v>
      </c>
      <c r="AM405" s="84">
        <f ca="1">VLOOKUP(eurostat_totals[[#This Row],[energy carrier EUCalc]],$AE$11:$BI$24,COLUMN()-COLUMN($AD$29),FALSE)*eurostat_totals[[#This Row],[2020 1]]</f>
        <v>0</v>
      </c>
      <c r="AN405" s="84">
        <f ca="1">VLOOKUP(eurostat_totals[[#This Row],[energy carrier EUCalc]],$AE$11:$BI$24,COLUMN()-COLUMN($AD$29),FALSE)*eurostat_totals[[#This Row],[2020 1]]</f>
        <v>0</v>
      </c>
      <c r="AO405" s="84">
        <f>VLOOKUP(eurostat_totals[[#This Row],[energy carrier EUCalc]],$AE$11:$BI$24,COLUMN()-COLUMN($AD$29),FALSE)*eurostat_totals[[#This Row],[2020 1]]</f>
        <v>0</v>
      </c>
      <c r="AP405" s="84">
        <f ca="1">VLOOKUP(eurostat_totals[[#This Row],[energy carrier EUCalc]],$AE$11:$BI$24,COLUMN()-COLUMN($AD$29),FALSE)*eurostat_totals[[#This Row],[2020 1]]</f>
        <v>0</v>
      </c>
      <c r="AQ405" s="84">
        <f ca="1">VLOOKUP(eurostat_totals[[#This Row],[energy carrier EUCalc]],$AE$11:$BI$24,COLUMN()-COLUMN($AD$29),FALSE)*eurostat_totals[[#This Row],[2020 1]]</f>
        <v>0</v>
      </c>
      <c r="AR405" s="81">
        <f ca="1">VLOOKUP(eurostat_totals[[#This Row],[energy carrier EUCalc]],$AE$11:$BI$24,COLUMN()-COLUMN($AD$29),FALSE)*eurostat_totals[[#This Row],[2020 1]]</f>
        <v>0</v>
      </c>
      <c r="AS405" s="81">
        <f ca="1">VLOOKUP(eurostat_totals[[#This Row],[energy carrier EUCalc]],$AE$11:$BI$24,COLUMN()-COLUMN($AD$29),FALSE)*eurostat_totals[[#This Row],[2020 1]]</f>
        <v>0</v>
      </c>
      <c r="AT405" s="81">
        <f ca="1">VLOOKUP(eurostat_totals[[#This Row],[energy carrier EUCalc]],$AE$11:$BI$24,COLUMN()-COLUMN($AD$29),FALSE)*eurostat_totals[[#This Row],[2020 1]]</f>
        <v>0</v>
      </c>
      <c r="AU405" s="81">
        <f ca="1">VLOOKUP(eurostat_totals[[#This Row],[energy carrier EUCalc]],$AE$11:$BI$24,COLUMN()-COLUMN($AD$29),FALSE)*eurostat_totals[[#This Row],[2020 1]]</f>
        <v>0</v>
      </c>
      <c r="AV405" s="81">
        <f>VLOOKUP(eurostat_totals[[#This Row],[energy carrier EUCalc]],$AE$11:$BI$24,COLUMN()-COLUMN($AD$29),FALSE)*eurostat_totals[[#This Row],[2020 1]]</f>
        <v>0</v>
      </c>
      <c r="AW405" s="81">
        <f ca="1">VLOOKUP(eurostat_totals[[#This Row],[energy carrier EUCalc]],$AE$11:$BI$24,COLUMN()-COLUMN($AD$29),FALSE)*eurostat_totals[[#This Row],[2020 1]]</f>
        <v>0</v>
      </c>
      <c r="AX405" s="81">
        <f ca="1">VLOOKUP(eurostat_totals[[#This Row],[energy carrier EUCalc]],$AE$11:$BI$24,COLUMN()-COLUMN($AD$29),FALSE)*eurostat_totals[[#This Row],[2020 1]]</f>
        <v>0</v>
      </c>
      <c r="AY405" s="81">
        <f ca="1">VLOOKUP(eurostat_totals[[#This Row],[energy carrier EUCalc]],$AE$11:$BI$24,COLUMN()-COLUMN($AD$29),FALSE)*eurostat_totals[[#This Row],[2020 1]]</f>
        <v>0</v>
      </c>
      <c r="AZ405" s="81">
        <f ca="1">VLOOKUP(eurostat_totals[[#This Row],[energy carrier EUCalc]],$AE$11:$BI$24,COLUMN()-COLUMN($AD$29),FALSE)*eurostat_totals[[#This Row],[2020 1]]</f>
        <v>0</v>
      </c>
      <c r="BA405" s="81">
        <f ca="1">VLOOKUP(eurostat_totals[[#This Row],[energy carrier EUCalc]],$AE$11:$BI$24,COLUMN()-COLUMN($AD$29),FALSE)*eurostat_totals[[#This Row],[2020 1]]</f>
        <v>0</v>
      </c>
      <c r="BB405" s="81">
        <f ca="1">VLOOKUP(eurostat_totals[[#This Row],[energy carrier EUCalc]],$AE$11:$BI$24,COLUMN()-COLUMN($AD$29),FALSE)*eurostat_totals[[#This Row],[2020 1]]</f>
        <v>0</v>
      </c>
      <c r="BC405" s="81">
        <f>VLOOKUP(eurostat_totals[[#This Row],[energy carrier EUCalc]],$AE$11:$BI$24,COLUMN()-COLUMN($AD$29),FALSE)*eurostat_totals[[#This Row],[2020 1]]</f>
        <v>0</v>
      </c>
      <c r="BD405" s="81">
        <f ca="1">VLOOKUP(eurostat_totals[[#This Row],[energy carrier EUCalc]],$AE$11:$BI$24,COLUMN()-COLUMN($AD$29),FALSE)*eurostat_totals[[#This Row],[2020 1]]</f>
        <v>0</v>
      </c>
      <c r="BE405" s="81">
        <f ca="1">VLOOKUP(eurostat_totals[[#This Row],[energy carrier EUCalc]],$AE$11:$BI$24,COLUMN()-COLUMN($AD$29),FALSE)*eurostat_totals[[#This Row],[2020 1]]</f>
        <v>0</v>
      </c>
      <c r="BF405" s="81">
        <f ca="1">VLOOKUP(eurostat_totals[[#This Row],[energy carrier EUCalc]],$AE$11:$BI$24,COLUMN()-COLUMN($AD$29),FALSE)*eurostat_totals[[#This Row],[2020 1]]</f>
        <v>0</v>
      </c>
      <c r="BG405" s="81">
        <f ca="1">VLOOKUP(eurostat_totals[[#This Row],[energy carrier EUCalc]],$AE$11:$BI$24,COLUMN()-COLUMN($AD$29),FALSE)*eurostat_totals[[#This Row],[2020 1]]</f>
        <v>0</v>
      </c>
      <c r="BH405" s="81">
        <f ca="1">VLOOKUP(eurostat_totals[[#This Row],[energy carrier EUCalc]],$AE$11:$BI$24,COLUMN()-COLUMN($AD$29),FALSE)*eurostat_totals[[#This Row],[2020 1]]</f>
        <v>0</v>
      </c>
      <c r="BI405" s="81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81" t="str">
        <f t="shared" si="137"/>
        <v>solid-wasteCyprus</v>
      </c>
      <c r="B406" s="6" t="s">
        <v>76</v>
      </c>
      <c r="C406" t="s">
        <v>28</v>
      </c>
      <c r="D406" s="84">
        <v>0</v>
      </c>
      <c r="E406" s="84">
        <v>0</v>
      </c>
      <c r="F406" s="84">
        <v>0</v>
      </c>
      <c r="G406" s="84">
        <v>0</v>
      </c>
      <c r="H406" s="84">
        <v>0</v>
      </c>
      <c r="I406" s="84">
        <v>0</v>
      </c>
      <c r="J406" s="84">
        <v>0</v>
      </c>
      <c r="K406" s="84">
        <v>0</v>
      </c>
      <c r="L406" s="84">
        <v>0</v>
      </c>
      <c r="M406" s="84">
        <v>0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84">
        <v>0</v>
      </c>
      <c r="T406" s="84">
        <v>0</v>
      </c>
      <c r="U406" s="84">
        <v>0</v>
      </c>
      <c r="V406" s="84">
        <v>0</v>
      </c>
      <c r="W406" s="84">
        <v>0</v>
      </c>
      <c r="X406" s="84">
        <v>0</v>
      </c>
      <c r="Y406" s="84">
        <v>0</v>
      </c>
      <c r="Z406" s="84">
        <v>0</v>
      </c>
      <c r="AA406" s="84">
        <v>0</v>
      </c>
      <c r="AB406" s="84">
        <v>0</v>
      </c>
      <c r="AC406" s="84">
        <v>0</v>
      </c>
      <c r="AD406" s="84">
        <v>0</v>
      </c>
      <c r="AE406" s="84">
        <v>0</v>
      </c>
      <c r="AF406" s="84">
        <f t="shared" si="134"/>
        <v>0</v>
      </c>
      <c r="AG406" s="84">
        <f t="shared" si="135"/>
        <v>0</v>
      </c>
      <c r="AH406" s="84">
        <f t="shared" si="136"/>
        <v>0</v>
      </c>
      <c r="AI406" s="84">
        <f ca="1">VLOOKUP(eurostat_totals[[#This Row],[energy carrier EUCalc]],$AE$11:$BI$24,COLUMN()-COLUMN($AD$29),FALSE)*eurostat_totals[[#This Row],[2020 1]]</f>
        <v>0</v>
      </c>
      <c r="AJ406" s="84">
        <f ca="1">VLOOKUP(eurostat_totals[[#This Row],[energy carrier EUCalc]],$AE$11:$BI$24,COLUMN()-COLUMN($AD$29),FALSE)*eurostat_totals[[#This Row],[2020 1]]</f>
        <v>0</v>
      </c>
      <c r="AK406" s="84">
        <f ca="1">VLOOKUP(eurostat_totals[[#This Row],[energy carrier EUCalc]],$AE$11:$BI$24,COLUMN()-COLUMN($AD$29),FALSE)*eurostat_totals[[#This Row],[2020 1]]</f>
        <v>0</v>
      </c>
      <c r="AL406" s="84">
        <f ca="1">VLOOKUP(eurostat_totals[[#This Row],[energy carrier EUCalc]],$AE$11:$BI$24,COLUMN()-COLUMN($AD$29),FALSE)*eurostat_totals[[#This Row],[2020 1]]</f>
        <v>0</v>
      </c>
      <c r="AM406" s="84">
        <f ca="1">VLOOKUP(eurostat_totals[[#This Row],[energy carrier EUCalc]],$AE$11:$BI$24,COLUMN()-COLUMN($AD$29),FALSE)*eurostat_totals[[#This Row],[2020 1]]</f>
        <v>0</v>
      </c>
      <c r="AN406" s="84">
        <f ca="1">VLOOKUP(eurostat_totals[[#This Row],[energy carrier EUCalc]],$AE$11:$BI$24,COLUMN()-COLUMN($AD$29),FALSE)*eurostat_totals[[#This Row],[2020 1]]</f>
        <v>0</v>
      </c>
      <c r="AO406" s="84">
        <f>VLOOKUP(eurostat_totals[[#This Row],[energy carrier EUCalc]],$AE$11:$BI$24,COLUMN()-COLUMN($AD$29),FALSE)*eurostat_totals[[#This Row],[2020 1]]</f>
        <v>0</v>
      </c>
      <c r="AP406" s="84">
        <f ca="1">VLOOKUP(eurostat_totals[[#This Row],[energy carrier EUCalc]],$AE$11:$BI$24,COLUMN()-COLUMN($AD$29),FALSE)*eurostat_totals[[#This Row],[2020 1]]</f>
        <v>0</v>
      </c>
      <c r="AQ406" s="84">
        <f ca="1">VLOOKUP(eurostat_totals[[#This Row],[energy carrier EUCalc]],$AE$11:$BI$24,COLUMN()-COLUMN($AD$29),FALSE)*eurostat_totals[[#This Row],[2020 1]]</f>
        <v>0</v>
      </c>
      <c r="AR406" s="81">
        <f ca="1">VLOOKUP(eurostat_totals[[#This Row],[energy carrier EUCalc]],$AE$11:$BI$24,COLUMN()-COLUMN($AD$29),FALSE)*eurostat_totals[[#This Row],[2020 1]]</f>
        <v>0</v>
      </c>
      <c r="AS406" s="81">
        <f ca="1">VLOOKUP(eurostat_totals[[#This Row],[energy carrier EUCalc]],$AE$11:$BI$24,COLUMN()-COLUMN($AD$29),FALSE)*eurostat_totals[[#This Row],[2020 1]]</f>
        <v>0</v>
      </c>
      <c r="AT406" s="81">
        <f ca="1">VLOOKUP(eurostat_totals[[#This Row],[energy carrier EUCalc]],$AE$11:$BI$24,COLUMN()-COLUMN($AD$29),FALSE)*eurostat_totals[[#This Row],[2020 1]]</f>
        <v>0</v>
      </c>
      <c r="AU406" s="81">
        <f ca="1">VLOOKUP(eurostat_totals[[#This Row],[energy carrier EUCalc]],$AE$11:$BI$24,COLUMN()-COLUMN($AD$29),FALSE)*eurostat_totals[[#This Row],[2020 1]]</f>
        <v>0</v>
      </c>
      <c r="AV406" s="81">
        <f>VLOOKUP(eurostat_totals[[#This Row],[energy carrier EUCalc]],$AE$11:$BI$24,COLUMN()-COLUMN($AD$29),FALSE)*eurostat_totals[[#This Row],[2020 1]]</f>
        <v>0</v>
      </c>
      <c r="AW406" s="81">
        <f ca="1">VLOOKUP(eurostat_totals[[#This Row],[energy carrier EUCalc]],$AE$11:$BI$24,COLUMN()-COLUMN($AD$29),FALSE)*eurostat_totals[[#This Row],[2020 1]]</f>
        <v>0</v>
      </c>
      <c r="AX406" s="81">
        <f ca="1">VLOOKUP(eurostat_totals[[#This Row],[energy carrier EUCalc]],$AE$11:$BI$24,COLUMN()-COLUMN($AD$29),FALSE)*eurostat_totals[[#This Row],[2020 1]]</f>
        <v>0</v>
      </c>
      <c r="AY406" s="81">
        <f ca="1">VLOOKUP(eurostat_totals[[#This Row],[energy carrier EUCalc]],$AE$11:$BI$24,COLUMN()-COLUMN($AD$29),FALSE)*eurostat_totals[[#This Row],[2020 1]]</f>
        <v>0</v>
      </c>
      <c r="AZ406" s="81">
        <f ca="1">VLOOKUP(eurostat_totals[[#This Row],[energy carrier EUCalc]],$AE$11:$BI$24,COLUMN()-COLUMN($AD$29),FALSE)*eurostat_totals[[#This Row],[2020 1]]</f>
        <v>0</v>
      </c>
      <c r="BA406" s="81">
        <f ca="1">VLOOKUP(eurostat_totals[[#This Row],[energy carrier EUCalc]],$AE$11:$BI$24,COLUMN()-COLUMN($AD$29),FALSE)*eurostat_totals[[#This Row],[2020 1]]</f>
        <v>0</v>
      </c>
      <c r="BB406" s="81">
        <f ca="1">VLOOKUP(eurostat_totals[[#This Row],[energy carrier EUCalc]],$AE$11:$BI$24,COLUMN()-COLUMN($AD$29),FALSE)*eurostat_totals[[#This Row],[2020 1]]</f>
        <v>0</v>
      </c>
      <c r="BC406" s="81">
        <f>VLOOKUP(eurostat_totals[[#This Row],[energy carrier EUCalc]],$AE$11:$BI$24,COLUMN()-COLUMN($AD$29),FALSE)*eurostat_totals[[#This Row],[2020 1]]</f>
        <v>0</v>
      </c>
      <c r="BD406" s="81">
        <f ca="1">VLOOKUP(eurostat_totals[[#This Row],[energy carrier EUCalc]],$AE$11:$BI$24,COLUMN()-COLUMN($AD$29),FALSE)*eurostat_totals[[#This Row],[2020 1]]</f>
        <v>0</v>
      </c>
      <c r="BE406" s="81">
        <f ca="1">VLOOKUP(eurostat_totals[[#This Row],[energy carrier EUCalc]],$AE$11:$BI$24,COLUMN()-COLUMN($AD$29),FALSE)*eurostat_totals[[#This Row],[2020 1]]</f>
        <v>0</v>
      </c>
      <c r="BF406" s="81">
        <f ca="1">VLOOKUP(eurostat_totals[[#This Row],[energy carrier EUCalc]],$AE$11:$BI$24,COLUMN()-COLUMN($AD$29),FALSE)*eurostat_totals[[#This Row],[2020 1]]</f>
        <v>0</v>
      </c>
      <c r="BG406" s="81">
        <f ca="1">VLOOKUP(eurostat_totals[[#This Row],[energy carrier EUCalc]],$AE$11:$BI$24,COLUMN()-COLUMN($AD$29),FALSE)*eurostat_totals[[#This Row],[2020 1]]</f>
        <v>0</v>
      </c>
      <c r="BH406" s="81">
        <f ca="1">VLOOKUP(eurostat_totals[[#This Row],[energy carrier EUCalc]],$AE$11:$BI$24,COLUMN()-COLUMN($AD$29),FALSE)*eurostat_totals[[#This Row],[2020 1]]</f>
        <v>0</v>
      </c>
      <c r="BI406" s="81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81" t="str">
        <f t="shared" si="137"/>
        <v>solid-wasteCzech Republic</v>
      </c>
      <c r="B407" s="6" t="s">
        <v>76</v>
      </c>
      <c r="C407" t="s">
        <v>13</v>
      </c>
      <c r="D407" s="84">
        <v>0</v>
      </c>
      <c r="E407" s="84">
        <v>0</v>
      </c>
      <c r="F407" s="84">
        <v>0</v>
      </c>
      <c r="G407" s="84">
        <v>0</v>
      </c>
      <c r="H407" s="84">
        <v>0</v>
      </c>
      <c r="I407" s="84">
        <v>0</v>
      </c>
      <c r="J407" s="84">
        <v>0</v>
      </c>
      <c r="K407" s="84">
        <v>0</v>
      </c>
      <c r="L407" s="84">
        <v>0</v>
      </c>
      <c r="M407" s="84">
        <v>0</v>
      </c>
      <c r="N407" s="84">
        <v>0</v>
      </c>
      <c r="O407" s="84">
        <v>0</v>
      </c>
      <c r="P407" s="84">
        <v>0</v>
      </c>
      <c r="Q407" s="84">
        <v>0</v>
      </c>
      <c r="R407" s="84">
        <v>0</v>
      </c>
      <c r="S407" s="84">
        <v>0</v>
      </c>
      <c r="T407" s="84">
        <v>0</v>
      </c>
      <c r="U407" s="84">
        <v>0</v>
      </c>
      <c r="V407" s="84">
        <v>0</v>
      </c>
      <c r="W407" s="84">
        <v>0</v>
      </c>
      <c r="X407" s="84">
        <v>0</v>
      </c>
      <c r="Y407" s="84">
        <v>0</v>
      </c>
      <c r="Z407" s="84">
        <v>0</v>
      </c>
      <c r="AA407" s="84">
        <v>0</v>
      </c>
      <c r="AB407" s="84">
        <v>0</v>
      </c>
      <c r="AC407" s="84">
        <v>0</v>
      </c>
      <c r="AD407" s="84">
        <v>0</v>
      </c>
      <c r="AE407" s="84">
        <v>0</v>
      </c>
      <c r="AF407" s="84">
        <f t="shared" si="134"/>
        <v>0</v>
      </c>
      <c r="AG407" s="84">
        <f t="shared" si="135"/>
        <v>0</v>
      </c>
      <c r="AH407" s="84">
        <f t="shared" si="136"/>
        <v>0</v>
      </c>
      <c r="AI407" s="84">
        <f ca="1">VLOOKUP(eurostat_totals[[#This Row],[energy carrier EUCalc]],$AE$11:$BI$24,COLUMN()-COLUMN($AD$29),FALSE)*eurostat_totals[[#This Row],[2020 1]]</f>
        <v>0</v>
      </c>
      <c r="AJ407" s="84">
        <f ca="1">VLOOKUP(eurostat_totals[[#This Row],[energy carrier EUCalc]],$AE$11:$BI$24,COLUMN()-COLUMN($AD$29),FALSE)*eurostat_totals[[#This Row],[2020 1]]</f>
        <v>0</v>
      </c>
      <c r="AK407" s="84">
        <f ca="1">VLOOKUP(eurostat_totals[[#This Row],[energy carrier EUCalc]],$AE$11:$BI$24,COLUMN()-COLUMN($AD$29),FALSE)*eurostat_totals[[#This Row],[2020 1]]</f>
        <v>0</v>
      </c>
      <c r="AL407" s="84">
        <f ca="1">VLOOKUP(eurostat_totals[[#This Row],[energy carrier EUCalc]],$AE$11:$BI$24,COLUMN()-COLUMN($AD$29),FALSE)*eurostat_totals[[#This Row],[2020 1]]</f>
        <v>0</v>
      </c>
      <c r="AM407" s="84">
        <f ca="1">VLOOKUP(eurostat_totals[[#This Row],[energy carrier EUCalc]],$AE$11:$BI$24,COLUMN()-COLUMN($AD$29),FALSE)*eurostat_totals[[#This Row],[2020 1]]</f>
        <v>0</v>
      </c>
      <c r="AN407" s="84">
        <f ca="1">VLOOKUP(eurostat_totals[[#This Row],[energy carrier EUCalc]],$AE$11:$BI$24,COLUMN()-COLUMN($AD$29),FALSE)*eurostat_totals[[#This Row],[2020 1]]</f>
        <v>0</v>
      </c>
      <c r="AO407" s="84">
        <f>VLOOKUP(eurostat_totals[[#This Row],[energy carrier EUCalc]],$AE$11:$BI$24,COLUMN()-COLUMN($AD$29),FALSE)*eurostat_totals[[#This Row],[2020 1]]</f>
        <v>0</v>
      </c>
      <c r="AP407" s="84">
        <f ca="1">VLOOKUP(eurostat_totals[[#This Row],[energy carrier EUCalc]],$AE$11:$BI$24,COLUMN()-COLUMN($AD$29),FALSE)*eurostat_totals[[#This Row],[2020 1]]</f>
        <v>0</v>
      </c>
      <c r="AQ407" s="84">
        <f ca="1">VLOOKUP(eurostat_totals[[#This Row],[energy carrier EUCalc]],$AE$11:$BI$24,COLUMN()-COLUMN($AD$29),FALSE)*eurostat_totals[[#This Row],[2020 1]]</f>
        <v>0</v>
      </c>
      <c r="AR407" s="81">
        <f ca="1">VLOOKUP(eurostat_totals[[#This Row],[energy carrier EUCalc]],$AE$11:$BI$24,COLUMN()-COLUMN($AD$29),FALSE)*eurostat_totals[[#This Row],[2020 1]]</f>
        <v>0</v>
      </c>
      <c r="AS407" s="81">
        <f ca="1">VLOOKUP(eurostat_totals[[#This Row],[energy carrier EUCalc]],$AE$11:$BI$24,COLUMN()-COLUMN($AD$29),FALSE)*eurostat_totals[[#This Row],[2020 1]]</f>
        <v>0</v>
      </c>
      <c r="AT407" s="81">
        <f ca="1">VLOOKUP(eurostat_totals[[#This Row],[energy carrier EUCalc]],$AE$11:$BI$24,COLUMN()-COLUMN($AD$29),FALSE)*eurostat_totals[[#This Row],[2020 1]]</f>
        <v>0</v>
      </c>
      <c r="AU407" s="81">
        <f ca="1">VLOOKUP(eurostat_totals[[#This Row],[energy carrier EUCalc]],$AE$11:$BI$24,COLUMN()-COLUMN($AD$29),FALSE)*eurostat_totals[[#This Row],[2020 1]]</f>
        <v>0</v>
      </c>
      <c r="AV407" s="81">
        <f>VLOOKUP(eurostat_totals[[#This Row],[energy carrier EUCalc]],$AE$11:$BI$24,COLUMN()-COLUMN($AD$29),FALSE)*eurostat_totals[[#This Row],[2020 1]]</f>
        <v>0</v>
      </c>
      <c r="AW407" s="81">
        <f ca="1">VLOOKUP(eurostat_totals[[#This Row],[energy carrier EUCalc]],$AE$11:$BI$24,COLUMN()-COLUMN($AD$29),FALSE)*eurostat_totals[[#This Row],[2020 1]]</f>
        <v>0</v>
      </c>
      <c r="AX407" s="81">
        <f ca="1">VLOOKUP(eurostat_totals[[#This Row],[energy carrier EUCalc]],$AE$11:$BI$24,COLUMN()-COLUMN($AD$29),FALSE)*eurostat_totals[[#This Row],[2020 1]]</f>
        <v>0</v>
      </c>
      <c r="AY407" s="81">
        <f ca="1">VLOOKUP(eurostat_totals[[#This Row],[energy carrier EUCalc]],$AE$11:$BI$24,COLUMN()-COLUMN($AD$29),FALSE)*eurostat_totals[[#This Row],[2020 1]]</f>
        <v>0</v>
      </c>
      <c r="AZ407" s="81">
        <f ca="1">VLOOKUP(eurostat_totals[[#This Row],[energy carrier EUCalc]],$AE$11:$BI$24,COLUMN()-COLUMN($AD$29),FALSE)*eurostat_totals[[#This Row],[2020 1]]</f>
        <v>0</v>
      </c>
      <c r="BA407" s="81">
        <f ca="1">VLOOKUP(eurostat_totals[[#This Row],[energy carrier EUCalc]],$AE$11:$BI$24,COLUMN()-COLUMN($AD$29),FALSE)*eurostat_totals[[#This Row],[2020 1]]</f>
        <v>0</v>
      </c>
      <c r="BB407" s="81">
        <f ca="1">VLOOKUP(eurostat_totals[[#This Row],[energy carrier EUCalc]],$AE$11:$BI$24,COLUMN()-COLUMN($AD$29),FALSE)*eurostat_totals[[#This Row],[2020 1]]</f>
        <v>0</v>
      </c>
      <c r="BC407" s="81">
        <f>VLOOKUP(eurostat_totals[[#This Row],[energy carrier EUCalc]],$AE$11:$BI$24,COLUMN()-COLUMN($AD$29),FALSE)*eurostat_totals[[#This Row],[2020 1]]</f>
        <v>0</v>
      </c>
      <c r="BD407" s="81">
        <f ca="1">VLOOKUP(eurostat_totals[[#This Row],[energy carrier EUCalc]],$AE$11:$BI$24,COLUMN()-COLUMN($AD$29),FALSE)*eurostat_totals[[#This Row],[2020 1]]</f>
        <v>0</v>
      </c>
      <c r="BE407" s="81">
        <f ca="1">VLOOKUP(eurostat_totals[[#This Row],[energy carrier EUCalc]],$AE$11:$BI$24,COLUMN()-COLUMN($AD$29),FALSE)*eurostat_totals[[#This Row],[2020 1]]</f>
        <v>0</v>
      </c>
      <c r="BF407" s="81">
        <f ca="1">VLOOKUP(eurostat_totals[[#This Row],[energy carrier EUCalc]],$AE$11:$BI$24,COLUMN()-COLUMN($AD$29),FALSE)*eurostat_totals[[#This Row],[2020 1]]</f>
        <v>0</v>
      </c>
      <c r="BG407" s="81">
        <f ca="1">VLOOKUP(eurostat_totals[[#This Row],[energy carrier EUCalc]],$AE$11:$BI$24,COLUMN()-COLUMN($AD$29),FALSE)*eurostat_totals[[#This Row],[2020 1]]</f>
        <v>0</v>
      </c>
      <c r="BH407" s="81">
        <f ca="1">VLOOKUP(eurostat_totals[[#This Row],[energy carrier EUCalc]],$AE$11:$BI$24,COLUMN()-COLUMN($AD$29),FALSE)*eurostat_totals[[#This Row],[2020 1]]</f>
        <v>0</v>
      </c>
      <c r="BI407" s="81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81" t="str">
        <f t="shared" si="137"/>
        <v>solid-wasteDenmark</v>
      </c>
      <c r="B408" s="6" t="s">
        <v>76</v>
      </c>
      <c r="C408" t="s">
        <v>17</v>
      </c>
      <c r="D408" s="84">
        <v>0</v>
      </c>
      <c r="E408" s="84">
        <v>0</v>
      </c>
      <c r="F408" s="84">
        <v>0</v>
      </c>
      <c r="G408" s="84">
        <v>0</v>
      </c>
      <c r="H408" s="84">
        <v>0</v>
      </c>
      <c r="I408" s="84">
        <v>0</v>
      </c>
      <c r="J408" s="84">
        <v>0</v>
      </c>
      <c r="K408" s="84">
        <v>0</v>
      </c>
      <c r="L408" s="84">
        <v>0</v>
      </c>
      <c r="M408" s="84">
        <v>0</v>
      </c>
      <c r="N408" s="84">
        <v>0</v>
      </c>
      <c r="O408" s="84">
        <v>0</v>
      </c>
      <c r="P408" s="84">
        <v>0</v>
      </c>
      <c r="Q408" s="84">
        <v>0</v>
      </c>
      <c r="R408" s="84">
        <v>0</v>
      </c>
      <c r="S408" s="84">
        <v>0</v>
      </c>
      <c r="T408" s="84">
        <v>0</v>
      </c>
      <c r="U408" s="84">
        <v>0</v>
      </c>
      <c r="V408" s="84">
        <v>0</v>
      </c>
      <c r="W408" s="84">
        <v>0</v>
      </c>
      <c r="X408" s="84">
        <v>0</v>
      </c>
      <c r="Y408" s="84">
        <v>0</v>
      </c>
      <c r="Z408" s="84">
        <v>0</v>
      </c>
      <c r="AA408" s="84">
        <v>0</v>
      </c>
      <c r="AB408" s="84">
        <v>0</v>
      </c>
      <c r="AC408" s="84">
        <v>0</v>
      </c>
      <c r="AD408" s="84">
        <v>0</v>
      </c>
      <c r="AE408" s="84">
        <v>0</v>
      </c>
      <c r="AF408" s="84">
        <f t="shared" si="134"/>
        <v>0</v>
      </c>
      <c r="AG408" s="84">
        <f t="shared" si="135"/>
        <v>0</v>
      </c>
      <c r="AH408" s="84">
        <f t="shared" si="136"/>
        <v>0</v>
      </c>
      <c r="AI408" s="84">
        <f ca="1">VLOOKUP(eurostat_totals[[#This Row],[energy carrier EUCalc]],$AE$11:$BI$24,COLUMN()-COLUMN($AD$29),FALSE)*eurostat_totals[[#This Row],[2020 1]]</f>
        <v>0</v>
      </c>
      <c r="AJ408" s="84">
        <f ca="1">VLOOKUP(eurostat_totals[[#This Row],[energy carrier EUCalc]],$AE$11:$BI$24,COLUMN()-COLUMN($AD$29),FALSE)*eurostat_totals[[#This Row],[2020 1]]</f>
        <v>0</v>
      </c>
      <c r="AK408" s="84">
        <f ca="1">VLOOKUP(eurostat_totals[[#This Row],[energy carrier EUCalc]],$AE$11:$BI$24,COLUMN()-COLUMN($AD$29),FALSE)*eurostat_totals[[#This Row],[2020 1]]</f>
        <v>0</v>
      </c>
      <c r="AL408" s="84">
        <f ca="1">VLOOKUP(eurostat_totals[[#This Row],[energy carrier EUCalc]],$AE$11:$BI$24,COLUMN()-COLUMN($AD$29),FALSE)*eurostat_totals[[#This Row],[2020 1]]</f>
        <v>0</v>
      </c>
      <c r="AM408" s="84">
        <f ca="1">VLOOKUP(eurostat_totals[[#This Row],[energy carrier EUCalc]],$AE$11:$BI$24,COLUMN()-COLUMN($AD$29),FALSE)*eurostat_totals[[#This Row],[2020 1]]</f>
        <v>0</v>
      </c>
      <c r="AN408" s="84">
        <f ca="1">VLOOKUP(eurostat_totals[[#This Row],[energy carrier EUCalc]],$AE$11:$BI$24,COLUMN()-COLUMN($AD$29),FALSE)*eurostat_totals[[#This Row],[2020 1]]</f>
        <v>0</v>
      </c>
      <c r="AO408" s="84">
        <f>VLOOKUP(eurostat_totals[[#This Row],[energy carrier EUCalc]],$AE$11:$BI$24,COLUMN()-COLUMN($AD$29),FALSE)*eurostat_totals[[#This Row],[2020 1]]</f>
        <v>0</v>
      </c>
      <c r="AP408" s="84">
        <f ca="1">VLOOKUP(eurostat_totals[[#This Row],[energy carrier EUCalc]],$AE$11:$BI$24,COLUMN()-COLUMN($AD$29),FALSE)*eurostat_totals[[#This Row],[2020 1]]</f>
        <v>0</v>
      </c>
      <c r="AQ408" s="84">
        <f ca="1">VLOOKUP(eurostat_totals[[#This Row],[energy carrier EUCalc]],$AE$11:$BI$24,COLUMN()-COLUMN($AD$29),FALSE)*eurostat_totals[[#This Row],[2020 1]]</f>
        <v>0</v>
      </c>
      <c r="AR408" s="81">
        <f ca="1">VLOOKUP(eurostat_totals[[#This Row],[energy carrier EUCalc]],$AE$11:$BI$24,COLUMN()-COLUMN($AD$29),FALSE)*eurostat_totals[[#This Row],[2020 1]]</f>
        <v>0</v>
      </c>
      <c r="AS408" s="81">
        <f ca="1">VLOOKUP(eurostat_totals[[#This Row],[energy carrier EUCalc]],$AE$11:$BI$24,COLUMN()-COLUMN($AD$29),FALSE)*eurostat_totals[[#This Row],[2020 1]]</f>
        <v>0</v>
      </c>
      <c r="AT408" s="81">
        <f ca="1">VLOOKUP(eurostat_totals[[#This Row],[energy carrier EUCalc]],$AE$11:$BI$24,COLUMN()-COLUMN($AD$29),FALSE)*eurostat_totals[[#This Row],[2020 1]]</f>
        <v>0</v>
      </c>
      <c r="AU408" s="81">
        <f ca="1">VLOOKUP(eurostat_totals[[#This Row],[energy carrier EUCalc]],$AE$11:$BI$24,COLUMN()-COLUMN($AD$29),FALSE)*eurostat_totals[[#This Row],[2020 1]]</f>
        <v>0</v>
      </c>
      <c r="AV408" s="81">
        <f>VLOOKUP(eurostat_totals[[#This Row],[energy carrier EUCalc]],$AE$11:$BI$24,COLUMN()-COLUMN($AD$29),FALSE)*eurostat_totals[[#This Row],[2020 1]]</f>
        <v>0</v>
      </c>
      <c r="AW408" s="81">
        <f ca="1">VLOOKUP(eurostat_totals[[#This Row],[energy carrier EUCalc]],$AE$11:$BI$24,COLUMN()-COLUMN($AD$29),FALSE)*eurostat_totals[[#This Row],[2020 1]]</f>
        <v>0</v>
      </c>
      <c r="AX408" s="81">
        <f ca="1">VLOOKUP(eurostat_totals[[#This Row],[energy carrier EUCalc]],$AE$11:$BI$24,COLUMN()-COLUMN($AD$29),FALSE)*eurostat_totals[[#This Row],[2020 1]]</f>
        <v>0</v>
      </c>
      <c r="AY408" s="81">
        <f ca="1">VLOOKUP(eurostat_totals[[#This Row],[energy carrier EUCalc]],$AE$11:$BI$24,COLUMN()-COLUMN($AD$29),FALSE)*eurostat_totals[[#This Row],[2020 1]]</f>
        <v>0</v>
      </c>
      <c r="AZ408" s="81">
        <f ca="1">VLOOKUP(eurostat_totals[[#This Row],[energy carrier EUCalc]],$AE$11:$BI$24,COLUMN()-COLUMN($AD$29),FALSE)*eurostat_totals[[#This Row],[2020 1]]</f>
        <v>0</v>
      </c>
      <c r="BA408" s="81">
        <f ca="1">VLOOKUP(eurostat_totals[[#This Row],[energy carrier EUCalc]],$AE$11:$BI$24,COLUMN()-COLUMN($AD$29),FALSE)*eurostat_totals[[#This Row],[2020 1]]</f>
        <v>0</v>
      </c>
      <c r="BB408" s="81">
        <f ca="1">VLOOKUP(eurostat_totals[[#This Row],[energy carrier EUCalc]],$AE$11:$BI$24,COLUMN()-COLUMN($AD$29),FALSE)*eurostat_totals[[#This Row],[2020 1]]</f>
        <v>0</v>
      </c>
      <c r="BC408" s="81">
        <f>VLOOKUP(eurostat_totals[[#This Row],[energy carrier EUCalc]],$AE$11:$BI$24,COLUMN()-COLUMN($AD$29),FALSE)*eurostat_totals[[#This Row],[2020 1]]</f>
        <v>0</v>
      </c>
      <c r="BD408" s="81">
        <f ca="1">VLOOKUP(eurostat_totals[[#This Row],[energy carrier EUCalc]],$AE$11:$BI$24,COLUMN()-COLUMN($AD$29),FALSE)*eurostat_totals[[#This Row],[2020 1]]</f>
        <v>0</v>
      </c>
      <c r="BE408" s="81">
        <f ca="1">VLOOKUP(eurostat_totals[[#This Row],[energy carrier EUCalc]],$AE$11:$BI$24,COLUMN()-COLUMN($AD$29),FALSE)*eurostat_totals[[#This Row],[2020 1]]</f>
        <v>0</v>
      </c>
      <c r="BF408" s="81">
        <f ca="1">VLOOKUP(eurostat_totals[[#This Row],[energy carrier EUCalc]],$AE$11:$BI$24,COLUMN()-COLUMN($AD$29),FALSE)*eurostat_totals[[#This Row],[2020 1]]</f>
        <v>0</v>
      </c>
      <c r="BG408" s="81">
        <f ca="1">VLOOKUP(eurostat_totals[[#This Row],[energy carrier EUCalc]],$AE$11:$BI$24,COLUMN()-COLUMN($AD$29),FALSE)*eurostat_totals[[#This Row],[2020 1]]</f>
        <v>0</v>
      </c>
      <c r="BH408" s="81">
        <f ca="1">VLOOKUP(eurostat_totals[[#This Row],[energy carrier EUCalc]],$AE$11:$BI$24,COLUMN()-COLUMN($AD$29),FALSE)*eurostat_totals[[#This Row],[2020 1]]</f>
        <v>0</v>
      </c>
      <c r="BI408" s="81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81" t="str">
        <f t="shared" si="137"/>
        <v>solid-wasteEstonia</v>
      </c>
      <c r="B409" s="6" t="s">
        <v>76</v>
      </c>
      <c r="C409" t="s">
        <v>25</v>
      </c>
      <c r="D409" s="84">
        <v>0</v>
      </c>
      <c r="E409" s="84">
        <v>0</v>
      </c>
      <c r="F409" s="84">
        <v>0</v>
      </c>
      <c r="G409" s="84">
        <v>0</v>
      </c>
      <c r="H409" s="84">
        <v>0</v>
      </c>
      <c r="I409" s="84">
        <v>0</v>
      </c>
      <c r="J409" s="84">
        <v>0</v>
      </c>
      <c r="K409" s="84">
        <v>0</v>
      </c>
      <c r="L409" s="84">
        <v>0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4">
        <v>0</v>
      </c>
      <c r="S409" s="84">
        <v>0</v>
      </c>
      <c r="T409" s="84">
        <v>0</v>
      </c>
      <c r="U409" s="84">
        <v>0</v>
      </c>
      <c r="V409" s="84">
        <v>0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4">
        <v>0</v>
      </c>
      <c r="AD409" s="84">
        <v>0</v>
      </c>
      <c r="AE409" s="84">
        <v>0</v>
      </c>
      <c r="AF409" s="84">
        <f t="shared" si="134"/>
        <v>0</v>
      </c>
      <c r="AG409" s="84">
        <f t="shared" si="135"/>
        <v>0</v>
      </c>
      <c r="AH409" s="84">
        <f t="shared" si="136"/>
        <v>0</v>
      </c>
      <c r="AI409" s="84">
        <f ca="1">VLOOKUP(eurostat_totals[[#This Row],[energy carrier EUCalc]],$AE$11:$BI$24,COLUMN()-COLUMN($AD$29),FALSE)*eurostat_totals[[#This Row],[2020 1]]</f>
        <v>0</v>
      </c>
      <c r="AJ409" s="84">
        <f ca="1">VLOOKUP(eurostat_totals[[#This Row],[energy carrier EUCalc]],$AE$11:$BI$24,COLUMN()-COLUMN($AD$29),FALSE)*eurostat_totals[[#This Row],[2020 1]]</f>
        <v>0</v>
      </c>
      <c r="AK409" s="84">
        <f ca="1">VLOOKUP(eurostat_totals[[#This Row],[energy carrier EUCalc]],$AE$11:$BI$24,COLUMN()-COLUMN($AD$29),FALSE)*eurostat_totals[[#This Row],[2020 1]]</f>
        <v>0</v>
      </c>
      <c r="AL409" s="84">
        <f ca="1">VLOOKUP(eurostat_totals[[#This Row],[energy carrier EUCalc]],$AE$11:$BI$24,COLUMN()-COLUMN($AD$29),FALSE)*eurostat_totals[[#This Row],[2020 1]]</f>
        <v>0</v>
      </c>
      <c r="AM409" s="84">
        <f ca="1">VLOOKUP(eurostat_totals[[#This Row],[energy carrier EUCalc]],$AE$11:$BI$24,COLUMN()-COLUMN($AD$29),FALSE)*eurostat_totals[[#This Row],[2020 1]]</f>
        <v>0</v>
      </c>
      <c r="AN409" s="84">
        <f ca="1">VLOOKUP(eurostat_totals[[#This Row],[energy carrier EUCalc]],$AE$11:$BI$24,COLUMN()-COLUMN($AD$29),FALSE)*eurostat_totals[[#This Row],[2020 1]]</f>
        <v>0</v>
      </c>
      <c r="AO409" s="84">
        <f>VLOOKUP(eurostat_totals[[#This Row],[energy carrier EUCalc]],$AE$11:$BI$24,COLUMN()-COLUMN($AD$29),FALSE)*eurostat_totals[[#This Row],[2020 1]]</f>
        <v>0</v>
      </c>
      <c r="AP409" s="84">
        <f ca="1">VLOOKUP(eurostat_totals[[#This Row],[energy carrier EUCalc]],$AE$11:$BI$24,COLUMN()-COLUMN($AD$29),FALSE)*eurostat_totals[[#This Row],[2020 1]]</f>
        <v>0</v>
      </c>
      <c r="AQ409" s="84">
        <f ca="1">VLOOKUP(eurostat_totals[[#This Row],[energy carrier EUCalc]],$AE$11:$BI$24,COLUMN()-COLUMN($AD$29),FALSE)*eurostat_totals[[#This Row],[2020 1]]</f>
        <v>0</v>
      </c>
      <c r="AR409" s="81">
        <f ca="1">VLOOKUP(eurostat_totals[[#This Row],[energy carrier EUCalc]],$AE$11:$BI$24,COLUMN()-COLUMN($AD$29),FALSE)*eurostat_totals[[#This Row],[2020 1]]</f>
        <v>0</v>
      </c>
      <c r="AS409" s="81">
        <f ca="1">VLOOKUP(eurostat_totals[[#This Row],[energy carrier EUCalc]],$AE$11:$BI$24,COLUMN()-COLUMN($AD$29),FALSE)*eurostat_totals[[#This Row],[2020 1]]</f>
        <v>0</v>
      </c>
      <c r="AT409" s="81">
        <f ca="1">VLOOKUP(eurostat_totals[[#This Row],[energy carrier EUCalc]],$AE$11:$BI$24,COLUMN()-COLUMN($AD$29),FALSE)*eurostat_totals[[#This Row],[2020 1]]</f>
        <v>0</v>
      </c>
      <c r="AU409" s="81">
        <f ca="1">VLOOKUP(eurostat_totals[[#This Row],[energy carrier EUCalc]],$AE$11:$BI$24,COLUMN()-COLUMN($AD$29),FALSE)*eurostat_totals[[#This Row],[2020 1]]</f>
        <v>0</v>
      </c>
      <c r="AV409" s="81">
        <f>VLOOKUP(eurostat_totals[[#This Row],[energy carrier EUCalc]],$AE$11:$BI$24,COLUMN()-COLUMN($AD$29),FALSE)*eurostat_totals[[#This Row],[2020 1]]</f>
        <v>0</v>
      </c>
      <c r="AW409" s="81">
        <f ca="1">VLOOKUP(eurostat_totals[[#This Row],[energy carrier EUCalc]],$AE$11:$BI$24,COLUMN()-COLUMN($AD$29),FALSE)*eurostat_totals[[#This Row],[2020 1]]</f>
        <v>0</v>
      </c>
      <c r="AX409" s="81">
        <f ca="1">VLOOKUP(eurostat_totals[[#This Row],[energy carrier EUCalc]],$AE$11:$BI$24,COLUMN()-COLUMN($AD$29),FALSE)*eurostat_totals[[#This Row],[2020 1]]</f>
        <v>0</v>
      </c>
      <c r="AY409" s="81">
        <f ca="1">VLOOKUP(eurostat_totals[[#This Row],[energy carrier EUCalc]],$AE$11:$BI$24,COLUMN()-COLUMN($AD$29),FALSE)*eurostat_totals[[#This Row],[2020 1]]</f>
        <v>0</v>
      </c>
      <c r="AZ409" s="81">
        <f ca="1">VLOOKUP(eurostat_totals[[#This Row],[energy carrier EUCalc]],$AE$11:$BI$24,COLUMN()-COLUMN($AD$29),FALSE)*eurostat_totals[[#This Row],[2020 1]]</f>
        <v>0</v>
      </c>
      <c r="BA409" s="81">
        <f ca="1">VLOOKUP(eurostat_totals[[#This Row],[energy carrier EUCalc]],$AE$11:$BI$24,COLUMN()-COLUMN($AD$29),FALSE)*eurostat_totals[[#This Row],[2020 1]]</f>
        <v>0</v>
      </c>
      <c r="BB409" s="81">
        <f ca="1">VLOOKUP(eurostat_totals[[#This Row],[energy carrier EUCalc]],$AE$11:$BI$24,COLUMN()-COLUMN($AD$29),FALSE)*eurostat_totals[[#This Row],[2020 1]]</f>
        <v>0</v>
      </c>
      <c r="BC409" s="81">
        <f>VLOOKUP(eurostat_totals[[#This Row],[energy carrier EUCalc]],$AE$11:$BI$24,COLUMN()-COLUMN($AD$29),FALSE)*eurostat_totals[[#This Row],[2020 1]]</f>
        <v>0</v>
      </c>
      <c r="BD409" s="81">
        <f ca="1">VLOOKUP(eurostat_totals[[#This Row],[energy carrier EUCalc]],$AE$11:$BI$24,COLUMN()-COLUMN($AD$29),FALSE)*eurostat_totals[[#This Row],[2020 1]]</f>
        <v>0</v>
      </c>
      <c r="BE409" s="81">
        <f ca="1">VLOOKUP(eurostat_totals[[#This Row],[energy carrier EUCalc]],$AE$11:$BI$24,COLUMN()-COLUMN($AD$29),FALSE)*eurostat_totals[[#This Row],[2020 1]]</f>
        <v>0</v>
      </c>
      <c r="BF409" s="81">
        <f ca="1">VLOOKUP(eurostat_totals[[#This Row],[energy carrier EUCalc]],$AE$11:$BI$24,COLUMN()-COLUMN($AD$29),FALSE)*eurostat_totals[[#This Row],[2020 1]]</f>
        <v>0</v>
      </c>
      <c r="BG409" s="81">
        <f ca="1">VLOOKUP(eurostat_totals[[#This Row],[energy carrier EUCalc]],$AE$11:$BI$24,COLUMN()-COLUMN($AD$29),FALSE)*eurostat_totals[[#This Row],[2020 1]]</f>
        <v>0</v>
      </c>
      <c r="BH409" s="81">
        <f ca="1">VLOOKUP(eurostat_totals[[#This Row],[energy carrier EUCalc]],$AE$11:$BI$24,COLUMN()-COLUMN($AD$29),FALSE)*eurostat_totals[[#This Row],[2020 1]]</f>
        <v>0</v>
      </c>
      <c r="BI409" s="81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81" t="str">
        <f t="shared" si="137"/>
        <v>solid-wasteFinland</v>
      </c>
      <c r="B410" s="6" t="s">
        <v>76</v>
      </c>
      <c r="C410" t="s">
        <v>11</v>
      </c>
      <c r="D410" s="84">
        <v>0</v>
      </c>
      <c r="E410" s="84">
        <v>0</v>
      </c>
      <c r="F410" s="84">
        <v>0</v>
      </c>
      <c r="G410" s="84">
        <v>0</v>
      </c>
      <c r="H410" s="84">
        <v>0</v>
      </c>
      <c r="I410" s="84">
        <v>0</v>
      </c>
      <c r="J410" s="84">
        <v>0</v>
      </c>
      <c r="K410" s="84">
        <v>0</v>
      </c>
      <c r="L410" s="84">
        <v>0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4">
        <v>0</v>
      </c>
      <c r="S410" s="84">
        <v>0</v>
      </c>
      <c r="T410" s="84">
        <v>0</v>
      </c>
      <c r="U410" s="84">
        <v>0</v>
      </c>
      <c r="V410" s="84">
        <v>0</v>
      </c>
      <c r="W410" s="84">
        <v>0</v>
      </c>
      <c r="X410" s="84">
        <v>0</v>
      </c>
      <c r="Y410" s="84">
        <v>0</v>
      </c>
      <c r="Z410" s="84">
        <v>0</v>
      </c>
      <c r="AA410" s="84">
        <v>0</v>
      </c>
      <c r="AB410" s="84">
        <v>0</v>
      </c>
      <c r="AC410" s="84">
        <v>0</v>
      </c>
      <c r="AD410" s="84">
        <v>0</v>
      </c>
      <c r="AE410" s="84">
        <v>0</v>
      </c>
      <c r="AF410" s="84">
        <f t="shared" si="134"/>
        <v>0</v>
      </c>
      <c r="AG410" s="84">
        <f t="shared" si="135"/>
        <v>0</v>
      </c>
      <c r="AH410" s="84">
        <f t="shared" si="136"/>
        <v>0</v>
      </c>
      <c r="AI410" s="84">
        <f ca="1">VLOOKUP(eurostat_totals[[#This Row],[energy carrier EUCalc]],$AE$11:$BI$24,COLUMN()-COLUMN($AD$29),FALSE)*eurostat_totals[[#This Row],[2020 1]]</f>
        <v>0</v>
      </c>
      <c r="AJ410" s="84">
        <f ca="1">VLOOKUP(eurostat_totals[[#This Row],[energy carrier EUCalc]],$AE$11:$BI$24,COLUMN()-COLUMN($AD$29),FALSE)*eurostat_totals[[#This Row],[2020 1]]</f>
        <v>0</v>
      </c>
      <c r="AK410" s="84">
        <f ca="1">VLOOKUP(eurostat_totals[[#This Row],[energy carrier EUCalc]],$AE$11:$BI$24,COLUMN()-COLUMN($AD$29),FALSE)*eurostat_totals[[#This Row],[2020 1]]</f>
        <v>0</v>
      </c>
      <c r="AL410" s="84">
        <f ca="1">VLOOKUP(eurostat_totals[[#This Row],[energy carrier EUCalc]],$AE$11:$BI$24,COLUMN()-COLUMN($AD$29),FALSE)*eurostat_totals[[#This Row],[2020 1]]</f>
        <v>0</v>
      </c>
      <c r="AM410" s="84">
        <f ca="1">VLOOKUP(eurostat_totals[[#This Row],[energy carrier EUCalc]],$AE$11:$BI$24,COLUMN()-COLUMN($AD$29),FALSE)*eurostat_totals[[#This Row],[2020 1]]</f>
        <v>0</v>
      </c>
      <c r="AN410" s="84">
        <f ca="1">VLOOKUP(eurostat_totals[[#This Row],[energy carrier EUCalc]],$AE$11:$BI$24,COLUMN()-COLUMN($AD$29),FALSE)*eurostat_totals[[#This Row],[2020 1]]</f>
        <v>0</v>
      </c>
      <c r="AO410" s="84">
        <f>VLOOKUP(eurostat_totals[[#This Row],[energy carrier EUCalc]],$AE$11:$BI$24,COLUMN()-COLUMN($AD$29),FALSE)*eurostat_totals[[#This Row],[2020 1]]</f>
        <v>0</v>
      </c>
      <c r="AP410" s="84">
        <f ca="1">VLOOKUP(eurostat_totals[[#This Row],[energy carrier EUCalc]],$AE$11:$BI$24,COLUMN()-COLUMN($AD$29),FALSE)*eurostat_totals[[#This Row],[2020 1]]</f>
        <v>0</v>
      </c>
      <c r="AQ410" s="84">
        <f ca="1">VLOOKUP(eurostat_totals[[#This Row],[energy carrier EUCalc]],$AE$11:$BI$24,COLUMN()-COLUMN($AD$29),FALSE)*eurostat_totals[[#This Row],[2020 1]]</f>
        <v>0</v>
      </c>
      <c r="AR410" s="81">
        <f ca="1">VLOOKUP(eurostat_totals[[#This Row],[energy carrier EUCalc]],$AE$11:$BI$24,COLUMN()-COLUMN($AD$29),FALSE)*eurostat_totals[[#This Row],[2020 1]]</f>
        <v>0</v>
      </c>
      <c r="AS410" s="81">
        <f ca="1">VLOOKUP(eurostat_totals[[#This Row],[energy carrier EUCalc]],$AE$11:$BI$24,COLUMN()-COLUMN($AD$29),FALSE)*eurostat_totals[[#This Row],[2020 1]]</f>
        <v>0</v>
      </c>
      <c r="AT410" s="81">
        <f ca="1">VLOOKUP(eurostat_totals[[#This Row],[energy carrier EUCalc]],$AE$11:$BI$24,COLUMN()-COLUMN($AD$29),FALSE)*eurostat_totals[[#This Row],[2020 1]]</f>
        <v>0</v>
      </c>
      <c r="AU410" s="81">
        <f ca="1">VLOOKUP(eurostat_totals[[#This Row],[energy carrier EUCalc]],$AE$11:$BI$24,COLUMN()-COLUMN($AD$29),FALSE)*eurostat_totals[[#This Row],[2020 1]]</f>
        <v>0</v>
      </c>
      <c r="AV410" s="81">
        <f>VLOOKUP(eurostat_totals[[#This Row],[energy carrier EUCalc]],$AE$11:$BI$24,COLUMN()-COLUMN($AD$29),FALSE)*eurostat_totals[[#This Row],[2020 1]]</f>
        <v>0</v>
      </c>
      <c r="AW410" s="81">
        <f ca="1">VLOOKUP(eurostat_totals[[#This Row],[energy carrier EUCalc]],$AE$11:$BI$24,COLUMN()-COLUMN($AD$29),FALSE)*eurostat_totals[[#This Row],[2020 1]]</f>
        <v>0</v>
      </c>
      <c r="AX410" s="81">
        <f ca="1">VLOOKUP(eurostat_totals[[#This Row],[energy carrier EUCalc]],$AE$11:$BI$24,COLUMN()-COLUMN($AD$29),FALSE)*eurostat_totals[[#This Row],[2020 1]]</f>
        <v>0</v>
      </c>
      <c r="AY410" s="81">
        <f ca="1">VLOOKUP(eurostat_totals[[#This Row],[energy carrier EUCalc]],$AE$11:$BI$24,COLUMN()-COLUMN($AD$29),FALSE)*eurostat_totals[[#This Row],[2020 1]]</f>
        <v>0</v>
      </c>
      <c r="AZ410" s="81">
        <f ca="1">VLOOKUP(eurostat_totals[[#This Row],[energy carrier EUCalc]],$AE$11:$BI$24,COLUMN()-COLUMN($AD$29),FALSE)*eurostat_totals[[#This Row],[2020 1]]</f>
        <v>0</v>
      </c>
      <c r="BA410" s="81">
        <f ca="1">VLOOKUP(eurostat_totals[[#This Row],[energy carrier EUCalc]],$AE$11:$BI$24,COLUMN()-COLUMN($AD$29),FALSE)*eurostat_totals[[#This Row],[2020 1]]</f>
        <v>0</v>
      </c>
      <c r="BB410" s="81">
        <f ca="1">VLOOKUP(eurostat_totals[[#This Row],[energy carrier EUCalc]],$AE$11:$BI$24,COLUMN()-COLUMN($AD$29),FALSE)*eurostat_totals[[#This Row],[2020 1]]</f>
        <v>0</v>
      </c>
      <c r="BC410" s="81">
        <f>VLOOKUP(eurostat_totals[[#This Row],[energy carrier EUCalc]],$AE$11:$BI$24,COLUMN()-COLUMN($AD$29),FALSE)*eurostat_totals[[#This Row],[2020 1]]</f>
        <v>0</v>
      </c>
      <c r="BD410" s="81">
        <f ca="1">VLOOKUP(eurostat_totals[[#This Row],[energy carrier EUCalc]],$AE$11:$BI$24,COLUMN()-COLUMN($AD$29),FALSE)*eurostat_totals[[#This Row],[2020 1]]</f>
        <v>0</v>
      </c>
      <c r="BE410" s="81">
        <f ca="1">VLOOKUP(eurostat_totals[[#This Row],[energy carrier EUCalc]],$AE$11:$BI$24,COLUMN()-COLUMN($AD$29),FALSE)*eurostat_totals[[#This Row],[2020 1]]</f>
        <v>0</v>
      </c>
      <c r="BF410" s="81">
        <f ca="1">VLOOKUP(eurostat_totals[[#This Row],[energy carrier EUCalc]],$AE$11:$BI$24,COLUMN()-COLUMN($AD$29),FALSE)*eurostat_totals[[#This Row],[2020 1]]</f>
        <v>0</v>
      </c>
      <c r="BG410" s="81">
        <f ca="1">VLOOKUP(eurostat_totals[[#This Row],[energy carrier EUCalc]],$AE$11:$BI$24,COLUMN()-COLUMN($AD$29),FALSE)*eurostat_totals[[#This Row],[2020 1]]</f>
        <v>0</v>
      </c>
      <c r="BH410" s="81">
        <f ca="1">VLOOKUP(eurostat_totals[[#This Row],[energy carrier EUCalc]],$AE$11:$BI$24,COLUMN()-COLUMN($AD$29),FALSE)*eurostat_totals[[#This Row],[2020 1]]</f>
        <v>0</v>
      </c>
      <c r="BI410" s="81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81" t="str">
        <f t="shared" si="137"/>
        <v>solid-wasteFrance</v>
      </c>
      <c r="B411" s="6" t="s">
        <v>76</v>
      </c>
      <c r="C411" t="s">
        <v>3</v>
      </c>
      <c r="D411" s="84">
        <v>0</v>
      </c>
      <c r="E411" s="84">
        <v>0</v>
      </c>
      <c r="F411" s="84">
        <v>0</v>
      </c>
      <c r="G411" s="84">
        <v>0</v>
      </c>
      <c r="H411" s="84">
        <v>0</v>
      </c>
      <c r="I411" s="84">
        <v>0</v>
      </c>
      <c r="J411" s="84">
        <v>0</v>
      </c>
      <c r="K411" s="84">
        <v>0</v>
      </c>
      <c r="L411" s="84">
        <v>0</v>
      </c>
      <c r="M411" s="84">
        <v>0</v>
      </c>
      <c r="N411" s="84">
        <v>0</v>
      </c>
      <c r="O411" s="84">
        <v>0</v>
      </c>
      <c r="P411" s="84">
        <v>0</v>
      </c>
      <c r="Q411" s="84">
        <v>0</v>
      </c>
      <c r="R411" s="84">
        <v>0</v>
      </c>
      <c r="S411" s="84">
        <v>0</v>
      </c>
      <c r="T411" s="84">
        <v>0</v>
      </c>
      <c r="U411" s="84">
        <v>0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0</v>
      </c>
      <c r="AC411" s="84">
        <v>0</v>
      </c>
      <c r="AD411" s="84">
        <v>0</v>
      </c>
      <c r="AE411" s="84">
        <v>0</v>
      </c>
      <c r="AF411" s="84">
        <f t="shared" si="134"/>
        <v>0</v>
      </c>
      <c r="AG411" s="84">
        <f t="shared" si="135"/>
        <v>0</v>
      </c>
      <c r="AH411" s="84">
        <f t="shared" si="136"/>
        <v>0</v>
      </c>
      <c r="AI411" s="84">
        <f ca="1">VLOOKUP(eurostat_totals[[#This Row],[energy carrier EUCalc]],$AE$11:$BI$24,COLUMN()-COLUMN($AD$29),FALSE)*eurostat_totals[[#This Row],[2020 1]]</f>
        <v>0</v>
      </c>
      <c r="AJ411" s="84">
        <f ca="1">VLOOKUP(eurostat_totals[[#This Row],[energy carrier EUCalc]],$AE$11:$BI$24,COLUMN()-COLUMN($AD$29),FALSE)*eurostat_totals[[#This Row],[2020 1]]</f>
        <v>0</v>
      </c>
      <c r="AK411" s="84">
        <f ca="1">VLOOKUP(eurostat_totals[[#This Row],[energy carrier EUCalc]],$AE$11:$BI$24,COLUMN()-COLUMN($AD$29),FALSE)*eurostat_totals[[#This Row],[2020 1]]</f>
        <v>0</v>
      </c>
      <c r="AL411" s="84">
        <f ca="1">VLOOKUP(eurostat_totals[[#This Row],[energy carrier EUCalc]],$AE$11:$BI$24,COLUMN()-COLUMN($AD$29),FALSE)*eurostat_totals[[#This Row],[2020 1]]</f>
        <v>0</v>
      </c>
      <c r="AM411" s="84">
        <f ca="1">VLOOKUP(eurostat_totals[[#This Row],[energy carrier EUCalc]],$AE$11:$BI$24,COLUMN()-COLUMN($AD$29),FALSE)*eurostat_totals[[#This Row],[2020 1]]</f>
        <v>0</v>
      </c>
      <c r="AN411" s="84">
        <f ca="1">VLOOKUP(eurostat_totals[[#This Row],[energy carrier EUCalc]],$AE$11:$BI$24,COLUMN()-COLUMN($AD$29),FALSE)*eurostat_totals[[#This Row],[2020 1]]</f>
        <v>0</v>
      </c>
      <c r="AO411" s="84">
        <f>VLOOKUP(eurostat_totals[[#This Row],[energy carrier EUCalc]],$AE$11:$BI$24,COLUMN()-COLUMN($AD$29),FALSE)*eurostat_totals[[#This Row],[2020 1]]</f>
        <v>0</v>
      </c>
      <c r="AP411" s="84">
        <f ca="1">VLOOKUP(eurostat_totals[[#This Row],[energy carrier EUCalc]],$AE$11:$BI$24,COLUMN()-COLUMN($AD$29),FALSE)*eurostat_totals[[#This Row],[2020 1]]</f>
        <v>0</v>
      </c>
      <c r="AQ411" s="84">
        <f ca="1">VLOOKUP(eurostat_totals[[#This Row],[energy carrier EUCalc]],$AE$11:$BI$24,COLUMN()-COLUMN($AD$29),FALSE)*eurostat_totals[[#This Row],[2020 1]]</f>
        <v>0</v>
      </c>
      <c r="AR411" s="81">
        <f ca="1">VLOOKUP(eurostat_totals[[#This Row],[energy carrier EUCalc]],$AE$11:$BI$24,COLUMN()-COLUMN($AD$29),FALSE)*eurostat_totals[[#This Row],[2020 1]]</f>
        <v>0</v>
      </c>
      <c r="AS411" s="81">
        <f ca="1">VLOOKUP(eurostat_totals[[#This Row],[energy carrier EUCalc]],$AE$11:$BI$24,COLUMN()-COLUMN($AD$29),FALSE)*eurostat_totals[[#This Row],[2020 1]]</f>
        <v>0</v>
      </c>
      <c r="AT411" s="81">
        <f ca="1">VLOOKUP(eurostat_totals[[#This Row],[energy carrier EUCalc]],$AE$11:$BI$24,COLUMN()-COLUMN($AD$29),FALSE)*eurostat_totals[[#This Row],[2020 1]]</f>
        <v>0</v>
      </c>
      <c r="AU411" s="81">
        <f ca="1">VLOOKUP(eurostat_totals[[#This Row],[energy carrier EUCalc]],$AE$11:$BI$24,COLUMN()-COLUMN($AD$29),FALSE)*eurostat_totals[[#This Row],[2020 1]]</f>
        <v>0</v>
      </c>
      <c r="AV411" s="81">
        <f>VLOOKUP(eurostat_totals[[#This Row],[energy carrier EUCalc]],$AE$11:$BI$24,COLUMN()-COLUMN($AD$29),FALSE)*eurostat_totals[[#This Row],[2020 1]]</f>
        <v>0</v>
      </c>
      <c r="AW411" s="81">
        <f ca="1">VLOOKUP(eurostat_totals[[#This Row],[energy carrier EUCalc]],$AE$11:$BI$24,COLUMN()-COLUMN($AD$29),FALSE)*eurostat_totals[[#This Row],[2020 1]]</f>
        <v>0</v>
      </c>
      <c r="AX411" s="81">
        <f ca="1">VLOOKUP(eurostat_totals[[#This Row],[energy carrier EUCalc]],$AE$11:$BI$24,COLUMN()-COLUMN($AD$29),FALSE)*eurostat_totals[[#This Row],[2020 1]]</f>
        <v>0</v>
      </c>
      <c r="AY411" s="81">
        <f ca="1">VLOOKUP(eurostat_totals[[#This Row],[energy carrier EUCalc]],$AE$11:$BI$24,COLUMN()-COLUMN($AD$29),FALSE)*eurostat_totals[[#This Row],[2020 1]]</f>
        <v>0</v>
      </c>
      <c r="AZ411" s="81">
        <f ca="1">VLOOKUP(eurostat_totals[[#This Row],[energy carrier EUCalc]],$AE$11:$BI$24,COLUMN()-COLUMN($AD$29),FALSE)*eurostat_totals[[#This Row],[2020 1]]</f>
        <v>0</v>
      </c>
      <c r="BA411" s="81">
        <f ca="1">VLOOKUP(eurostat_totals[[#This Row],[energy carrier EUCalc]],$AE$11:$BI$24,COLUMN()-COLUMN($AD$29),FALSE)*eurostat_totals[[#This Row],[2020 1]]</f>
        <v>0</v>
      </c>
      <c r="BB411" s="81">
        <f ca="1">VLOOKUP(eurostat_totals[[#This Row],[energy carrier EUCalc]],$AE$11:$BI$24,COLUMN()-COLUMN($AD$29),FALSE)*eurostat_totals[[#This Row],[2020 1]]</f>
        <v>0</v>
      </c>
      <c r="BC411" s="81">
        <f>VLOOKUP(eurostat_totals[[#This Row],[energy carrier EUCalc]],$AE$11:$BI$24,COLUMN()-COLUMN($AD$29),FALSE)*eurostat_totals[[#This Row],[2020 1]]</f>
        <v>0</v>
      </c>
      <c r="BD411" s="81">
        <f ca="1">VLOOKUP(eurostat_totals[[#This Row],[energy carrier EUCalc]],$AE$11:$BI$24,COLUMN()-COLUMN($AD$29),FALSE)*eurostat_totals[[#This Row],[2020 1]]</f>
        <v>0</v>
      </c>
      <c r="BE411" s="81">
        <f ca="1">VLOOKUP(eurostat_totals[[#This Row],[energy carrier EUCalc]],$AE$11:$BI$24,COLUMN()-COLUMN($AD$29),FALSE)*eurostat_totals[[#This Row],[2020 1]]</f>
        <v>0</v>
      </c>
      <c r="BF411" s="81">
        <f ca="1">VLOOKUP(eurostat_totals[[#This Row],[energy carrier EUCalc]],$AE$11:$BI$24,COLUMN()-COLUMN($AD$29),FALSE)*eurostat_totals[[#This Row],[2020 1]]</f>
        <v>0</v>
      </c>
      <c r="BG411" s="81">
        <f ca="1">VLOOKUP(eurostat_totals[[#This Row],[energy carrier EUCalc]],$AE$11:$BI$24,COLUMN()-COLUMN($AD$29),FALSE)*eurostat_totals[[#This Row],[2020 1]]</f>
        <v>0</v>
      </c>
      <c r="BH411" s="81">
        <f ca="1">VLOOKUP(eurostat_totals[[#This Row],[energy carrier EUCalc]],$AE$11:$BI$24,COLUMN()-COLUMN($AD$29),FALSE)*eurostat_totals[[#This Row],[2020 1]]</f>
        <v>0</v>
      </c>
      <c r="BI411" s="81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81" t="str">
        <f t="shared" si="137"/>
        <v>solid-wasteGermany</v>
      </c>
      <c r="B412" s="6" t="s">
        <v>76</v>
      </c>
      <c r="C412" t="s">
        <v>2</v>
      </c>
      <c r="D412" s="84">
        <v>0</v>
      </c>
      <c r="E412" s="84">
        <v>0</v>
      </c>
      <c r="F412" s="84">
        <v>0</v>
      </c>
      <c r="G412" s="84">
        <v>0</v>
      </c>
      <c r="H412" s="84">
        <v>0</v>
      </c>
      <c r="I412" s="84">
        <v>0</v>
      </c>
      <c r="J412" s="84">
        <v>0</v>
      </c>
      <c r="K412" s="84">
        <v>0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4">
        <v>0</v>
      </c>
      <c r="S412" s="84">
        <v>0</v>
      </c>
      <c r="T412" s="84">
        <v>0</v>
      </c>
      <c r="U412" s="84">
        <v>0</v>
      </c>
      <c r="V412" s="84">
        <v>0</v>
      </c>
      <c r="W412" s="84">
        <v>0</v>
      </c>
      <c r="X412" s="84">
        <v>0</v>
      </c>
      <c r="Y412" s="84">
        <v>0</v>
      </c>
      <c r="Z412" s="84">
        <v>0</v>
      </c>
      <c r="AA412" s="84">
        <v>0</v>
      </c>
      <c r="AB412" s="84">
        <v>0</v>
      </c>
      <c r="AC412" s="84">
        <v>0</v>
      </c>
      <c r="AD412" s="84">
        <v>0</v>
      </c>
      <c r="AE412" s="84">
        <v>0</v>
      </c>
      <c r="AF412" s="84">
        <f t="shared" si="134"/>
        <v>0</v>
      </c>
      <c r="AG412" s="84">
        <f t="shared" si="135"/>
        <v>0</v>
      </c>
      <c r="AH412" s="84">
        <f t="shared" si="136"/>
        <v>0</v>
      </c>
      <c r="AI412" s="84">
        <f ca="1">VLOOKUP(eurostat_totals[[#This Row],[energy carrier EUCalc]],$AE$11:$BI$24,COLUMN()-COLUMN($AD$29),FALSE)*eurostat_totals[[#This Row],[2020 1]]</f>
        <v>0</v>
      </c>
      <c r="AJ412" s="84">
        <f ca="1">VLOOKUP(eurostat_totals[[#This Row],[energy carrier EUCalc]],$AE$11:$BI$24,COLUMN()-COLUMN($AD$29),FALSE)*eurostat_totals[[#This Row],[2020 1]]</f>
        <v>0</v>
      </c>
      <c r="AK412" s="84">
        <f ca="1">VLOOKUP(eurostat_totals[[#This Row],[energy carrier EUCalc]],$AE$11:$BI$24,COLUMN()-COLUMN($AD$29),FALSE)*eurostat_totals[[#This Row],[2020 1]]</f>
        <v>0</v>
      </c>
      <c r="AL412" s="84">
        <f ca="1">VLOOKUP(eurostat_totals[[#This Row],[energy carrier EUCalc]],$AE$11:$BI$24,COLUMN()-COLUMN($AD$29),FALSE)*eurostat_totals[[#This Row],[2020 1]]</f>
        <v>0</v>
      </c>
      <c r="AM412" s="84">
        <f ca="1">VLOOKUP(eurostat_totals[[#This Row],[energy carrier EUCalc]],$AE$11:$BI$24,COLUMN()-COLUMN($AD$29),FALSE)*eurostat_totals[[#This Row],[2020 1]]</f>
        <v>0</v>
      </c>
      <c r="AN412" s="84">
        <f ca="1">VLOOKUP(eurostat_totals[[#This Row],[energy carrier EUCalc]],$AE$11:$BI$24,COLUMN()-COLUMN($AD$29),FALSE)*eurostat_totals[[#This Row],[2020 1]]</f>
        <v>0</v>
      </c>
      <c r="AO412" s="84">
        <f>VLOOKUP(eurostat_totals[[#This Row],[energy carrier EUCalc]],$AE$11:$BI$24,COLUMN()-COLUMN($AD$29),FALSE)*eurostat_totals[[#This Row],[2020 1]]</f>
        <v>0</v>
      </c>
      <c r="AP412" s="84">
        <f ca="1">VLOOKUP(eurostat_totals[[#This Row],[energy carrier EUCalc]],$AE$11:$BI$24,COLUMN()-COLUMN($AD$29),FALSE)*eurostat_totals[[#This Row],[2020 1]]</f>
        <v>0</v>
      </c>
      <c r="AQ412" s="84">
        <f ca="1">VLOOKUP(eurostat_totals[[#This Row],[energy carrier EUCalc]],$AE$11:$BI$24,COLUMN()-COLUMN($AD$29),FALSE)*eurostat_totals[[#This Row],[2020 1]]</f>
        <v>0</v>
      </c>
      <c r="AR412" s="81">
        <f ca="1">VLOOKUP(eurostat_totals[[#This Row],[energy carrier EUCalc]],$AE$11:$BI$24,COLUMN()-COLUMN($AD$29),FALSE)*eurostat_totals[[#This Row],[2020 1]]</f>
        <v>0</v>
      </c>
      <c r="AS412" s="81">
        <f ca="1">VLOOKUP(eurostat_totals[[#This Row],[energy carrier EUCalc]],$AE$11:$BI$24,COLUMN()-COLUMN($AD$29),FALSE)*eurostat_totals[[#This Row],[2020 1]]</f>
        <v>0</v>
      </c>
      <c r="AT412" s="81">
        <f ca="1">VLOOKUP(eurostat_totals[[#This Row],[energy carrier EUCalc]],$AE$11:$BI$24,COLUMN()-COLUMN($AD$29),FALSE)*eurostat_totals[[#This Row],[2020 1]]</f>
        <v>0</v>
      </c>
      <c r="AU412" s="81">
        <f ca="1">VLOOKUP(eurostat_totals[[#This Row],[energy carrier EUCalc]],$AE$11:$BI$24,COLUMN()-COLUMN($AD$29),FALSE)*eurostat_totals[[#This Row],[2020 1]]</f>
        <v>0</v>
      </c>
      <c r="AV412" s="81">
        <f>VLOOKUP(eurostat_totals[[#This Row],[energy carrier EUCalc]],$AE$11:$BI$24,COLUMN()-COLUMN($AD$29),FALSE)*eurostat_totals[[#This Row],[2020 1]]</f>
        <v>0</v>
      </c>
      <c r="AW412" s="81">
        <f ca="1">VLOOKUP(eurostat_totals[[#This Row],[energy carrier EUCalc]],$AE$11:$BI$24,COLUMN()-COLUMN($AD$29),FALSE)*eurostat_totals[[#This Row],[2020 1]]</f>
        <v>0</v>
      </c>
      <c r="AX412" s="81">
        <f ca="1">VLOOKUP(eurostat_totals[[#This Row],[energy carrier EUCalc]],$AE$11:$BI$24,COLUMN()-COLUMN($AD$29),FALSE)*eurostat_totals[[#This Row],[2020 1]]</f>
        <v>0</v>
      </c>
      <c r="AY412" s="81">
        <f ca="1">VLOOKUP(eurostat_totals[[#This Row],[energy carrier EUCalc]],$AE$11:$BI$24,COLUMN()-COLUMN($AD$29),FALSE)*eurostat_totals[[#This Row],[2020 1]]</f>
        <v>0</v>
      </c>
      <c r="AZ412" s="81">
        <f ca="1">VLOOKUP(eurostat_totals[[#This Row],[energy carrier EUCalc]],$AE$11:$BI$24,COLUMN()-COLUMN($AD$29),FALSE)*eurostat_totals[[#This Row],[2020 1]]</f>
        <v>0</v>
      </c>
      <c r="BA412" s="81">
        <f ca="1">VLOOKUP(eurostat_totals[[#This Row],[energy carrier EUCalc]],$AE$11:$BI$24,COLUMN()-COLUMN($AD$29),FALSE)*eurostat_totals[[#This Row],[2020 1]]</f>
        <v>0</v>
      </c>
      <c r="BB412" s="81">
        <f ca="1">VLOOKUP(eurostat_totals[[#This Row],[energy carrier EUCalc]],$AE$11:$BI$24,COLUMN()-COLUMN($AD$29),FALSE)*eurostat_totals[[#This Row],[2020 1]]</f>
        <v>0</v>
      </c>
      <c r="BC412" s="81">
        <f>VLOOKUP(eurostat_totals[[#This Row],[energy carrier EUCalc]],$AE$11:$BI$24,COLUMN()-COLUMN($AD$29),FALSE)*eurostat_totals[[#This Row],[2020 1]]</f>
        <v>0</v>
      </c>
      <c r="BD412" s="81">
        <f ca="1">VLOOKUP(eurostat_totals[[#This Row],[energy carrier EUCalc]],$AE$11:$BI$24,COLUMN()-COLUMN($AD$29),FALSE)*eurostat_totals[[#This Row],[2020 1]]</f>
        <v>0</v>
      </c>
      <c r="BE412" s="81">
        <f ca="1">VLOOKUP(eurostat_totals[[#This Row],[energy carrier EUCalc]],$AE$11:$BI$24,COLUMN()-COLUMN($AD$29),FALSE)*eurostat_totals[[#This Row],[2020 1]]</f>
        <v>0</v>
      </c>
      <c r="BF412" s="81">
        <f ca="1">VLOOKUP(eurostat_totals[[#This Row],[energy carrier EUCalc]],$AE$11:$BI$24,COLUMN()-COLUMN($AD$29),FALSE)*eurostat_totals[[#This Row],[2020 1]]</f>
        <v>0</v>
      </c>
      <c r="BG412" s="81">
        <f ca="1">VLOOKUP(eurostat_totals[[#This Row],[energy carrier EUCalc]],$AE$11:$BI$24,COLUMN()-COLUMN($AD$29),FALSE)*eurostat_totals[[#This Row],[2020 1]]</f>
        <v>0</v>
      </c>
      <c r="BH412" s="81">
        <f ca="1">VLOOKUP(eurostat_totals[[#This Row],[energy carrier EUCalc]],$AE$11:$BI$24,COLUMN()-COLUMN($AD$29),FALSE)*eurostat_totals[[#This Row],[2020 1]]</f>
        <v>0</v>
      </c>
      <c r="BI412" s="81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81" t="str">
        <f t="shared" si="137"/>
        <v>solid-wasteGreece</v>
      </c>
      <c r="B413" s="6" t="s">
        <v>76</v>
      </c>
      <c r="C413" t="s">
        <v>16</v>
      </c>
      <c r="D413" s="84">
        <v>0</v>
      </c>
      <c r="E413" s="84">
        <v>0</v>
      </c>
      <c r="F413" s="84">
        <v>0</v>
      </c>
      <c r="G413" s="84">
        <v>0</v>
      </c>
      <c r="H413" s="84">
        <v>0</v>
      </c>
      <c r="I413" s="84">
        <v>0</v>
      </c>
      <c r="J413" s="84">
        <v>0</v>
      </c>
      <c r="K413" s="84">
        <v>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4">
        <v>0</v>
      </c>
      <c r="S413" s="84">
        <v>0</v>
      </c>
      <c r="T413" s="84">
        <v>0</v>
      </c>
      <c r="U413" s="84">
        <v>0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4">
        <v>0</v>
      </c>
      <c r="AD413" s="84">
        <v>0</v>
      </c>
      <c r="AE413" s="84">
        <v>0</v>
      </c>
      <c r="AF413" s="84">
        <f t="shared" si="134"/>
        <v>0</v>
      </c>
      <c r="AG413" s="84">
        <f t="shared" si="135"/>
        <v>0</v>
      </c>
      <c r="AH413" s="84">
        <f t="shared" si="136"/>
        <v>0</v>
      </c>
      <c r="AI413" s="84">
        <f ca="1">VLOOKUP(eurostat_totals[[#This Row],[energy carrier EUCalc]],$AE$11:$BI$24,COLUMN()-COLUMN($AD$29),FALSE)*eurostat_totals[[#This Row],[2020 1]]</f>
        <v>0</v>
      </c>
      <c r="AJ413" s="84">
        <f ca="1">VLOOKUP(eurostat_totals[[#This Row],[energy carrier EUCalc]],$AE$11:$BI$24,COLUMN()-COLUMN($AD$29),FALSE)*eurostat_totals[[#This Row],[2020 1]]</f>
        <v>0</v>
      </c>
      <c r="AK413" s="84">
        <f ca="1">VLOOKUP(eurostat_totals[[#This Row],[energy carrier EUCalc]],$AE$11:$BI$24,COLUMN()-COLUMN($AD$29),FALSE)*eurostat_totals[[#This Row],[2020 1]]</f>
        <v>0</v>
      </c>
      <c r="AL413" s="84">
        <f ca="1">VLOOKUP(eurostat_totals[[#This Row],[energy carrier EUCalc]],$AE$11:$BI$24,COLUMN()-COLUMN($AD$29),FALSE)*eurostat_totals[[#This Row],[2020 1]]</f>
        <v>0</v>
      </c>
      <c r="AM413" s="84">
        <f ca="1">VLOOKUP(eurostat_totals[[#This Row],[energy carrier EUCalc]],$AE$11:$BI$24,COLUMN()-COLUMN($AD$29),FALSE)*eurostat_totals[[#This Row],[2020 1]]</f>
        <v>0</v>
      </c>
      <c r="AN413" s="84">
        <f ca="1">VLOOKUP(eurostat_totals[[#This Row],[energy carrier EUCalc]],$AE$11:$BI$24,COLUMN()-COLUMN($AD$29),FALSE)*eurostat_totals[[#This Row],[2020 1]]</f>
        <v>0</v>
      </c>
      <c r="AO413" s="84">
        <f>VLOOKUP(eurostat_totals[[#This Row],[energy carrier EUCalc]],$AE$11:$BI$24,COLUMN()-COLUMN($AD$29),FALSE)*eurostat_totals[[#This Row],[2020 1]]</f>
        <v>0</v>
      </c>
      <c r="AP413" s="84">
        <f ca="1">VLOOKUP(eurostat_totals[[#This Row],[energy carrier EUCalc]],$AE$11:$BI$24,COLUMN()-COLUMN($AD$29),FALSE)*eurostat_totals[[#This Row],[2020 1]]</f>
        <v>0</v>
      </c>
      <c r="AQ413" s="84">
        <f ca="1">VLOOKUP(eurostat_totals[[#This Row],[energy carrier EUCalc]],$AE$11:$BI$24,COLUMN()-COLUMN($AD$29),FALSE)*eurostat_totals[[#This Row],[2020 1]]</f>
        <v>0</v>
      </c>
      <c r="AR413" s="81">
        <f ca="1">VLOOKUP(eurostat_totals[[#This Row],[energy carrier EUCalc]],$AE$11:$BI$24,COLUMN()-COLUMN($AD$29),FALSE)*eurostat_totals[[#This Row],[2020 1]]</f>
        <v>0</v>
      </c>
      <c r="AS413" s="81">
        <f ca="1">VLOOKUP(eurostat_totals[[#This Row],[energy carrier EUCalc]],$AE$11:$BI$24,COLUMN()-COLUMN($AD$29),FALSE)*eurostat_totals[[#This Row],[2020 1]]</f>
        <v>0</v>
      </c>
      <c r="AT413" s="81">
        <f ca="1">VLOOKUP(eurostat_totals[[#This Row],[energy carrier EUCalc]],$AE$11:$BI$24,COLUMN()-COLUMN($AD$29),FALSE)*eurostat_totals[[#This Row],[2020 1]]</f>
        <v>0</v>
      </c>
      <c r="AU413" s="81">
        <f ca="1">VLOOKUP(eurostat_totals[[#This Row],[energy carrier EUCalc]],$AE$11:$BI$24,COLUMN()-COLUMN($AD$29),FALSE)*eurostat_totals[[#This Row],[2020 1]]</f>
        <v>0</v>
      </c>
      <c r="AV413" s="81">
        <f>VLOOKUP(eurostat_totals[[#This Row],[energy carrier EUCalc]],$AE$11:$BI$24,COLUMN()-COLUMN($AD$29),FALSE)*eurostat_totals[[#This Row],[2020 1]]</f>
        <v>0</v>
      </c>
      <c r="AW413" s="81">
        <f ca="1">VLOOKUP(eurostat_totals[[#This Row],[energy carrier EUCalc]],$AE$11:$BI$24,COLUMN()-COLUMN($AD$29),FALSE)*eurostat_totals[[#This Row],[2020 1]]</f>
        <v>0</v>
      </c>
      <c r="AX413" s="81">
        <f ca="1">VLOOKUP(eurostat_totals[[#This Row],[energy carrier EUCalc]],$AE$11:$BI$24,COLUMN()-COLUMN($AD$29),FALSE)*eurostat_totals[[#This Row],[2020 1]]</f>
        <v>0</v>
      </c>
      <c r="AY413" s="81">
        <f ca="1">VLOOKUP(eurostat_totals[[#This Row],[energy carrier EUCalc]],$AE$11:$BI$24,COLUMN()-COLUMN($AD$29),FALSE)*eurostat_totals[[#This Row],[2020 1]]</f>
        <v>0</v>
      </c>
      <c r="AZ413" s="81">
        <f ca="1">VLOOKUP(eurostat_totals[[#This Row],[energy carrier EUCalc]],$AE$11:$BI$24,COLUMN()-COLUMN($AD$29),FALSE)*eurostat_totals[[#This Row],[2020 1]]</f>
        <v>0</v>
      </c>
      <c r="BA413" s="81">
        <f ca="1">VLOOKUP(eurostat_totals[[#This Row],[energy carrier EUCalc]],$AE$11:$BI$24,COLUMN()-COLUMN($AD$29),FALSE)*eurostat_totals[[#This Row],[2020 1]]</f>
        <v>0</v>
      </c>
      <c r="BB413" s="81">
        <f ca="1">VLOOKUP(eurostat_totals[[#This Row],[energy carrier EUCalc]],$AE$11:$BI$24,COLUMN()-COLUMN($AD$29),FALSE)*eurostat_totals[[#This Row],[2020 1]]</f>
        <v>0</v>
      </c>
      <c r="BC413" s="81">
        <f>VLOOKUP(eurostat_totals[[#This Row],[energy carrier EUCalc]],$AE$11:$BI$24,COLUMN()-COLUMN($AD$29),FALSE)*eurostat_totals[[#This Row],[2020 1]]</f>
        <v>0</v>
      </c>
      <c r="BD413" s="81">
        <f ca="1">VLOOKUP(eurostat_totals[[#This Row],[energy carrier EUCalc]],$AE$11:$BI$24,COLUMN()-COLUMN($AD$29),FALSE)*eurostat_totals[[#This Row],[2020 1]]</f>
        <v>0</v>
      </c>
      <c r="BE413" s="81">
        <f ca="1">VLOOKUP(eurostat_totals[[#This Row],[energy carrier EUCalc]],$AE$11:$BI$24,COLUMN()-COLUMN($AD$29),FALSE)*eurostat_totals[[#This Row],[2020 1]]</f>
        <v>0</v>
      </c>
      <c r="BF413" s="81">
        <f ca="1">VLOOKUP(eurostat_totals[[#This Row],[energy carrier EUCalc]],$AE$11:$BI$24,COLUMN()-COLUMN($AD$29),FALSE)*eurostat_totals[[#This Row],[2020 1]]</f>
        <v>0</v>
      </c>
      <c r="BG413" s="81">
        <f ca="1">VLOOKUP(eurostat_totals[[#This Row],[energy carrier EUCalc]],$AE$11:$BI$24,COLUMN()-COLUMN($AD$29),FALSE)*eurostat_totals[[#This Row],[2020 1]]</f>
        <v>0</v>
      </c>
      <c r="BH413" s="81">
        <f ca="1">VLOOKUP(eurostat_totals[[#This Row],[energy carrier EUCalc]],$AE$11:$BI$24,COLUMN()-COLUMN($AD$29),FALSE)*eurostat_totals[[#This Row],[2020 1]]</f>
        <v>0</v>
      </c>
      <c r="BI413" s="81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81" t="str">
        <f t="shared" si="137"/>
        <v>solid-wasteHungary</v>
      </c>
      <c r="B414" s="6" t="s">
        <v>76</v>
      </c>
      <c r="C414" t="s">
        <v>15</v>
      </c>
      <c r="D414" s="84">
        <v>0</v>
      </c>
      <c r="E414" s="84">
        <v>0</v>
      </c>
      <c r="F414" s="84">
        <v>0</v>
      </c>
      <c r="G414" s="84">
        <v>0</v>
      </c>
      <c r="H414" s="84">
        <v>0</v>
      </c>
      <c r="I414" s="84">
        <v>0</v>
      </c>
      <c r="J414" s="84">
        <v>0</v>
      </c>
      <c r="K414" s="84">
        <v>0</v>
      </c>
      <c r="L414" s="84">
        <v>0</v>
      </c>
      <c r="M414" s="84">
        <v>0</v>
      </c>
      <c r="N414" s="84">
        <v>0</v>
      </c>
      <c r="O414" s="84">
        <v>0</v>
      </c>
      <c r="P414" s="84">
        <v>0</v>
      </c>
      <c r="Q414" s="84">
        <v>0</v>
      </c>
      <c r="R414" s="84">
        <v>0</v>
      </c>
      <c r="S414" s="84">
        <v>0</v>
      </c>
      <c r="T414" s="84">
        <v>0</v>
      </c>
      <c r="U414" s="84">
        <v>0</v>
      </c>
      <c r="V414" s="84">
        <v>0</v>
      </c>
      <c r="W414" s="84">
        <v>0</v>
      </c>
      <c r="X414" s="84">
        <v>0</v>
      </c>
      <c r="Y414" s="84">
        <v>0</v>
      </c>
      <c r="Z414" s="84">
        <v>0</v>
      </c>
      <c r="AA414" s="84">
        <v>0</v>
      </c>
      <c r="AB414" s="84">
        <v>0</v>
      </c>
      <c r="AC414" s="84">
        <v>0</v>
      </c>
      <c r="AD414" s="84">
        <v>0</v>
      </c>
      <c r="AE414" s="84">
        <v>0</v>
      </c>
      <c r="AF414" s="84">
        <f t="shared" ref="AF414:AF432" si="138">AE414+(AE414-Z414)/5</f>
        <v>0</v>
      </c>
      <c r="AG414" s="84">
        <f t="shared" ref="AG414:AG432" si="139">AF414+(AF414-AA414)/5</f>
        <v>0</v>
      </c>
      <c r="AH414" s="84">
        <f t="shared" ref="AH414:AH432" si="140">AG414+(AG414-AB414)/5</f>
        <v>0</v>
      </c>
      <c r="AI414" s="84">
        <f ca="1">VLOOKUP(eurostat_totals[[#This Row],[energy carrier EUCalc]],$AE$11:$BI$24,COLUMN()-COLUMN($AD$29),FALSE)*eurostat_totals[[#This Row],[2020 1]]</f>
        <v>0</v>
      </c>
      <c r="AJ414" s="84">
        <f ca="1">VLOOKUP(eurostat_totals[[#This Row],[energy carrier EUCalc]],$AE$11:$BI$24,COLUMN()-COLUMN($AD$29),FALSE)*eurostat_totals[[#This Row],[2020 1]]</f>
        <v>0</v>
      </c>
      <c r="AK414" s="84">
        <f ca="1">VLOOKUP(eurostat_totals[[#This Row],[energy carrier EUCalc]],$AE$11:$BI$24,COLUMN()-COLUMN($AD$29),FALSE)*eurostat_totals[[#This Row],[2020 1]]</f>
        <v>0</v>
      </c>
      <c r="AL414" s="84">
        <f ca="1">VLOOKUP(eurostat_totals[[#This Row],[energy carrier EUCalc]],$AE$11:$BI$24,COLUMN()-COLUMN($AD$29),FALSE)*eurostat_totals[[#This Row],[2020 1]]</f>
        <v>0</v>
      </c>
      <c r="AM414" s="84">
        <f ca="1">VLOOKUP(eurostat_totals[[#This Row],[energy carrier EUCalc]],$AE$11:$BI$24,COLUMN()-COLUMN($AD$29),FALSE)*eurostat_totals[[#This Row],[2020 1]]</f>
        <v>0</v>
      </c>
      <c r="AN414" s="84">
        <f ca="1">VLOOKUP(eurostat_totals[[#This Row],[energy carrier EUCalc]],$AE$11:$BI$24,COLUMN()-COLUMN($AD$29),FALSE)*eurostat_totals[[#This Row],[2020 1]]</f>
        <v>0</v>
      </c>
      <c r="AO414" s="84">
        <f>VLOOKUP(eurostat_totals[[#This Row],[energy carrier EUCalc]],$AE$11:$BI$24,COLUMN()-COLUMN($AD$29),FALSE)*eurostat_totals[[#This Row],[2020 1]]</f>
        <v>0</v>
      </c>
      <c r="AP414" s="84">
        <f ca="1">VLOOKUP(eurostat_totals[[#This Row],[energy carrier EUCalc]],$AE$11:$BI$24,COLUMN()-COLUMN($AD$29),FALSE)*eurostat_totals[[#This Row],[2020 1]]</f>
        <v>0</v>
      </c>
      <c r="AQ414" s="84">
        <f ca="1">VLOOKUP(eurostat_totals[[#This Row],[energy carrier EUCalc]],$AE$11:$BI$24,COLUMN()-COLUMN($AD$29),FALSE)*eurostat_totals[[#This Row],[2020 1]]</f>
        <v>0</v>
      </c>
      <c r="AR414" s="81">
        <f ca="1">VLOOKUP(eurostat_totals[[#This Row],[energy carrier EUCalc]],$AE$11:$BI$24,COLUMN()-COLUMN($AD$29),FALSE)*eurostat_totals[[#This Row],[2020 1]]</f>
        <v>0</v>
      </c>
      <c r="AS414" s="81">
        <f ca="1">VLOOKUP(eurostat_totals[[#This Row],[energy carrier EUCalc]],$AE$11:$BI$24,COLUMN()-COLUMN($AD$29),FALSE)*eurostat_totals[[#This Row],[2020 1]]</f>
        <v>0</v>
      </c>
      <c r="AT414" s="81">
        <f ca="1">VLOOKUP(eurostat_totals[[#This Row],[energy carrier EUCalc]],$AE$11:$BI$24,COLUMN()-COLUMN($AD$29),FALSE)*eurostat_totals[[#This Row],[2020 1]]</f>
        <v>0</v>
      </c>
      <c r="AU414" s="81">
        <f ca="1">VLOOKUP(eurostat_totals[[#This Row],[energy carrier EUCalc]],$AE$11:$BI$24,COLUMN()-COLUMN($AD$29),FALSE)*eurostat_totals[[#This Row],[2020 1]]</f>
        <v>0</v>
      </c>
      <c r="AV414" s="81">
        <f>VLOOKUP(eurostat_totals[[#This Row],[energy carrier EUCalc]],$AE$11:$BI$24,COLUMN()-COLUMN($AD$29),FALSE)*eurostat_totals[[#This Row],[2020 1]]</f>
        <v>0</v>
      </c>
      <c r="AW414" s="81">
        <f ca="1">VLOOKUP(eurostat_totals[[#This Row],[energy carrier EUCalc]],$AE$11:$BI$24,COLUMN()-COLUMN($AD$29),FALSE)*eurostat_totals[[#This Row],[2020 1]]</f>
        <v>0</v>
      </c>
      <c r="AX414" s="81">
        <f ca="1">VLOOKUP(eurostat_totals[[#This Row],[energy carrier EUCalc]],$AE$11:$BI$24,COLUMN()-COLUMN($AD$29),FALSE)*eurostat_totals[[#This Row],[2020 1]]</f>
        <v>0</v>
      </c>
      <c r="AY414" s="81">
        <f ca="1">VLOOKUP(eurostat_totals[[#This Row],[energy carrier EUCalc]],$AE$11:$BI$24,COLUMN()-COLUMN($AD$29),FALSE)*eurostat_totals[[#This Row],[2020 1]]</f>
        <v>0</v>
      </c>
      <c r="AZ414" s="81">
        <f ca="1">VLOOKUP(eurostat_totals[[#This Row],[energy carrier EUCalc]],$AE$11:$BI$24,COLUMN()-COLUMN($AD$29),FALSE)*eurostat_totals[[#This Row],[2020 1]]</f>
        <v>0</v>
      </c>
      <c r="BA414" s="81">
        <f ca="1">VLOOKUP(eurostat_totals[[#This Row],[energy carrier EUCalc]],$AE$11:$BI$24,COLUMN()-COLUMN($AD$29),FALSE)*eurostat_totals[[#This Row],[2020 1]]</f>
        <v>0</v>
      </c>
      <c r="BB414" s="81">
        <f ca="1">VLOOKUP(eurostat_totals[[#This Row],[energy carrier EUCalc]],$AE$11:$BI$24,COLUMN()-COLUMN($AD$29),FALSE)*eurostat_totals[[#This Row],[2020 1]]</f>
        <v>0</v>
      </c>
      <c r="BC414" s="81">
        <f>VLOOKUP(eurostat_totals[[#This Row],[energy carrier EUCalc]],$AE$11:$BI$24,COLUMN()-COLUMN($AD$29),FALSE)*eurostat_totals[[#This Row],[2020 1]]</f>
        <v>0</v>
      </c>
      <c r="BD414" s="81">
        <f ca="1">VLOOKUP(eurostat_totals[[#This Row],[energy carrier EUCalc]],$AE$11:$BI$24,COLUMN()-COLUMN($AD$29),FALSE)*eurostat_totals[[#This Row],[2020 1]]</f>
        <v>0</v>
      </c>
      <c r="BE414" s="81">
        <f ca="1">VLOOKUP(eurostat_totals[[#This Row],[energy carrier EUCalc]],$AE$11:$BI$24,COLUMN()-COLUMN($AD$29),FALSE)*eurostat_totals[[#This Row],[2020 1]]</f>
        <v>0</v>
      </c>
      <c r="BF414" s="81">
        <f ca="1">VLOOKUP(eurostat_totals[[#This Row],[energy carrier EUCalc]],$AE$11:$BI$24,COLUMN()-COLUMN($AD$29),FALSE)*eurostat_totals[[#This Row],[2020 1]]</f>
        <v>0</v>
      </c>
      <c r="BG414" s="81">
        <f ca="1">VLOOKUP(eurostat_totals[[#This Row],[energy carrier EUCalc]],$AE$11:$BI$24,COLUMN()-COLUMN($AD$29),FALSE)*eurostat_totals[[#This Row],[2020 1]]</f>
        <v>0</v>
      </c>
      <c r="BH414" s="81">
        <f ca="1">VLOOKUP(eurostat_totals[[#This Row],[energy carrier EUCalc]],$AE$11:$BI$24,COLUMN()-COLUMN($AD$29),FALSE)*eurostat_totals[[#This Row],[2020 1]]</f>
        <v>0</v>
      </c>
      <c r="BI414" s="81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81" t="str">
        <f t="shared" ref="A415:A432" si="141">B415&amp;C415</f>
        <v>solid-wasteIceland</v>
      </c>
      <c r="B415" s="6" t="s">
        <v>76</v>
      </c>
      <c r="C415" t="s">
        <v>70</v>
      </c>
      <c r="D415" s="84">
        <v>0</v>
      </c>
      <c r="E415" s="84">
        <v>0</v>
      </c>
      <c r="F415" s="84">
        <v>0</v>
      </c>
      <c r="G415" s="84">
        <v>0</v>
      </c>
      <c r="H415" s="84">
        <v>0</v>
      </c>
      <c r="I415" s="84">
        <v>0</v>
      </c>
      <c r="J415" s="84">
        <v>0</v>
      </c>
      <c r="K415" s="84">
        <v>0</v>
      </c>
      <c r="L415" s="84">
        <v>0</v>
      </c>
      <c r="M415" s="84">
        <v>0</v>
      </c>
      <c r="N415" s="84">
        <v>0</v>
      </c>
      <c r="O415" s="84">
        <v>0</v>
      </c>
      <c r="P415" s="84">
        <v>0</v>
      </c>
      <c r="Q415" s="84">
        <v>0</v>
      </c>
      <c r="R415" s="84">
        <v>0</v>
      </c>
      <c r="S415" s="84">
        <v>0</v>
      </c>
      <c r="T415" s="84">
        <v>0</v>
      </c>
      <c r="U415" s="84">
        <v>0</v>
      </c>
      <c r="V415" s="84">
        <v>0</v>
      </c>
      <c r="W415" s="84">
        <v>0</v>
      </c>
      <c r="X415" s="84">
        <v>0</v>
      </c>
      <c r="Y415" s="84">
        <v>0</v>
      </c>
      <c r="Z415" s="84">
        <v>0</v>
      </c>
      <c r="AA415" s="84">
        <v>0</v>
      </c>
      <c r="AB415" s="84">
        <v>0</v>
      </c>
      <c r="AC415" s="84">
        <v>0</v>
      </c>
      <c r="AD415" s="84">
        <v>0</v>
      </c>
      <c r="AE415" s="84">
        <v>0</v>
      </c>
      <c r="AF415" s="84">
        <f t="shared" si="138"/>
        <v>0</v>
      </c>
      <c r="AG415" s="84">
        <f t="shared" si="139"/>
        <v>0</v>
      </c>
      <c r="AH415" s="84">
        <f t="shared" si="140"/>
        <v>0</v>
      </c>
      <c r="AI415" s="84">
        <f ca="1">VLOOKUP(eurostat_totals[[#This Row],[energy carrier EUCalc]],$AE$11:$BI$24,COLUMN()-COLUMN($AD$29),FALSE)*eurostat_totals[[#This Row],[2020 1]]</f>
        <v>0</v>
      </c>
      <c r="AJ415" s="84">
        <f ca="1">VLOOKUP(eurostat_totals[[#This Row],[energy carrier EUCalc]],$AE$11:$BI$24,COLUMN()-COLUMN($AD$29),FALSE)*eurostat_totals[[#This Row],[2020 1]]</f>
        <v>0</v>
      </c>
      <c r="AK415" s="84">
        <f ca="1">VLOOKUP(eurostat_totals[[#This Row],[energy carrier EUCalc]],$AE$11:$BI$24,COLUMN()-COLUMN($AD$29),FALSE)*eurostat_totals[[#This Row],[2020 1]]</f>
        <v>0</v>
      </c>
      <c r="AL415" s="84">
        <f ca="1">VLOOKUP(eurostat_totals[[#This Row],[energy carrier EUCalc]],$AE$11:$BI$24,COLUMN()-COLUMN($AD$29),FALSE)*eurostat_totals[[#This Row],[2020 1]]</f>
        <v>0</v>
      </c>
      <c r="AM415" s="84">
        <f ca="1">VLOOKUP(eurostat_totals[[#This Row],[energy carrier EUCalc]],$AE$11:$BI$24,COLUMN()-COLUMN($AD$29),FALSE)*eurostat_totals[[#This Row],[2020 1]]</f>
        <v>0</v>
      </c>
      <c r="AN415" s="84">
        <f ca="1">VLOOKUP(eurostat_totals[[#This Row],[energy carrier EUCalc]],$AE$11:$BI$24,COLUMN()-COLUMN($AD$29),FALSE)*eurostat_totals[[#This Row],[2020 1]]</f>
        <v>0</v>
      </c>
      <c r="AO415" s="84">
        <f>VLOOKUP(eurostat_totals[[#This Row],[energy carrier EUCalc]],$AE$11:$BI$24,COLUMN()-COLUMN($AD$29),FALSE)*eurostat_totals[[#This Row],[2020 1]]</f>
        <v>0</v>
      </c>
      <c r="AP415" s="84">
        <f ca="1">VLOOKUP(eurostat_totals[[#This Row],[energy carrier EUCalc]],$AE$11:$BI$24,COLUMN()-COLUMN($AD$29),FALSE)*eurostat_totals[[#This Row],[2020 1]]</f>
        <v>0</v>
      </c>
      <c r="AQ415" s="84">
        <f ca="1">VLOOKUP(eurostat_totals[[#This Row],[energy carrier EUCalc]],$AE$11:$BI$24,COLUMN()-COLUMN($AD$29),FALSE)*eurostat_totals[[#This Row],[2020 1]]</f>
        <v>0</v>
      </c>
      <c r="AR415" s="81">
        <f ca="1">VLOOKUP(eurostat_totals[[#This Row],[energy carrier EUCalc]],$AE$11:$BI$24,COLUMN()-COLUMN($AD$29),FALSE)*eurostat_totals[[#This Row],[2020 1]]</f>
        <v>0</v>
      </c>
      <c r="AS415" s="81">
        <f ca="1">VLOOKUP(eurostat_totals[[#This Row],[energy carrier EUCalc]],$AE$11:$BI$24,COLUMN()-COLUMN($AD$29),FALSE)*eurostat_totals[[#This Row],[2020 1]]</f>
        <v>0</v>
      </c>
      <c r="AT415" s="81">
        <f ca="1">VLOOKUP(eurostat_totals[[#This Row],[energy carrier EUCalc]],$AE$11:$BI$24,COLUMN()-COLUMN($AD$29),FALSE)*eurostat_totals[[#This Row],[2020 1]]</f>
        <v>0</v>
      </c>
      <c r="AU415" s="81">
        <f ca="1">VLOOKUP(eurostat_totals[[#This Row],[energy carrier EUCalc]],$AE$11:$BI$24,COLUMN()-COLUMN($AD$29),FALSE)*eurostat_totals[[#This Row],[2020 1]]</f>
        <v>0</v>
      </c>
      <c r="AV415" s="81">
        <f>VLOOKUP(eurostat_totals[[#This Row],[energy carrier EUCalc]],$AE$11:$BI$24,COLUMN()-COLUMN($AD$29),FALSE)*eurostat_totals[[#This Row],[2020 1]]</f>
        <v>0</v>
      </c>
      <c r="AW415" s="81">
        <f ca="1">VLOOKUP(eurostat_totals[[#This Row],[energy carrier EUCalc]],$AE$11:$BI$24,COLUMN()-COLUMN($AD$29),FALSE)*eurostat_totals[[#This Row],[2020 1]]</f>
        <v>0</v>
      </c>
      <c r="AX415" s="81">
        <f ca="1">VLOOKUP(eurostat_totals[[#This Row],[energy carrier EUCalc]],$AE$11:$BI$24,COLUMN()-COLUMN($AD$29),FALSE)*eurostat_totals[[#This Row],[2020 1]]</f>
        <v>0</v>
      </c>
      <c r="AY415" s="81">
        <f ca="1">VLOOKUP(eurostat_totals[[#This Row],[energy carrier EUCalc]],$AE$11:$BI$24,COLUMN()-COLUMN($AD$29),FALSE)*eurostat_totals[[#This Row],[2020 1]]</f>
        <v>0</v>
      </c>
      <c r="AZ415" s="81">
        <f ca="1">VLOOKUP(eurostat_totals[[#This Row],[energy carrier EUCalc]],$AE$11:$BI$24,COLUMN()-COLUMN($AD$29),FALSE)*eurostat_totals[[#This Row],[2020 1]]</f>
        <v>0</v>
      </c>
      <c r="BA415" s="81">
        <f ca="1">VLOOKUP(eurostat_totals[[#This Row],[energy carrier EUCalc]],$AE$11:$BI$24,COLUMN()-COLUMN($AD$29),FALSE)*eurostat_totals[[#This Row],[2020 1]]</f>
        <v>0</v>
      </c>
      <c r="BB415" s="81">
        <f ca="1">VLOOKUP(eurostat_totals[[#This Row],[energy carrier EUCalc]],$AE$11:$BI$24,COLUMN()-COLUMN($AD$29),FALSE)*eurostat_totals[[#This Row],[2020 1]]</f>
        <v>0</v>
      </c>
      <c r="BC415" s="81">
        <f>VLOOKUP(eurostat_totals[[#This Row],[energy carrier EUCalc]],$AE$11:$BI$24,COLUMN()-COLUMN($AD$29),FALSE)*eurostat_totals[[#This Row],[2020 1]]</f>
        <v>0</v>
      </c>
      <c r="BD415" s="81">
        <f ca="1">VLOOKUP(eurostat_totals[[#This Row],[energy carrier EUCalc]],$AE$11:$BI$24,COLUMN()-COLUMN($AD$29),FALSE)*eurostat_totals[[#This Row],[2020 1]]</f>
        <v>0</v>
      </c>
      <c r="BE415" s="81">
        <f ca="1">VLOOKUP(eurostat_totals[[#This Row],[energy carrier EUCalc]],$AE$11:$BI$24,COLUMN()-COLUMN($AD$29),FALSE)*eurostat_totals[[#This Row],[2020 1]]</f>
        <v>0</v>
      </c>
      <c r="BF415" s="81">
        <f ca="1">VLOOKUP(eurostat_totals[[#This Row],[energy carrier EUCalc]],$AE$11:$BI$24,COLUMN()-COLUMN($AD$29),FALSE)*eurostat_totals[[#This Row],[2020 1]]</f>
        <v>0</v>
      </c>
      <c r="BG415" s="81">
        <f ca="1">VLOOKUP(eurostat_totals[[#This Row],[energy carrier EUCalc]],$AE$11:$BI$24,COLUMN()-COLUMN($AD$29),FALSE)*eurostat_totals[[#This Row],[2020 1]]</f>
        <v>0</v>
      </c>
      <c r="BH415" s="81">
        <f ca="1">VLOOKUP(eurostat_totals[[#This Row],[energy carrier EUCalc]],$AE$11:$BI$24,COLUMN()-COLUMN($AD$29),FALSE)*eurostat_totals[[#This Row],[2020 1]]</f>
        <v>0</v>
      </c>
      <c r="BI415" s="81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81" t="str">
        <f t="shared" si="141"/>
        <v>solid-wasteIreland</v>
      </c>
      <c r="B416" s="6" t="s">
        <v>76</v>
      </c>
      <c r="C416" t="s">
        <v>18</v>
      </c>
      <c r="D416" s="84">
        <v>0</v>
      </c>
      <c r="E416" s="84">
        <v>0</v>
      </c>
      <c r="F416" s="84">
        <v>0</v>
      </c>
      <c r="G416" s="84">
        <v>0</v>
      </c>
      <c r="H416" s="84">
        <v>0</v>
      </c>
      <c r="I416" s="84">
        <v>0</v>
      </c>
      <c r="J416" s="84">
        <v>0</v>
      </c>
      <c r="K416" s="84">
        <v>0</v>
      </c>
      <c r="L416" s="84">
        <v>0</v>
      </c>
      <c r="M416" s="84">
        <v>0</v>
      </c>
      <c r="N416" s="84">
        <v>0</v>
      </c>
      <c r="O416" s="84">
        <v>0</v>
      </c>
      <c r="P416" s="84">
        <v>0</v>
      </c>
      <c r="Q416" s="84">
        <v>0</v>
      </c>
      <c r="R416" s="84">
        <v>0</v>
      </c>
      <c r="S416" s="84">
        <v>0</v>
      </c>
      <c r="T416" s="84">
        <v>0</v>
      </c>
      <c r="U416" s="84">
        <v>0</v>
      </c>
      <c r="V416" s="84">
        <v>0</v>
      </c>
      <c r="W416" s="84">
        <v>0</v>
      </c>
      <c r="X416" s="84">
        <v>0</v>
      </c>
      <c r="Y416" s="84">
        <v>0</v>
      </c>
      <c r="Z416" s="84">
        <v>0</v>
      </c>
      <c r="AA416" s="84">
        <v>0</v>
      </c>
      <c r="AB416" s="84">
        <v>0</v>
      </c>
      <c r="AC416" s="84">
        <v>0</v>
      </c>
      <c r="AD416" s="84">
        <v>0</v>
      </c>
      <c r="AE416" s="84">
        <v>0</v>
      </c>
      <c r="AF416" s="84">
        <f t="shared" si="138"/>
        <v>0</v>
      </c>
      <c r="AG416" s="84">
        <f t="shared" si="139"/>
        <v>0</v>
      </c>
      <c r="AH416" s="84">
        <f t="shared" si="140"/>
        <v>0</v>
      </c>
      <c r="AI416" s="84">
        <f ca="1">VLOOKUP(eurostat_totals[[#This Row],[energy carrier EUCalc]],$AE$11:$BI$24,COLUMN()-COLUMN($AD$29),FALSE)*eurostat_totals[[#This Row],[2020 1]]</f>
        <v>0</v>
      </c>
      <c r="AJ416" s="84">
        <f ca="1">VLOOKUP(eurostat_totals[[#This Row],[energy carrier EUCalc]],$AE$11:$BI$24,COLUMN()-COLUMN($AD$29),FALSE)*eurostat_totals[[#This Row],[2020 1]]</f>
        <v>0</v>
      </c>
      <c r="AK416" s="84">
        <f ca="1">VLOOKUP(eurostat_totals[[#This Row],[energy carrier EUCalc]],$AE$11:$BI$24,COLUMN()-COLUMN($AD$29),FALSE)*eurostat_totals[[#This Row],[2020 1]]</f>
        <v>0</v>
      </c>
      <c r="AL416" s="84">
        <f ca="1">VLOOKUP(eurostat_totals[[#This Row],[energy carrier EUCalc]],$AE$11:$BI$24,COLUMN()-COLUMN($AD$29),FALSE)*eurostat_totals[[#This Row],[2020 1]]</f>
        <v>0</v>
      </c>
      <c r="AM416" s="84">
        <f ca="1">VLOOKUP(eurostat_totals[[#This Row],[energy carrier EUCalc]],$AE$11:$BI$24,COLUMN()-COLUMN($AD$29),FALSE)*eurostat_totals[[#This Row],[2020 1]]</f>
        <v>0</v>
      </c>
      <c r="AN416" s="84">
        <f ca="1">VLOOKUP(eurostat_totals[[#This Row],[energy carrier EUCalc]],$AE$11:$BI$24,COLUMN()-COLUMN($AD$29),FALSE)*eurostat_totals[[#This Row],[2020 1]]</f>
        <v>0</v>
      </c>
      <c r="AO416" s="84">
        <f>VLOOKUP(eurostat_totals[[#This Row],[energy carrier EUCalc]],$AE$11:$BI$24,COLUMN()-COLUMN($AD$29),FALSE)*eurostat_totals[[#This Row],[2020 1]]</f>
        <v>0</v>
      </c>
      <c r="AP416" s="84">
        <f ca="1">VLOOKUP(eurostat_totals[[#This Row],[energy carrier EUCalc]],$AE$11:$BI$24,COLUMN()-COLUMN($AD$29),FALSE)*eurostat_totals[[#This Row],[2020 1]]</f>
        <v>0</v>
      </c>
      <c r="AQ416" s="84">
        <f ca="1">VLOOKUP(eurostat_totals[[#This Row],[energy carrier EUCalc]],$AE$11:$BI$24,COLUMN()-COLUMN($AD$29),FALSE)*eurostat_totals[[#This Row],[2020 1]]</f>
        <v>0</v>
      </c>
      <c r="AR416" s="81">
        <f ca="1">VLOOKUP(eurostat_totals[[#This Row],[energy carrier EUCalc]],$AE$11:$BI$24,COLUMN()-COLUMN($AD$29),FALSE)*eurostat_totals[[#This Row],[2020 1]]</f>
        <v>0</v>
      </c>
      <c r="AS416" s="81">
        <f ca="1">VLOOKUP(eurostat_totals[[#This Row],[energy carrier EUCalc]],$AE$11:$BI$24,COLUMN()-COLUMN($AD$29),FALSE)*eurostat_totals[[#This Row],[2020 1]]</f>
        <v>0</v>
      </c>
      <c r="AT416" s="81">
        <f ca="1">VLOOKUP(eurostat_totals[[#This Row],[energy carrier EUCalc]],$AE$11:$BI$24,COLUMN()-COLUMN($AD$29),FALSE)*eurostat_totals[[#This Row],[2020 1]]</f>
        <v>0</v>
      </c>
      <c r="AU416" s="81">
        <f ca="1">VLOOKUP(eurostat_totals[[#This Row],[energy carrier EUCalc]],$AE$11:$BI$24,COLUMN()-COLUMN($AD$29),FALSE)*eurostat_totals[[#This Row],[2020 1]]</f>
        <v>0</v>
      </c>
      <c r="AV416" s="81">
        <f>VLOOKUP(eurostat_totals[[#This Row],[energy carrier EUCalc]],$AE$11:$BI$24,COLUMN()-COLUMN($AD$29),FALSE)*eurostat_totals[[#This Row],[2020 1]]</f>
        <v>0</v>
      </c>
      <c r="AW416" s="81">
        <f ca="1">VLOOKUP(eurostat_totals[[#This Row],[energy carrier EUCalc]],$AE$11:$BI$24,COLUMN()-COLUMN($AD$29),FALSE)*eurostat_totals[[#This Row],[2020 1]]</f>
        <v>0</v>
      </c>
      <c r="AX416" s="81">
        <f ca="1">VLOOKUP(eurostat_totals[[#This Row],[energy carrier EUCalc]],$AE$11:$BI$24,COLUMN()-COLUMN($AD$29),FALSE)*eurostat_totals[[#This Row],[2020 1]]</f>
        <v>0</v>
      </c>
      <c r="AY416" s="81">
        <f ca="1">VLOOKUP(eurostat_totals[[#This Row],[energy carrier EUCalc]],$AE$11:$BI$24,COLUMN()-COLUMN($AD$29),FALSE)*eurostat_totals[[#This Row],[2020 1]]</f>
        <v>0</v>
      </c>
      <c r="AZ416" s="81">
        <f ca="1">VLOOKUP(eurostat_totals[[#This Row],[energy carrier EUCalc]],$AE$11:$BI$24,COLUMN()-COLUMN($AD$29),FALSE)*eurostat_totals[[#This Row],[2020 1]]</f>
        <v>0</v>
      </c>
      <c r="BA416" s="81">
        <f ca="1">VLOOKUP(eurostat_totals[[#This Row],[energy carrier EUCalc]],$AE$11:$BI$24,COLUMN()-COLUMN($AD$29),FALSE)*eurostat_totals[[#This Row],[2020 1]]</f>
        <v>0</v>
      </c>
      <c r="BB416" s="81">
        <f ca="1">VLOOKUP(eurostat_totals[[#This Row],[energy carrier EUCalc]],$AE$11:$BI$24,COLUMN()-COLUMN($AD$29),FALSE)*eurostat_totals[[#This Row],[2020 1]]</f>
        <v>0</v>
      </c>
      <c r="BC416" s="81">
        <f>VLOOKUP(eurostat_totals[[#This Row],[energy carrier EUCalc]],$AE$11:$BI$24,COLUMN()-COLUMN($AD$29),FALSE)*eurostat_totals[[#This Row],[2020 1]]</f>
        <v>0</v>
      </c>
      <c r="BD416" s="81">
        <f ca="1">VLOOKUP(eurostat_totals[[#This Row],[energy carrier EUCalc]],$AE$11:$BI$24,COLUMN()-COLUMN($AD$29),FALSE)*eurostat_totals[[#This Row],[2020 1]]</f>
        <v>0</v>
      </c>
      <c r="BE416" s="81">
        <f ca="1">VLOOKUP(eurostat_totals[[#This Row],[energy carrier EUCalc]],$AE$11:$BI$24,COLUMN()-COLUMN($AD$29),FALSE)*eurostat_totals[[#This Row],[2020 1]]</f>
        <v>0</v>
      </c>
      <c r="BF416" s="81">
        <f ca="1">VLOOKUP(eurostat_totals[[#This Row],[energy carrier EUCalc]],$AE$11:$BI$24,COLUMN()-COLUMN($AD$29),FALSE)*eurostat_totals[[#This Row],[2020 1]]</f>
        <v>0</v>
      </c>
      <c r="BG416" s="81">
        <f ca="1">VLOOKUP(eurostat_totals[[#This Row],[energy carrier EUCalc]],$AE$11:$BI$24,COLUMN()-COLUMN($AD$29),FALSE)*eurostat_totals[[#This Row],[2020 1]]</f>
        <v>0</v>
      </c>
      <c r="BH416" s="81">
        <f ca="1">VLOOKUP(eurostat_totals[[#This Row],[energy carrier EUCalc]],$AE$11:$BI$24,COLUMN()-COLUMN($AD$29),FALSE)*eurostat_totals[[#This Row],[2020 1]]</f>
        <v>0</v>
      </c>
      <c r="BI416" s="81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81" t="str">
        <f t="shared" si="141"/>
        <v>solid-wasteItaly</v>
      </c>
      <c r="B417" s="6" t="s">
        <v>76</v>
      </c>
      <c r="C417" t="s">
        <v>5</v>
      </c>
      <c r="D417" s="84">
        <v>0</v>
      </c>
      <c r="E417" s="84">
        <v>0</v>
      </c>
      <c r="F417" s="84">
        <v>0</v>
      </c>
      <c r="G417" s="84">
        <v>0</v>
      </c>
      <c r="H417" s="84">
        <v>0</v>
      </c>
      <c r="I417" s="84">
        <v>0</v>
      </c>
      <c r="J417" s="84">
        <v>0</v>
      </c>
      <c r="K417" s="84">
        <v>0</v>
      </c>
      <c r="L417" s="84">
        <v>0</v>
      </c>
      <c r="M417" s="84">
        <v>0</v>
      </c>
      <c r="N417" s="84">
        <v>0</v>
      </c>
      <c r="O417" s="84">
        <v>0</v>
      </c>
      <c r="P417" s="84">
        <v>0</v>
      </c>
      <c r="Q417" s="84">
        <v>0</v>
      </c>
      <c r="R417" s="84">
        <v>0</v>
      </c>
      <c r="S417" s="84">
        <v>0</v>
      </c>
      <c r="T417" s="84">
        <v>0</v>
      </c>
      <c r="U417" s="84">
        <v>0</v>
      </c>
      <c r="V417" s="84">
        <v>0</v>
      </c>
      <c r="W417" s="84">
        <v>0</v>
      </c>
      <c r="X417" s="84">
        <v>0</v>
      </c>
      <c r="Y417" s="84">
        <v>0</v>
      </c>
      <c r="Z417" s="84">
        <v>0</v>
      </c>
      <c r="AA417" s="84">
        <v>0</v>
      </c>
      <c r="AB417" s="84">
        <v>0</v>
      </c>
      <c r="AC417" s="84">
        <v>0</v>
      </c>
      <c r="AD417" s="84">
        <v>0</v>
      </c>
      <c r="AE417" s="84">
        <v>0</v>
      </c>
      <c r="AF417" s="84">
        <f t="shared" si="138"/>
        <v>0</v>
      </c>
      <c r="AG417" s="84">
        <f t="shared" si="139"/>
        <v>0</v>
      </c>
      <c r="AH417" s="84">
        <f t="shared" si="140"/>
        <v>0</v>
      </c>
      <c r="AI417" s="84">
        <f ca="1">VLOOKUP(eurostat_totals[[#This Row],[energy carrier EUCalc]],$AE$11:$BI$24,COLUMN()-COLUMN($AD$29),FALSE)*eurostat_totals[[#This Row],[2020 1]]</f>
        <v>0</v>
      </c>
      <c r="AJ417" s="84">
        <f ca="1">VLOOKUP(eurostat_totals[[#This Row],[energy carrier EUCalc]],$AE$11:$BI$24,COLUMN()-COLUMN($AD$29),FALSE)*eurostat_totals[[#This Row],[2020 1]]</f>
        <v>0</v>
      </c>
      <c r="AK417" s="84">
        <f ca="1">VLOOKUP(eurostat_totals[[#This Row],[energy carrier EUCalc]],$AE$11:$BI$24,COLUMN()-COLUMN($AD$29),FALSE)*eurostat_totals[[#This Row],[2020 1]]</f>
        <v>0</v>
      </c>
      <c r="AL417" s="84">
        <f ca="1">VLOOKUP(eurostat_totals[[#This Row],[energy carrier EUCalc]],$AE$11:$BI$24,COLUMN()-COLUMN($AD$29),FALSE)*eurostat_totals[[#This Row],[2020 1]]</f>
        <v>0</v>
      </c>
      <c r="AM417" s="84">
        <f ca="1">VLOOKUP(eurostat_totals[[#This Row],[energy carrier EUCalc]],$AE$11:$BI$24,COLUMN()-COLUMN($AD$29),FALSE)*eurostat_totals[[#This Row],[2020 1]]</f>
        <v>0</v>
      </c>
      <c r="AN417" s="84">
        <f ca="1">VLOOKUP(eurostat_totals[[#This Row],[energy carrier EUCalc]],$AE$11:$BI$24,COLUMN()-COLUMN($AD$29),FALSE)*eurostat_totals[[#This Row],[2020 1]]</f>
        <v>0</v>
      </c>
      <c r="AO417" s="84">
        <f>VLOOKUP(eurostat_totals[[#This Row],[energy carrier EUCalc]],$AE$11:$BI$24,COLUMN()-COLUMN($AD$29),FALSE)*eurostat_totals[[#This Row],[2020 1]]</f>
        <v>0</v>
      </c>
      <c r="AP417" s="84">
        <f ca="1">VLOOKUP(eurostat_totals[[#This Row],[energy carrier EUCalc]],$AE$11:$BI$24,COLUMN()-COLUMN($AD$29),FALSE)*eurostat_totals[[#This Row],[2020 1]]</f>
        <v>0</v>
      </c>
      <c r="AQ417" s="84">
        <f ca="1">VLOOKUP(eurostat_totals[[#This Row],[energy carrier EUCalc]],$AE$11:$BI$24,COLUMN()-COLUMN($AD$29),FALSE)*eurostat_totals[[#This Row],[2020 1]]</f>
        <v>0</v>
      </c>
      <c r="AR417" s="81">
        <f ca="1">VLOOKUP(eurostat_totals[[#This Row],[energy carrier EUCalc]],$AE$11:$BI$24,COLUMN()-COLUMN($AD$29),FALSE)*eurostat_totals[[#This Row],[2020 1]]</f>
        <v>0</v>
      </c>
      <c r="AS417" s="81">
        <f ca="1">VLOOKUP(eurostat_totals[[#This Row],[energy carrier EUCalc]],$AE$11:$BI$24,COLUMN()-COLUMN($AD$29),FALSE)*eurostat_totals[[#This Row],[2020 1]]</f>
        <v>0</v>
      </c>
      <c r="AT417" s="81">
        <f ca="1">VLOOKUP(eurostat_totals[[#This Row],[energy carrier EUCalc]],$AE$11:$BI$24,COLUMN()-COLUMN($AD$29),FALSE)*eurostat_totals[[#This Row],[2020 1]]</f>
        <v>0</v>
      </c>
      <c r="AU417" s="81">
        <f ca="1">VLOOKUP(eurostat_totals[[#This Row],[energy carrier EUCalc]],$AE$11:$BI$24,COLUMN()-COLUMN($AD$29),FALSE)*eurostat_totals[[#This Row],[2020 1]]</f>
        <v>0</v>
      </c>
      <c r="AV417" s="81">
        <f>VLOOKUP(eurostat_totals[[#This Row],[energy carrier EUCalc]],$AE$11:$BI$24,COLUMN()-COLUMN($AD$29),FALSE)*eurostat_totals[[#This Row],[2020 1]]</f>
        <v>0</v>
      </c>
      <c r="AW417" s="81">
        <f ca="1">VLOOKUP(eurostat_totals[[#This Row],[energy carrier EUCalc]],$AE$11:$BI$24,COLUMN()-COLUMN($AD$29),FALSE)*eurostat_totals[[#This Row],[2020 1]]</f>
        <v>0</v>
      </c>
      <c r="AX417" s="81">
        <f ca="1">VLOOKUP(eurostat_totals[[#This Row],[energy carrier EUCalc]],$AE$11:$BI$24,COLUMN()-COLUMN($AD$29),FALSE)*eurostat_totals[[#This Row],[2020 1]]</f>
        <v>0</v>
      </c>
      <c r="AY417" s="81">
        <f ca="1">VLOOKUP(eurostat_totals[[#This Row],[energy carrier EUCalc]],$AE$11:$BI$24,COLUMN()-COLUMN($AD$29),FALSE)*eurostat_totals[[#This Row],[2020 1]]</f>
        <v>0</v>
      </c>
      <c r="AZ417" s="81">
        <f ca="1">VLOOKUP(eurostat_totals[[#This Row],[energy carrier EUCalc]],$AE$11:$BI$24,COLUMN()-COLUMN($AD$29),FALSE)*eurostat_totals[[#This Row],[2020 1]]</f>
        <v>0</v>
      </c>
      <c r="BA417" s="81">
        <f ca="1">VLOOKUP(eurostat_totals[[#This Row],[energy carrier EUCalc]],$AE$11:$BI$24,COLUMN()-COLUMN($AD$29),FALSE)*eurostat_totals[[#This Row],[2020 1]]</f>
        <v>0</v>
      </c>
      <c r="BB417" s="81">
        <f ca="1">VLOOKUP(eurostat_totals[[#This Row],[energy carrier EUCalc]],$AE$11:$BI$24,COLUMN()-COLUMN($AD$29),FALSE)*eurostat_totals[[#This Row],[2020 1]]</f>
        <v>0</v>
      </c>
      <c r="BC417" s="81">
        <f>VLOOKUP(eurostat_totals[[#This Row],[energy carrier EUCalc]],$AE$11:$BI$24,COLUMN()-COLUMN($AD$29),FALSE)*eurostat_totals[[#This Row],[2020 1]]</f>
        <v>0</v>
      </c>
      <c r="BD417" s="81">
        <f ca="1">VLOOKUP(eurostat_totals[[#This Row],[energy carrier EUCalc]],$AE$11:$BI$24,COLUMN()-COLUMN($AD$29),FALSE)*eurostat_totals[[#This Row],[2020 1]]</f>
        <v>0</v>
      </c>
      <c r="BE417" s="81">
        <f ca="1">VLOOKUP(eurostat_totals[[#This Row],[energy carrier EUCalc]],$AE$11:$BI$24,COLUMN()-COLUMN($AD$29),FALSE)*eurostat_totals[[#This Row],[2020 1]]</f>
        <v>0</v>
      </c>
      <c r="BF417" s="81">
        <f ca="1">VLOOKUP(eurostat_totals[[#This Row],[energy carrier EUCalc]],$AE$11:$BI$24,COLUMN()-COLUMN($AD$29),FALSE)*eurostat_totals[[#This Row],[2020 1]]</f>
        <v>0</v>
      </c>
      <c r="BG417" s="81">
        <f ca="1">VLOOKUP(eurostat_totals[[#This Row],[energy carrier EUCalc]],$AE$11:$BI$24,COLUMN()-COLUMN($AD$29),FALSE)*eurostat_totals[[#This Row],[2020 1]]</f>
        <v>0</v>
      </c>
      <c r="BH417" s="81">
        <f ca="1">VLOOKUP(eurostat_totals[[#This Row],[energy carrier EUCalc]],$AE$11:$BI$24,COLUMN()-COLUMN($AD$29),FALSE)*eurostat_totals[[#This Row],[2020 1]]</f>
        <v>0</v>
      </c>
      <c r="BI417" s="81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81" t="str">
        <f t="shared" si="141"/>
        <v>solid-wasteLatvia</v>
      </c>
      <c r="B418" s="6" t="s">
        <v>76</v>
      </c>
      <c r="C418" t="s">
        <v>23</v>
      </c>
      <c r="D418" s="84">
        <v>0</v>
      </c>
      <c r="E418" s="84">
        <v>0</v>
      </c>
      <c r="F418" s="84">
        <v>0</v>
      </c>
      <c r="G418" s="84">
        <v>0</v>
      </c>
      <c r="H418" s="84">
        <v>0</v>
      </c>
      <c r="I418" s="84">
        <v>0</v>
      </c>
      <c r="J418" s="84">
        <v>0</v>
      </c>
      <c r="K418" s="84">
        <v>0</v>
      </c>
      <c r="L418" s="84">
        <v>0</v>
      </c>
      <c r="M418" s="84">
        <v>0</v>
      </c>
      <c r="N418" s="84">
        <v>0</v>
      </c>
      <c r="O418" s="84">
        <v>0</v>
      </c>
      <c r="P418" s="84">
        <v>0</v>
      </c>
      <c r="Q418" s="84">
        <v>0</v>
      </c>
      <c r="R418" s="84">
        <v>0</v>
      </c>
      <c r="S418" s="84">
        <v>0</v>
      </c>
      <c r="T418" s="84">
        <v>0</v>
      </c>
      <c r="U418" s="84">
        <v>0</v>
      </c>
      <c r="V418" s="84">
        <v>0</v>
      </c>
      <c r="W418" s="84">
        <v>0</v>
      </c>
      <c r="X418" s="84">
        <v>0</v>
      </c>
      <c r="Y418" s="84">
        <v>0</v>
      </c>
      <c r="Z418" s="84">
        <v>0</v>
      </c>
      <c r="AA418" s="84">
        <v>0</v>
      </c>
      <c r="AB418" s="84">
        <v>0</v>
      </c>
      <c r="AC418" s="84">
        <v>0</v>
      </c>
      <c r="AD418" s="84">
        <v>0</v>
      </c>
      <c r="AE418" s="84">
        <v>0</v>
      </c>
      <c r="AF418" s="84">
        <f t="shared" si="138"/>
        <v>0</v>
      </c>
      <c r="AG418" s="84">
        <f t="shared" si="139"/>
        <v>0</v>
      </c>
      <c r="AH418" s="84">
        <f t="shared" si="140"/>
        <v>0</v>
      </c>
      <c r="AI418" s="84">
        <f ca="1">VLOOKUP(eurostat_totals[[#This Row],[energy carrier EUCalc]],$AE$11:$BI$24,COLUMN()-COLUMN($AD$29),FALSE)*eurostat_totals[[#This Row],[2020 1]]</f>
        <v>0</v>
      </c>
      <c r="AJ418" s="84">
        <f ca="1">VLOOKUP(eurostat_totals[[#This Row],[energy carrier EUCalc]],$AE$11:$BI$24,COLUMN()-COLUMN($AD$29),FALSE)*eurostat_totals[[#This Row],[2020 1]]</f>
        <v>0</v>
      </c>
      <c r="AK418" s="84">
        <f ca="1">VLOOKUP(eurostat_totals[[#This Row],[energy carrier EUCalc]],$AE$11:$BI$24,COLUMN()-COLUMN($AD$29),FALSE)*eurostat_totals[[#This Row],[2020 1]]</f>
        <v>0</v>
      </c>
      <c r="AL418" s="84">
        <f ca="1">VLOOKUP(eurostat_totals[[#This Row],[energy carrier EUCalc]],$AE$11:$BI$24,COLUMN()-COLUMN($AD$29),FALSE)*eurostat_totals[[#This Row],[2020 1]]</f>
        <v>0</v>
      </c>
      <c r="AM418" s="84">
        <f ca="1">VLOOKUP(eurostat_totals[[#This Row],[energy carrier EUCalc]],$AE$11:$BI$24,COLUMN()-COLUMN($AD$29),FALSE)*eurostat_totals[[#This Row],[2020 1]]</f>
        <v>0</v>
      </c>
      <c r="AN418" s="84">
        <f ca="1">VLOOKUP(eurostat_totals[[#This Row],[energy carrier EUCalc]],$AE$11:$BI$24,COLUMN()-COLUMN($AD$29),FALSE)*eurostat_totals[[#This Row],[2020 1]]</f>
        <v>0</v>
      </c>
      <c r="AO418" s="84">
        <f>VLOOKUP(eurostat_totals[[#This Row],[energy carrier EUCalc]],$AE$11:$BI$24,COLUMN()-COLUMN($AD$29),FALSE)*eurostat_totals[[#This Row],[2020 1]]</f>
        <v>0</v>
      </c>
      <c r="AP418" s="84">
        <f ca="1">VLOOKUP(eurostat_totals[[#This Row],[energy carrier EUCalc]],$AE$11:$BI$24,COLUMN()-COLUMN($AD$29),FALSE)*eurostat_totals[[#This Row],[2020 1]]</f>
        <v>0</v>
      </c>
      <c r="AQ418" s="84">
        <f ca="1">VLOOKUP(eurostat_totals[[#This Row],[energy carrier EUCalc]],$AE$11:$BI$24,COLUMN()-COLUMN($AD$29),FALSE)*eurostat_totals[[#This Row],[2020 1]]</f>
        <v>0</v>
      </c>
      <c r="AR418" s="81">
        <f ca="1">VLOOKUP(eurostat_totals[[#This Row],[energy carrier EUCalc]],$AE$11:$BI$24,COLUMN()-COLUMN($AD$29),FALSE)*eurostat_totals[[#This Row],[2020 1]]</f>
        <v>0</v>
      </c>
      <c r="AS418" s="81">
        <f ca="1">VLOOKUP(eurostat_totals[[#This Row],[energy carrier EUCalc]],$AE$11:$BI$24,COLUMN()-COLUMN($AD$29),FALSE)*eurostat_totals[[#This Row],[2020 1]]</f>
        <v>0</v>
      </c>
      <c r="AT418" s="81">
        <f ca="1">VLOOKUP(eurostat_totals[[#This Row],[energy carrier EUCalc]],$AE$11:$BI$24,COLUMN()-COLUMN($AD$29),FALSE)*eurostat_totals[[#This Row],[2020 1]]</f>
        <v>0</v>
      </c>
      <c r="AU418" s="81">
        <f ca="1">VLOOKUP(eurostat_totals[[#This Row],[energy carrier EUCalc]],$AE$11:$BI$24,COLUMN()-COLUMN($AD$29),FALSE)*eurostat_totals[[#This Row],[2020 1]]</f>
        <v>0</v>
      </c>
      <c r="AV418" s="81">
        <f>VLOOKUP(eurostat_totals[[#This Row],[energy carrier EUCalc]],$AE$11:$BI$24,COLUMN()-COLUMN($AD$29),FALSE)*eurostat_totals[[#This Row],[2020 1]]</f>
        <v>0</v>
      </c>
      <c r="AW418" s="81">
        <f ca="1">VLOOKUP(eurostat_totals[[#This Row],[energy carrier EUCalc]],$AE$11:$BI$24,COLUMN()-COLUMN($AD$29),FALSE)*eurostat_totals[[#This Row],[2020 1]]</f>
        <v>0</v>
      </c>
      <c r="AX418" s="81">
        <f ca="1">VLOOKUP(eurostat_totals[[#This Row],[energy carrier EUCalc]],$AE$11:$BI$24,COLUMN()-COLUMN($AD$29),FALSE)*eurostat_totals[[#This Row],[2020 1]]</f>
        <v>0</v>
      </c>
      <c r="AY418" s="81">
        <f ca="1">VLOOKUP(eurostat_totals[[#This Row],[energy carrier EUCalc]],$AE$11:$BI$24,COLUMN()-COLUMN($AD$29),FALSE)*eurostat_totals[[#This Row],[2020 1]]</f>
        <v>0</v>
      </c>
      <c r="AZ418" s="81">
        <f ca="1">VLOOKUP(eurostat_totals[[#This Row],[energy carrier EUCalc]],$AE$11:$BI$24,COLUMN()-COLUMN($AD$29),FALSE)*eurostat_totals[[#This Row],[2020 1]]</f>
        <v>0</v>
      </c>
      <c r="BA418" s="81">
        <f ca="1">VLOOKUP(eurostat_totals[[#This Row],[energy carrier EUCalc]],$AE$11:$BI$24,COLUMN()-COLUMN($AD$29),FALSE)*eurostat_totals[[#This Row],[2020 1]]</f>
        <v>0</v>
      </c>
      <c r="BB418" s="81">
        <f ca="1">VLOOKUP(eurostat_totals[[#This Row],[energy carrier EUCalc]],$AE$11:$BI$24,COLUMN()-COLUMN($AD$29),FALSE)*eurostat_totals[[#This Row],[2020 1]]</f>
        <v>0</v>
      </c>
      <c r="BC418" s="81">
        <f>VLOOKUP(eurostat_totals[[#This Row],[energy carrier EUCalc]],$AE$11:$BI$24,COLUMN()-COLUMN($AD$29),FALSE)*eurostat_totals[[#This Row],[2020 1]]</f>
        <v>0</v>
      </c>
      <c r="BD418" s="81">
        <f ca="1">VLOOKUP(eurostat_totals[[#This Row],[energy carrier EUCalc]],$AE$11:$BI$24,COLUMN()-COLUMN($AD$29),FALSE)*eurostat_totals[[#This Row],[2020 1]]</f>
        <v>0</v>
      </c>
      <c r="BE418" s="81">
        <f ca="1">VLOOKUP(eurostat_totals[[#This Row],[energy carrier EUCalc]],$AE$11:$BI$24,COLUMN()-COLUMN($AD$29),FALSE)*eurostat_totals[[#This Row],[2020 1]]</f>
        <v>0</v>
      </c>
      <c r="BF418" s="81">
        <f ca="1">VLOOKUP(eurostat_totals[[#This Row],[energy carrier EUCalc]],$AE$11:$BI$24,COLUMN()-COLUMN($AD$29),FALSE)*eurostat_totals[[#This Row],[2020 1]]</f>
        <v>0</v>
      </c>
      <c r="BG418" s="81">
        <f ca="1">VLOOKUP(eurostat_totals[[#This Row],[energy carrier EUCalc]],$AE$11:$BI$24,COLUMN()-COLUMN($AD$29),FALSE)*eurostat_totals[[#This Row],[2020 1]]</f>
        <v>0</v>
      </c>
      <c r="BH418" s="81">
        <f ca="1">VLOOKUP(eurostat_totals[[#This Row],[energy carrier EUCalc]],$AE$11:$BI$24,COLUMN()-COLUMN($AD$29),FALSE)*eurostat_totals[[#This Row],[2020 1]]</f>
        <v>0</v>
      </c>
      <c r="BI418" s="81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81" t="str">
        <f t="shared" si="141"/>
        <v>solid-wasteLithuania</v>
      </c>
      <c r="B419" s="6" t="s">
        <v>76</v>
      </c>
      <c r="C419" t="s">
        <v>24</v>
      </c>
      <c r="D419" s="84">
        <v>0</v>
      </c>
      <c r="E419" s="84">
        <v>0</v>
      </c>
      <c r="F419" s="84">
        <v>0</v>
      </c>
      <c r="G419" s="84">
        <v>0</v>
      </c>
      <c r="H419" s="84">
        <v>0</v>
      </c>
      <c r="I419" s="84">
        <v>0</v>
      </c>
      <c r="J419" s="84">
        <v>0</v>
      </c>
      <c r="K419" s="84">
        <v>0</v>
      </c>
      <c r="L419" s="84">
        <v>0</v>
      </c>
      <c r="M419" s="84">
        <v>0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4">
        <v>0</v>
      </c>
      <c r="T419" s="84">
        <v>0</v>
      </c>
      <c r="U419" s="84">
        <v>0</v>
      </c>
      <c r="V419" s="84">
        <v>0</v>
      </c>
      <c r="W419" s="84">
        <v>0</v>
      </c>
      <c r="X419" s="84">
        <v>0</v>
      </c>
      <c r="Y419" s="84">
        <v>0</v>
      </c>
      <c r="Z419" s="84">
        <v>0</v>
      </c>
      <c r="AA419" s="84">
        <v>0</v>
      </c>
      <c r="AB419" s="84">
        <v>0</v>
      </c>
      <c r="AC419" s="84">
        <v>0</v>
      </c>
      <c r="AD419" s="84">
        <v>0</v>
      </c>
      <c r="AE419" s="84">
        <v>0</v>
      </c>
      <c r="AF419" s="84">
        <f t="shared" si="138"/>
        <v>0</v>
      </c>
      <c r="AG419" s="84">
        <f t="shared" si="139"/>
        <v>0</v>
      </c>
      <c r="AH419" s="84">
        <f t="shared" si="140"/>
        <v>0</v>
      </c>
      <c r="AI419" s="84">
        <f ca="1">VLOOKUP(eurostat_totals[[#This Row],[energy carrier EUCalc]],$AE$11:$BI$24,COLUMN()-COLUMN($AD$29),FALSE)*eurostat_totals[[#This Row],[2020 1]]</f>
        <v>0</v>
      </c>
      <c r="AJ419" s="84">
        <f ca="1">VLOOKUP(eurostat_totals[[#This Row],[energy carrier EUCalc]],$AE$11:$BI$24,COLUMN()-COLUMN($AD$29),FALSE)*eurostat_totals[[#This Row],[2020 1]]</f>
        <v>0</v>
      </c>
      <c r="AK419" s="84">
        <f ca="1">VLOOKUP(eurostat_totals[[#This Row],[energy carrier EUCalc]],$AE$11:$BI$24,COLUMN()-COLUMN($AD$29),FALSE)*eurostat_totals[[#This Row],[2020 1]]</f>
        <v>0</v>
      </c>
      <c r="AL419" s="84">
        <f ca="1">VLOOKUP(eurostat_totals[[#This Row],[energy carrier EUCalc]],$AE$11:$BI$24,COLUMN()-COLUMN($AD$29),FALSE)*eurostat_totals[[#This Row],[2020 1]]</f>
        <v>0</v>
      </c>
      <c r="AM419" s="84">
        <f ca="1">VLOOKUP(eurostat_totals[[#This Row],[energy carrier EUCalc]],$AE$11:$BI$24,COLUMN()-COLUMN($AD$29),FALSE)*eurostat_totals[[#This Row],[2020 1]]</f>
        <v>0</v>
      </c>
      <c r="AN419" s="84">
        <f ca="1">VLOOKUP(eurostat_totals[[#This Row],[energy carrier EUCalc]],$AE$11:$BI$24,COLUMN()-COLUMN($AD$29),FALSE)*eurostat_totals[[#This Row],[2020 1]]</f>
        <v>0</v>
      </c>
      <c r="AO419" s="84">
        <f>VLOOKUP(eurostat_totals[[#This Row],[energy carrier EUCalc]],$AE$11:$BI$24,COLUMN()-COLUMN($AD$29),FALSE)*eurostat_totals[[#This Row],[2020 1]]</f>
        <v>0</v>
      </c>
      <c r="AP419" s="84">
        <f ca="1">VLOOKUP(eurostat_totals[[#This Row],[energy carrier EUCalc]],$AE$11:$BI$24,COLUMN()-COLUMN($AD$29),FALSE)*eurostat_totals[[#This Row],[2020 1]]</f>
        <v>0</v>
      </c>
      <c r="AQ419" s="84">
        <f ca="1">VLOOKUP(eurostat_totals[[#This Row],[energy carrier EUCalc]],$AE$11:$BI$24,COLUMN()-COLUMN($AD$29),FALSE)*eurostat_totals[[#This Row],[2020 1]]</f>
        <v>0</v>
      </c>
      <c r="AR419" s="81">
        <f ca="1">VLOOKUP(eurostat_totals[[#This Row],[energy carrier EUCalc]],$AE$11:$BI$24,COLUMN()-COLUMN($AD$29),FALSE)*eurostat_totals[[#This Row],[2020 1]]</f>
        <v>0</v>
      </c>
      <c r="AS419" s="81">
        <f ca="1">VLOOKUP(eurostat_totals[[#This Row],[energy carrier EUCalc]],$AE$11:$BI$24,COLUMN()-COLUMN($AD$29),FALSE)*eurostat_totals[[#This Row],[2020 1]]</f>
        <v>0</v>
      </c>
      <c r="AT419" s="81">
        <f ca="1">VLOOKUP(eurostat_totals[[#This Row],[energy carrier EUCalc]],$AE$11:$BI$24,COLUMN()-COLUMN($AD$29),FALSE)*eurostat_totals[[#This Row],[2020 1]]</f>
        <v>0</v>
      </c>
      <c r="AU419" s="81">
        <f ca="1">VLOOKUP(eurostat_totals[[#This Row],[energy carrier EUCalc]],$AE$11:$BI$24,COLUMN()-COLUMN($AD$29),FALSE)*eurostat_totals[[#This Row],[2020 1]]</f>
        <v>0</v>
      </c>
      <c r="AV419" s="81">
        <f>VLOOKUP(eurostat_totals[[#This Row],[energy carrier EUCalc]],$AE$11:$BI$24,COLUMN()-COLUMN($AD$29),FALSE)*eurostat_totals[[#This Row],[2020 1]]</f>
        <v>0</v>
      </c>
      <c r="AW419" s="81">
        <f ca="1">VLOOKUP(eurostat_totals[[#This Row],[energy carrier EUCalc]],$AE$11:$BI$24,COLUMN()-COLUMN($AD$29),FALSE)*eurostat_totals[[#This Row],[2020 1]]</f>
        <v>0</v>
      </c>
      <c r="AX419" s="81">
        <f ca="1">VLOOKUP(eurostat_totals[[#This Row],[energy carrier EUCalc]],$AE$11:$BI$24,COLUMN()-COLUMN($AD$29),FALSE)*eurostat_totals[[#This Row],[2020 1]]</f>
        <v>0</v>
      </c>
      <c r="AY419" s="81">
        <f ca="1">VLOOKUP(eurostat_totals[[#This Row],[energy carrier EUCalc]],$AE$11:$BI$24,COLUMN()-COLUMN($AD$29),FALSE)*eurostat_totals[[#This Row],[2020 1]]</f>
        <v>0</v>
      </c>
      <c r="AZ419" s="81">
        <f ca="1">VLOOKUP(eurostat_totals[[#This Row],[energy carrier EUCalc]],$AE$11:$BI$24,COLUMN()-COLUMN($AD$29),FALSE)*eurostat_totals[[#This Row],[2020 1]]</f>
        <v>0</v>
      </c>
      <c r="BA419" s="81">
        <f ca="1">VLOOKUP(eurostat_totals[[#This Row],[energy carrier EUCalc]],$AE$11:$BI$24,COLUMN()-COLUMN($AD$29),FALSE)*eurostat_totals[[#This Row],[2020 1]]</f>
        <v>0</v>
      </c>
      <c r="BB419" s="81">
        <f ca="1">VLOOKUP(eurostat_totals[[#This Row],[energy carrier EUCalc]],$AE$11:$BI$24,COLUMN()-COLUMN($AD$29),FALSE)*eurostat_totals[[#This Row],[2020 1]]</f>
        <v>0</v>
      </c>
      <c r="BC419" s="81">
        <f>VLOOKUP(eurostat_totals[[#This Row],[energy carrier EUCalc]],$AE$11:$BI$24,COLUMN()-COLUMN($AD$29),FALSE)*eurostat_totals[[#This Row],[2020 1]]</f>
        <v>0</v>
      </c>
      <c r="BD419" s="81">
        <f ca="1">VLOOKUP(eurostat_totals[[#This Row],[energy carrier EUCalc]],$AE$11:$BI$24,COLUMN()-COLUMN($AD$29),FALSE)*eurostat_totals[[#This Row],[2020 1]]</f>
        <v>0</v>
      </c>
      <c r="BE419" s="81">
        <f ca="1">VLOOKUP(eurostat_totals[[#This Row],[energy carrier EUCalc]],$AE$11:$BI$24,COLUMN()-COLUMN($AD$29),FALSE)*eurostat_totals[[#This Row],[2020 1]]</f>
        <v>0</v>
      </c>
      <c r="BF419" s="81">
        <f ca="1">VLOOKUP(eurostat_totals[[#This Row],[energy carrier EUCalc]],$AE$11:$BI$24,COLUMN()-COLUMN($AD$29),FALSE)*eurostat_totals[[#This Row],[2020 1]]</f>
        <v>0</v>
      </c>
      <c r="BG419" s="81">
        <f ca="1">VLOOKUP(eurostat_totals[[#This Row],[energy carrier EUCalc]],$AE$11:$BI$24,COLUMN()-COLUMN($AD$29),FALSE)*eurostat_totals[[#This Row],[2020 1]]</f>
        <v>0</v>
      </c>
      <c r="BH419" s="81">
        <f ca="1">VLOOKUP(eurostat_totals[[#This Row],[energy carrier EUCalc]],$AE$11:$BI$24,COLUMN()-COLUMN($AD$29),FALSE)*eurostat_totals[[#This Row],[2020 1]]</f>
        <v>0</v>
      </c>
      <c r="BI419" s="81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81" t="str">
        <f t="shared" si="141"/>
        <v>solid-wasteLuxembourg</v>
      </c>
      <c r="B420" s="6" t="s">
        <v>76</v>
      </c>
      <c r="C420" t="s">
        <v>27</v>
      </c>
      <c r="D420" s="84">
        <v>0</v>
      </c>
      <c r="E420" s="84">
        <v>0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4">
        <v>0</v>
      </c>
      <c r="T420" s="84">
        <v>0</v>
      </c>
      <c r="U420" s="84">
        <v>0</v>
      </c>
      <c r="V420" s="84">
        <v>0</v>
      </c>
      <c r="W420" s="84">
        <v>0</v>
      </c>
      <c r="X420" s="84">
        <v>0</v>
      </c>
      <c r="Y420" s="84">
        <v>0</v>
      </c>
      <c r="Z420" s="84">
        <v>0</v>
      </c>
      <c r="AA420" s="84">
        <v>0</v>
      </c>
      <c r="AB420" s="84">
        <v>0</v>
      </c>
      <c r="AC420" s="84">
        <v>0</v>
      </c>
      <c r="AD420" s="84">
        <v>0</v>
      </c>
      <c r="AE420" s="84">
        <v>0</v>
      </c>
      <c r="AF420" s="84">
        <f t="shared" si="138"/>
        <v>0</v>
      </c>
      <c r="AG420" s="84">
        <f t="shared" si="139"/>
        <v>0</v>
      </c>
      <c r="AH420" s="84">
        <f t="shared" si="140"/>
        <v>0</v>
      </c>
      <c r="AI420" s="84">
        <f ca="1">VLOOKUP(eurostat_totals[[#This Row],[energy carrier EUCalc]],$AE$11:$BI$24,COLUMN()-COLUMN($AD$29),FALSE)*eurostat_totals[[#This Row],[2020 1]]</f>
        <v>0</v>
      </c>
      <c r="AJ420" s="84">
        <f ca="1">VLOOKUP(eurostat_totals[[#This Row],[energy carrier EUCalc]],$AE$11:$BI$24,COLUMN()-COLUMN($AD$29),FALSE)*eurostat_totals[[#This Row],[2020 1]]</f>
        <v>0</v>
      </c>
      <c r="AK420" s="84">
        <f ca="1">VLOOKUP(eurostat_totals[[#This Row],[energy carrier EUCalc]],$AE$11:$BI$24,COLUMN()-COLUMN($AD$29),FALSE)*eurostat_totals[[#This Row],[2020 1]]</f>
        <v>0</v>
      </c>
      <c r="AL420" s="84">
        <f ca="1">VLOOKUP(eurostat_totals[[#This Row],[energy carrier EUCalc]],$AE$11:$BI$24,COLUMN()-COLUMN($AD$29),FALSE)*eurostat_totals[[#This Row],[2020 1]]</f>
        <v>0</v>
      </c>
      <c r="AM420" s="84">
        <f ca="1">VLOOKUP(eurostat_totals[[#This Row],[energy carrier EUCalc]],$AE$11:$BI$24,COLUMN()-COLUMN($AD$29),FALSE)*eurostat_totals[[#This Row],[2020 1]]</f>
        <v>0</v>
      </c>
      <c r="AN420" s="84">
        <f ca="1">VLOOKUP(eurostat_totals[[#This Row],[energy carrier EUCalc]],$AE$11:$BI$24,COLUMN()-COLUMN($AD$29),FALSE)*eurostat_totals[[#This Row],[2020 1]]</f>
        <v>0</v>
      </c>
      <c r="AO420" s="84">
        <f>VLOOKUP(eurostat_totals[[#This Row],[energy carrier EUCalc]],$AE$11:$BI$24,COLUMN()-COLUMN($AD$29),FALSE)*eurostat_totals[[#This Row],[2020 1]]</f>
        <v>0</v>
      </c>
      <c r="AP420" s="84">
        <f ca="1">VLOOKUP(eurostat_totals[[#This Row],[energy carrier EUCalc]],$AE$11:$BI$24,COLUMN()-COLUMN($AD$29),FALSE)*eurostat_totals[[#This Row],[2020 1]]</f>
        <v>0</v>
      </c>
      <c r="AQ420" s="84">
        <f ca="1">VLOOKUP(eurostat_totals[[#This Row],[energy carrier EUCalc]],$AE$11:$BI$24,COLUMN()-COLUMN($AD$29),FALSE)*eurostat_totals[[#This Row],[2020 1]]</f>
        <v>0</v>
      </c>
      <c r="AR420" s="81">
        <f ca="1">VLOOKUP(eurostat_totals[[#This Row],[energy carrier EUCalc]],$AE$11:$BI$24,COLUMN()-COLUMN($AD$29),FALSE)*eurostat_totals[[#This Row],[2020 1]]</f>
        <v>0</v>
      </c>
      <c r="AS420" s="81">
        <f ca="1">VLOOKUP(eurostat_totals[[#This Row],[energy carrier EUCalc]],$AE$11:$BI$24,COLUMN()-COLUMN($AD$29),FALSE)*eurostat_totals[[#This Row],[2020 1]]</f>
        <v>0</v>
      </c>
      <c r="AT420" s="81">
        <f ca="1">VLOOKUP(eurostat_totals[[#This Row],[energy carrier EUCalc]],$AE$11:$BI$24,COLUMN()-COLUMN($AD$29),FALSE)*eurostat_totals[[#This Row],[2020 1]]</f>
        <v>0</v>
      </c>
      <c r="AU420" s="81">
        <f ca="1">VLOOKUP(eurostat_totals[[#This Row],[energy carrier EUCalc]],$AE$11:$BI$24,COLUMN()-COLUMN($AD$29),FALSE)*eurostat_totals[[#This Row],[2020 1]]</f>
        <v>0</v>
      </c>
      <c r="AV420" s="81">
        <f>VLOOKUP(eurostat_totals[[#This Row],[energy carrier EUCalc]],$AE$11:$BI$24,COLUMN()-COLUMN($AD$29),FALSE)*eurostat_totals[[#This Row],[2020 1]]</f>
        <v>0</v>
      </c>
      <c r="AW420" s="81">
        <f ca="1">VLOOKUP(eurostat_totals[[#This Row],[energy carrier EUCalc]],$AE$11:$BI$24,COLUMN()-COLUMN($AD$29),FALSE)*eurostat_totals[[#This Row],[2020 1]]</f>
        <v>0</v>
      </c>
      <c r="AX420" s="81">
        <f ca="1">VLOOKUP(eurostat_totals[[#This Row],[energy carrier EUCalc]],$AE$11:$BI$24,COLUMN()-COLUMN($AD$29),FALSE)*eurostat_totals[[#This Row],[2020 1]]</f>
        <v>0</v>
      </c>
      <c r="AY420" s="81">
        <f ca="1">VLOOKUP(eurostat_totals[[#This Row],[energy carrier EUCalc]],$AE$11:$BI$24,COLUMN()-COLUMN($AD$29),FALSE)*eurostat_totals[[#This Row],[2020 1]]</f>
        <v>0</v>
      </c>
      <c r="AZ420" s="81">
        <f ca="1">VLOOKUP(eurostat_totals[[#This Row],[energy carrier EUCalc]],$AE$11:$BI$24,COLUMN()-COLUMN($AD$29),FALSE)*eurostat_totals[[#This Row],[2020 1]]</f>
        <v>0</v>
      </c>
      <c r="BA420" s="81">
        <f ca="1">VLOOKUP(eurostat_totals[[#This Row],[energy carrier EUCalc]],$AE$11:$BI$24,COLUMN()-COLUMN($AD$29),FALSE)*eurostat_totals[[#This Row],[2020 1]]</f>
        <v>0</v>
      </c>
      <c r="BB420" s="81">
        <f ca="1">VLOOKUP(eurostat_totals[[#This Row],[energy carrier EUCalc]],$AE$11:$BI$24,COLUMN()-COLUMN($AD$29),FALSE)*eurostat_totals[[#This Row],[2020 1]]</f>
        <v>0</v>
      </c>
      <c r="BC420" s="81">
        <f>VLOOKUP(eurostat_totals[[#This Row],[energy carrier EUCalc]],$AE$11:$BI$24,COLUMN()-COLUMN($AD$29),FALSE)*eurostat_totals[[#This Row],[2020 1]]</f>
        <v>0</v>
      </c>
      <c r="BD420" s="81">
        <f ca="1">VLOOKUP(eurostat_totals[[#This Row],[energy carrier EUCalc]],$AE$11:$BI$24,COLUMN()-COLUMN($AD$29),FALSE)*eurostat_totals[[#This Row],[2020 1]]</f>
        <v>0</v>
      </c>
      <c r="BE420" s="81">
        <f ca="1">VLOOKUP(eurostat_totals[[#This Row],[energy carrier EUCalc]],$AE$11:$BI$24,COLUMN()-COLUMN($AD$29),FALSE)*eurostat_totals[[#This Row],[2020 1]]</f>
        <v>0</v>
      </c>
      <c r="BF420" s="81">
        <f ca="1">VLOOKUP(eurostat_totals[[#This Row],[energy carrier EUCalc]],$AE$11:$BI$24,COLUMN()-COLUMN($AD$29),FALSE)*eurostat_totals[[#This Row],[2020 1]]</f>
        <v>0</v>
      </c>
      <c r="BG420" s="81">
        <f ca="1">VLOOKUP(eurostat_totals[[#This Row],[energy carrier EUCalc]],$AE$11:$BI$24,COLUMN()-COLUMN($AD$29),FALSE)*eurostat_totals[[#This Row],[2020 1]]</f>
        <v>0</v>
      </c>
      <c r="BH420" s="81">
        <f ca="1">VLOOKUP(eurostat_totals[[#This Row],[energy carrier EUCalc]],$AE$11:$BI$24,COLUMN()-COLUMN($AD$29),FALSE)*eurostat_totals[[#This Row],[2020 1]]</f>
        <v>0</v>
      </c>
      <c r="BI420" s="81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81" t="str">
        <f t="shared" si="141"/>
        <v>solid-wasteMalta</v>
      </c>
      <c r="B421" s="6" t="s">
        <v>76</v>
      </c>
      <c r="C421" t="s">
        <v>29</v>
      </c>
      <c r="D421" s="84">
        <v>0</v>
      </c>
      <c r="E421" s="84">
        <v>0</v>
      </c>
      <c r="F421" s="84">
        <v>0</v>
      </c>
      <c r="G421" s="84">
        <v>0</v>
      </c>
      <c r="H421" s="84">
        <v>0</v>
      </c>
      <c r="I421" s="84">
        <v>0</v>
      </c>
      <c r="J421" s="84">
        <v>0</v>
      </c>
      <c r="K421" s="84">
        <v>0</v>
      </c>
      <c r="L421" s="84">
        <v>0</v>
      </c>
      <c r="M421" s="84">
        <v>0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4">
        <v>0</v>
      </c>
      <c r="T421" s="84">
        <v>0</v>
      </c>
      <c r="U421" s="84">
        <v>0</v>
      </c>
      <c r="V421" s="84">
        <v>0</v>
      </c>
      <c r="W421" s="84">
        <v>0</v>
      </c>
      <c r="X421" s="84">
        <v>0</v>
      </c>
      <c r="Y421" s="84">
        <v>0</v>
      </c>
      <c r="Z421" s="84">
        <v>0</v>
      </c>
      <c r="AA421" s="84">
        <v>0</v>
      </c>
      <c r="AB421" s="84">
        <v>0</v>
      </c>
      <c r="AC421" s="84">
        <v>0</v>
      </c>
      <c r="AD421" s="84">
        <v>0</v>
      </c>
      <c r="AE421" s="84">
        <v>0</v>
      </c>
      <c r="AF421" s="84">
        <f t="shared" si="138"/>
        <v>0</v>
      </c>
      <c r="AG421" s="84">
        <f t="shared" si="139"/>
        <v>0</v>
      </c>
      <c r="AH421" s="84">
        <f t="shared" si="140"/>
        <v>0</v>
      </c>
      <c r="AI421" s="84">
        <f ca="1">VLOOKUP(eurostat_totals[[#This Row],[energy carrier EUCalc]],$AE$11:$BI$24,COLUMN()-COLUMN($AD$29),FALSE)*eurostat_totals[[#This Row],[2020 1]]</f>
        <v>0</v>
      </c>
      <c r="AJ421" s="84">
        <f ca="1">VLOOKUP(eurostat_totals[[#This Row],[energy carrier EUCalc]],$AE$11:$BI$24,COLUMN()-COLUMN($AD$29),FALSE)*eurostat_totals[[#This Row],[2020 1]]</f>
        <v>0</v>
      </c>
      <c r="AK421" s="84">
        <f ca="1">VLOOKUP(eurostat_totals[[#This Row],[energy carrier EUCalc]],$AE$11:$BI$24,COLUMN()-COLUMN($AD$29),FALSE)*eurostat_totals[[#This Row],[2020 1]]</f>
        <v>0</v>
      </c>
      <c r="AL421" s="84">
        <f ca="1">VLOOKUP(eurostat_totals[[#This Row],[energy carrier EUCalc]],$AE$11:$BI$24,COLUMN()-COLUMN($AD$29),FALSE)*eurostat_totals[[#This Row],[2020 1]]</f>
        <v>0</v>
      </c>
      <c r="AM421" s="84">
        <f ca="1">VLOOKUP(eurostat_totals[[#This Row],[energy carrier EUCalc]],$AE$11:$BI$24,COLUMN()-COLUMN($AD$29),FALSE)*eurostat_totals[[#This Row],[2020 1]]</f>
        <v>0</v>
      </c>
      <c r="AN421" s="84">
        <f ca="1">VLOOKUP(eurostat_totals[[#This Row],[energy carrier EUCalc]],$AE$11:$BI$24,COLUMN()-COLUMN($AD$29),FALSE)*eurostat_totals[[#This Row],[2020 1]]</f>
        <v>0</v>
      </c>
      <c r="AO421" s="84">
        <f>VLOOKUP(eurostat_totals[[#This Row],[energy carrier EUCalc]],$AE$11:$BI$24,COLUMN()-COLUMN($AD$29),FALSE)*eurostat_totals[[#This Row],[2020 1]]</f>
        <v>0</v>
      </c>
      <c r="AP421" s="84">
        <f ca="1">VLOOKUP(eurostat_totals[[#This Row],[energy carrier EUCalc]],$AE$11:$BI$24,COLUMN()-COLUMN($AD$29),FALSE)*eurostat_totals[[#This Row],[2020 1]]</f>
        <v>0</v>
      </c>
      <c r="AQ421" s="84">
        <f ca="1">VLOOKUP(eurostat_totals[[#This Row],[energy carrier EUCalc]],$AE$11:$BI$24,COLUMN()-COLUMN($AD$29),FALSE)*eurostat_totals[[#This Row],[2020 1]]</f>
        <v>0</v>
      </c>
      <c r="AR421" s="81">
        <f ca="1">VLOOKUP(eurostat_totals[[#This Row],[energy carrier EUCalc]],$AE$11:$BI$24,COLUMN()-COLUMN($AD$29),FALSE)*eurostat_totals[[#This Row],[2020 1]]</f>
        <v>0</v>
      </c>
      <c r="AS421" s="81">
        <f ca="1">VLOOKUP(eurostat_totals[[#This Row],[energy carrier EUCalc]],$AE$11:$BI$24,COLUMN()-COLUMN($AD$29),FALSE)*eurostat_totals[[#This Row],[2020 1]]</f>
        <v>0</v>
      </c>
      <c r="AT421" s="81">
        <f ca="1">VLOOKUP(eurostat_totals[[#This Row],[energy carrier EUCalc]],$AE$11:$BI$24,COLUMN()-COLUMN($AD$29),FALSE)*eurostat_totals[[#This Row],[2020 1]]</f>
        <v>0</v>
      </c>
      <c r="AU421" s="81">
        <f ca="1">VLOOKUP(eurostat_totals[[#This Row],[energy carrier EUCalc]],$AE$11:$BI$24,COLUMN()-COLUMN($AD$29),FALSE)*eurostat_totals[[#This Row],[2020 1]]</f>
        <v>0</v>
      </c>
      <c r="AV421" s="81">
        <f>VLOOKUP(eurostat_totals[[#This Row],[energy carrier EUCalc]],$AE$11:$BI$24,COLUMN()-COLUMN($AD$29),FALSE)*eurostat_totals[[#This Row],[2020 1]]</f>
        <v>0</v>
      </c>
      <c r="AW421" s="81">
        <f ca="1">VLOOKUP(eurostat_totals[[#This Row],[energy carrier EUCalc]],$AE$11:$BI$24,COLUMN()-COLUMN($AD$29),FALSE)*eurostat_totals[[#This Row],[2020 1]]</f>
        <v>0</v>
      </c>
      <c r="AX421" s="81">
        <f ca="1">VLOOKUP(eurostat_totals[[#This Row],[energy carrier EUCalc]],$AE$11:$BI$24,COLUMN()-COLUMN($AD$29),FALSE)*eurostat_totals[[#This Row],[2020 1]]</f>
        <v>0</v>
      </c>
      <c r="AY421" s="81">
        <f ca="1">VLOOKUP(eurostat_totals[[#This Row],[energy carrier EUCalc]],$AE$11:$BI$24,COLUMN()-COLUMN($AD$29),FALSE)*eurostat_totals[[#This Row],[2020 1]]</f>
        <v>0</v>
      </c>
      <c r="AZ421" s="81">
        <f ca="1">VLOOKUP(eurostat_totals[[#This Row],[energy carrier EUCalc]],$AE$11:$BI$24,COLUMN()-COLUMN($AD$29),FALSE)*eurostat_totals[[#This Row],[2020 1]]</f>
        <v>0</v>
      </c>
      <c r="BA421" s="81">
        <f ca="1">VLOOKUP(eurostat_totals[[#This Row],[energy carrier EUCalc]],$AE$11:$BI$24,COLUMN()-COLUMN($AD$29),FALSE)*eurostat_totals[[#This Row],[2020 1]]</f>
        <v>0</v>
      </c>
      <c r="BB421" s="81">
        <f ca="1">VLOOKUP(eurostat_totals[[#This Row],[energy carrier EUCalc]],$AE$11:$BI$24,COLUMN()-COLUMN($AD$29),FALSE)*eurostat_totals[[#This Row],[2020 1]]</f>
        <v>0</v>
      </c>
      <c r="BC421" s="81">
        <f>VLOOKUP(eurostat_totals[[#This Row],[energy carrier EUCalc]],$AE$11:$BI$24,COLUMN()-COLUMN($AD$29),FALSE)*eurostat_totals[[#This Row],[2020 1]]</f>
        <v>0</v>
      </c>
      <c r="BD421" s="81">
        <f ca="1">VLOOKUP(eurostat_totals[[#This Row],[energy carrier EUCalc]],$AE$11:$BI$24,COLUMN()-COLUMN($AD$29),FALSE)*eurostat_totals[[#This Row],[2020 1]]</f>
        <v>0</v>
      </c>
      <c r="BE421" s="81">
        <f ca="1">VLOOKUP(eurostat_totals[[#This Row],[energy carrier EUCalc]],$AE$11:$BI$24,COLUMN()-COLUMN($AD$29),FALSE)*eurostat_totals[[#This Row],[2020 1]]</f>
        <v>0</v>
      </c>
      <c r="BF421" s="81">
        <f ca="1">VLOOKUP(eurostat_totals[[#This Row],[energy carrier EUCalc]],$AE$11:$BI$24,COLUMN()-COLUMN($AD$29),FALSE)*eurostat_totals[[#This Row],[2020 1]]</f>
        <v>0</v>
      </c>
      <c r="BG421" s="81">
        <f ca="1">VLOOKUP(eurostat_totals[[#This Row],[energy carrier EUCalc]],$AE$11:$BI$24,COLUMN()-COLUMN($AD$29),FALSE)*eurostat_totals[[#This Row],[2020 1]]</f>
        <v>0</v>
      </c>
      <c r="BH421" s="81">
        <f ca="1">VLOOKUP(eurostat_totals[[#This Row],[energy carrier EUCalc]],$AE$11:$BI$24,COLUMN()-COLUMN($AD$29),FALSE)*eurostat_totals[[#This Row],[2020 1]]</f>
        <v>0</v>
      </c>
      <c r="BI421" s="81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81" t="str">
        <f t="shared" si="141"/>
        <v>solid-wasteNetherlands</v>
      </c>
      <c r="B422" s="6" t="s">
        <v>76</v>
      </c>
      <c r="C422" t="s">
        <v>8</v>
      </c>
      <c r="D422" s="84">
        <v>0</v>
      </c>
      <c r="E422" s="84">
        <v>0</v>
      </c>
      <c r="F422" s="84">
        <v>0</v>
      </c>
      <c r="G422" s="84">
        <v>0</v>
      </c>
      <c r="H422" s="84">
        <v>0</v>
      </c>
      <c r="I422" s="84">
        <v>0</v>
      </c>
      <c r="J422" s="84">
        <v>0</v>
      </c>
      <c r="K422" s="84">
        <v>0</v>
      </c>
      <c r="L422" s="84">
        <v>0</v>
      </c>
      <c r="M422" s="84">
        <v>0</v>
      </c>
      <c r="N422" s="84">
        <v>0</v>
      </c>
      <c r="O422" s="84">
        <v>0</v>
      </c>
      <c r="P422" s="84">
        <v>0</v>
      </c>
      <c r="Q422" s="84">
        <v>0</v>
      </c>
      <c r="R422" s="84">
        <v>0</v>
      </c>
      <c r="S422" s="84">
        <v>0</v>
      </c>
      <c r="T422" s="84">
        <v>0</v>
      </c>
      <c r="U422" s="84">
        <v>0</v>
      </c>
      <c r="V422" s="84">
        <v>0</v>
      </c>
      <c r="W422" s="84">
        <v>0</v>
      </c>
      <c r="X422" s="84">
        <v>0</v>
      </c>
      <c r="Y422" s="84">
        <v>0</v>
      </c>
      <c r="Z422" s="84">
        <v>0</v>
      </c>
      <c r="AA422" s="84">
        <v>0</v>
      </c>
      <c r="AB422" s="84">
        <v>0</v>
      </c>
      <c r="AC422" s="84">
        <v>0</v>
      </c>
      <c r="AD422" s="84">
        <v>0</v>
      </c>
      <c r="AE422" s="84">
        <v>0</v>
      </c>
      <c r="AF422" s="84">
        <f t="shared" si="138"/>
        <v>0</v>
      </c>
      <c r="AG422" s="84">
        <f t="shared" si="139"/>
        <v>0</v>
      </c>
      <c r="AH422" s="84">
        <f t="shared" si="140"/>
        <v>0</v>
      </c>
      <c r="AI422" s="84">
        <f ca="1">VLOOKUP(eurostat_totals[[#This Row],[energy carrier EUCalc]],$AE$11:$BI$24,COLUMN()-COLUMN($AD$29),FALSE)*eurostat_totals[[#This Row],[2020 1]]</f>
        <v>0</v>
      </c>
      <c r="AJ422" s="84">
        <f ca="1">VLOOKUP(eurostat_totals[[#This Row],[energy carrier EUCalc]],$AE$11:$BI$24,COLUMN()-COLUMN($AD$29),FALSE)*eurostat_totals[[#This Row],[2020 1]]</f>
        <v>0</v>
      </c>
      <c r="AK422" s="84">
        <f ca="1">VLOOKUP(eurostat_totals[[#This Row],[energy carrier EUCalc]],$AE$11:$BI$24,COLUMN()-COLUMN($AD$29),FALSE)*eurostat_totals[[#This Row],[2020 1]]</f>
        <v>0</v>
      </c>
      <c r="AL422" s="84">
        <f ca="1">VLOOKUP(eurostat_totals[[#This Row],[energy carrier EUCalc]],$AE$11:$BI$24,COLUMN()-COLUMN($AD$29),FALSE)*eurostat_totals[[#This Row],[2020 1]]</f>
        <v>0</v>
      </c>
      <c r="AM422" s="84">
        <f ca="1">VLOOKUP(eurostat_totals[[#This Row],[energy carrier EUCalc]],$AE$11:$BI$24,COLUMN()-COLUMN($AD$29),FALSE)*eurostat_totals[[#This Row],[2020 1]]</f>
        <v>0</v>
      </c>
      <c r="AN422" s="84">
        <f ca="1">VLOOKUP(eurostat_totals[[#This Row],[energy carrier EUCalc]],$AE$11:$BI$24,COLUMN()-COLUMN($AD$29),FALSE)*eurostat_totals[[#This Row],[2020 1]]</f>
        <v>0</v>
      </c>
      <c r="AO422" s="84">
        <f>VLOOKUP(eurostat_totals[[#This Row],[energy carrier EUCalc]],$AE$11:$BI$24,COLUMN()-COLUMN($AD$29),FALSE)*eurostat_totals[[#This Row],[2020 1]]</f>
        <v>0</v>
      </c>
      <c r="AP422" s="84">
        <f ca="1">VLOOKUP(eurostat_totals[[#This Row],[energy carrier EUCalc]],$AE$11:$BI$24,COLUMN()-COLUMN($AD$29),FALSE)*eurostat_totals[[#This Row],[2020 1]]</f>
        <v>0</v>
      </c>
      <c r="AQ422" s="84">
        <f ca="1">VLOOKUP(eurostat_totals[[#This Row],[energy carrier EUCalc]],$AE$11:$BI$24,COLUMN()-COLUMN($AD$29),FALSE)*eurostat_totals[[#This Row],[2020 1]]</f>
        <v>0</v>
      </c>
      <c r="AR422" s="81">
        <f ca="1">VLOOKUP(eurostat_totals[[#This Row],[energy carrier EUCalc]],$AE$11:$BI$24,COLUMN()-COLUMN($AD$29),FALSE)*eurostat_totals[[#This Row],[2020 1]]</f>
        <v>0</v>
      </c>
      <c r="AS422" s="81">
        <f ca="1">VLOOKUP(eurostat_totals[[#This Row],[energy carrier EUCalc]],$AE$11:$BI$24,COLUMN()-COLUMN($AD$29),FALSE)*eurostat_totals[[#This Row],[2020 1]]</f>
        <v>0</v>
      </c>
      <c r="AT422" s="81">
        <f ca="1">VLOOKUP(eurostat_totals[[#This Row],[energy carrier EUCalc]],$AE$11:$BI$24,COLUMN()-COLUMN($AD$29),FALSE)*eurostat_totals[[#This Row],[2020 1]]</f>
        <v>0</v>
      </c>
      <c r="AU422" s="81">
        <f ca="1">VLOOKUP(eurostat_totals[[#This Row],[energy carrier EUCalc]],$AE$11:$BI$24,COLUMN()-COLUMN($AD$29),FALSE)*eurostat_totals[[#This Row],[2020 1]]</f>
        <v>0</v>
      </c>
      <c r="AV422" s="81">
        <f>VLOOKUP(eurostat_totals[[#This Row],[energy carrier EUCalc]],$AE$11:$BI$24,COLUMN()-COLUMN($AD$29),FALSE)*eurostat_totals[[#This Row],[2020 1]]</f>
        <v>0</v>
      </c>
      <c r="AW422" s="81">
        <f ca="1">VLOOKUP(eurostat_totals[[#This Row],[energy carrier EUCalc]],$AE$11:$BI$24,COLUMN()-COLUMN($AD$29),FALSE)*eurostat_totals[[#This Row],[2020 1]]</f>
        <v>0</v>
      </c>
      <c r="AX422" s="81">
        <f ca="1">VLOOKUP(eurostat_totals[[#This Row],[energy carrier EUCalc]],$AE$11:$BI$24,COLUMN()-COLUMN($AD$29),FALSE)*eurostat_totals[[#This Row],[2020 1]]</f>
        <v>0</v>
      </c>
      <c r="AY422" s="81">
        <f ca="1">VLOOKUP(eurostat_totals[[#This Row],[energy carrier EUCalc]],$AE$11:$BI$24,COLUMN()-COLUMN($AD$29),FALSE)*eurostat_totals[[#This Row],[2020 1]]</f>
        <v>0</v>
      </c>
      <c r="AZ422" s="81">
        <f ca="1">VLOOKUP(eurostat_totals[[#This Row],[energy carrier EUCalc]],$AE$11:$BI$24,COLUMN()-COLUMN($AD$29),FALSE)*eurostat_totals[[#This Row],[2020 1]]</f>
        <v>0</v>
      </c>
      <c r="BA422" s="81">
        <f ca="1">VLOOKUP(eurostat_totals[[#This Row],[energy carrier EUCalc]],$AE$11:$BI$24,COLUMN()-COLUMN($AD$29),FALSE)*eurostat_totals[[#This Row],[2020 1]]</f>
        <v>0</v>
      </c>
      <c r="BB422" s="81">
        <f ca="1">VLOOKUP(eurostat_totals[[#This Row],[energy carrier EUCalc]],$AE$11:$BI$24,COLUMN()-COLUMN($AD$29),FALSE)*eurostat_totals[[#This Row],[2020 1]]</f>
        <v>0</v>
      </c>
      <c r="BC422" s="81">
        <f>VLOOKUP(eurostat_totals[[#This Row],[energy carrier EUCalc]],$AE$11:$BI$24,COLUMN()-COLUMN($AD$29),FALSE)*eurostat_totals[[#This Row],[2020 1]]</f>
        <v>0</v>
      </c>
      <c r="BD422" s="81">
        <f ca="1">VLOOKUP(eurostat_totals[[#This Row],[energy carrier EUCalc]],$AE$11:$BI$24,COLUMN()-COLUMN($AD$29),FALSE)*eurostat_totals[[#This Row],[2020 1]]</f>
        <v>0</v>
      </c>
      <c r="BE422" s="81">
        <f ca="1">VLOOKUP(eurostat_totals[[#This Row],[energy carrier EUCalc]],$AE$11:$BI$24,COLUMN()-COLUMN($AD$29),FALSE)*eurostat_totals[[#This Row],[2020 1]]</f>
        <v>0</v>
      </c>
      <c r="BF422" s="81">
        <f ca="1">VLOOKUP(eurostat_totals[[#This Row],[energy carrier EUCalc]],$AE$11:$BI$24,COLUMN()-COLUMN($AD$29),FALSE)*eurostat_totals[[#This Row],[2020 1]]</f>
        <v>0</v>
      </c>
      <c r="BG422" s="81">
        <f ca="1">VLOOKUP(eurostat_totals[[#This Row],[energy carrier EUCalc]],$AE$11:$BI$24,COLUMN()-COLUMN($AD$29),FALSE)*eurostat_totals[[#This Row],[2020 1]]</f>
        <v>0</v>
      </c>
      <c r="BH422" s="81">
        <f ca="1">VLOOKUP(eurostat_totals[[#This Row],[energy carrier EUCalc]],$AE$11:$BI$24,COLUMN()-COLUMN($AD$29),FALSE)*eurostat_totals[[#This Row],[2020 1]]</f>
        <v>0</v>
      </c>
      <c r="BI422" s="81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81" t="str">
        <f t="shared" si="141"/>
        <v>solid-wasteNorway</v>
      </c>
      <c r="B423" s="6" t="s">
        <v>76</v>
      </c>
      <c r="C423" t="s">
        <v>71</v>
      </c>
      <c r="D423" s="84">
        <v>0</v>
      </c>
      <c r="E423" s="84">
        <v>0</v>
      </c>
      <c r="F423" s="84">
        <v>0</v>
      </c>
      <c r="G423" s="84">
        <v>0</v>
      </c>
      <c r="H423" s="84">
        <v>0</v>
      </c>
      <c r="I423" s="84">
        <v>0</v>
      </c>
      <c r="J423" s="84">
        <v>0</v>
      </c>
      <c r="K423" s="84">
        <v>0</v>
      </c>
      <c r="L423" s="84">
        <v>0</v>
      </c>
      <c r="M423" s="84">
        <v>0</v>
      </c>
      <c r="N423" s="84">
        <v>0</v>
      </c>
      <c r="O423" s="84">
        <v>0</v>
      </c>
      <c r="P423" s="84">
        <v>0</v>
      </c>
      <c r="Q423" s="84">
        <v>0</v>
      </c>
      <c r="R423" s="84">
        <v>0</v>
      </c>
      <c r="S423" s="84">
        <v>0</v>
      </c>
      <c r="T423" s="84">
        <v>0</v>
      </c>
      <c r="U423" s="84">
        <v>0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4">
        <v>0</v>
      </c>
      <c r="AD423" s="84">
        <v>0</v>
      </c>
      <c r="AE423" s="84">
        <v>0</v>
      </c>
      <c r="AF423" s="84">
        <f t="shared" si="138"/>
        <v>0</v>
      </c>
      <c r="AG423" s="84">
        <f t="shared" si="139"/>
        <v>0</v>
      </c>
      <c r="AH423" s="84">
        <f t="shared" si="140"/>
        <v>0</v>
      </c>
      <c r="AI423" s="84">
        <f ca="1">VLOOKUP(eurostat_totals[[#This Row],[energy carrier EUCalc]],$AE$11:$BI$24,COLUMN()-COLUMN($AD$29),FALSE)*eurostat_totals[[#This Row],[2020 1]]</f>
        <v>0</v>
      </c>
      <c r="AJ423" s="84">
        <f ca="1">VLOOKUP(eurostat_totals[[#This Row],[energy carrier EUCalc]],$AE$11:$BI$24,COLUMN()-COLUMN($AD$29),FALSE)*eurostat_totals[[#This Row],[2020 1]]</f>
        <v>0</v>
      </c>
      <c r="AK423" s="84">
        <f ca="1">VLOOKUP(eurostat_totals[[#This Row],[energy carrier EUCalc]],$AE$11:$BI$24,COLUMN()-COLUMN($AD$29),FALSE)*eurostat_totals[[#This Row],[2020 1]]</f>
        <v>0</v>
      </c>
      <c r="AL423" s="84">
        <f ca="1">VLOOKUP(eurostat_totals[[#This Row],[energy carrier EUCalc]],$AE$11:$BI$24,COLUMN()-COLUMN($AD$29),FALSE)*eurostat_totals[[#This Row],[2020 1]]</f>
        <v>0</v>
      </c>
      <c r="AM423" s="84">
        <f ca="1">VLOOKUP(eurostat_totals[[#This Row],[energy carrier EUCalc]],$AE$11:$BI$24,COLUMN()-COLUMN($AD$29),FALSE)*eurostat_totals[[#This Row],[2020 1]]</f>
        <v>0</v>
      </c>
      <c r="AN423" s="84">
        <f ca="1">VLOOKUP(eurostat_totals[[#This Row],[energy carrier EUCalc]],$AE$11:$BI$24,COLUMN()-COLUMN($AD$29),FALSE)*eurostat_totals[[#This Row],[2020 1]]</f>
        <v>0</v>
      </c>
      <c r="AO423" s="84">
        <f>VLOOKUP(eurostat_totals[[#This Row],[energy carrier EUCalc]],$AE$11:$BI$24,COLUMN()-COLUMN($AD$29),FALSE)*eurostat_totals[[#This Row],[2020 1]]</f>
        <v>0</v>
      </c>
      <c r="AP423" s="84">
        <f ca="1">VLOOKUP(eurostat_totals[[#This Row],[energy carrier EUCalc]],$AE$11:$BI$24,COLUMN()-COLUMN($AD$29),FALSE)*eurostat_totals[[#This Row],[2020 1]]</f>
        <v>0</v>
      </c>
      <c r="AQ423" s="84">
        <f ca="1">VLOOKUP(eurostat_totals[[#This Row],[energy carrier EUCalc]],$AE$11:$BI$24,COLUMN()-COLUMN($AD$29),FALSE)*eurostat_totals[[#This Row],[2020 1]]</f>
        <v>0</v>
      </c>
      <c r="AR423" s="81">
        <f ca="1">VLOOKUP(eurostat_totals[[#This Row],[energy carrier EUCalc]],$AE$11:$BI$24,COLUMN()-COLUMN($AD$29),FALSE)*eurostat_totals[[#This Row],[2020 1]]</f>
        <v>0</v>
      </c>
      <c r="AS423" s="81">
        <f ca="1">VLOOKUP(eurostat_totals[[#This Row],[energy carrier EUCalc]],$AE$11:$BI$24,COLUMN()-COLUMN($AD$29),FALSE)*eurostat_totals[[#This Row],[2020 1]]</f>
        <v>0</v>
      </c>
      <c r="AT423" s="81">
        <f ca="1">VLOOKUP(eurostat_totals[[#This Row],[energy carrier EUCalc]],$AE$11:$BI$24,COLUMN()-COLUMN($AD$29),FALSE)*eurostat_totals[[#This Row],[2020 1]]</f>
        <v>0</v>
      </c>
      <c r="AU423" s="81">
        <f ca="1">VLOOKUP(eurostat_totals[[#This Row],[energy carrier EUCalc]],$AE$11:$BI$24,COLUMN()-COLUMN($AD$29),FALSE)*eurostat_totals[[#This Row],[2020 1]]</f>
        <v>0</v>
      </c>
      <c r="AV423" s="81">
        <f>VLOOKUP(eurostat_totals[[#This Row],[energy carrier EUCalc]],$AE$11:$BI$24,COLUMN()-COLUMN($AD$29),FALSE)*eurostat_totals[[#This Row],[2020 1]]</f>
        <v>0</v>
      </c>
      <c r="AW423" s="81">
        <f ca="1">VLOOKUP(eurostat_totals[[#This Row],[energy carrier EUCalc]],$AE$11:$BI$24,COLUMN()-COLUMN($AD$29),FALSE)*eurostat_totals[[#This Row],[2020 1]]</f>
        <v>0</v>
      </c>
      <c r="AX423" s="81">
        <f ca="1">VLOOKUP(eurostat_totals[[#This Row],[energy carrier EUCalc]],$AE$11:$BI$24,COLUMN()-COLUMN($AD$29),FALSE)*eurostat_totals[[#This Row],[2020 1]]</f>
        <v>0</v>
      </c>
      <c r="AY423" s="81">
        <f ca="1">VLOOKUP(eurostat_totals[[#This Row],[energy carrier EUCalc]],$AE$11:$BI$24,COLUMN()-COLUMN($AD$29),FALSE)*eurostat_totals[[#This Row],[2020 1]]</f>
        <v>0</v>
      </c>
      <c r="AZ423" s="81">
        <f ca="1">VLOOKUP(eurostat_totals[[#This Row],[energy carrier EUCalc]],$AE$11:$BI$24,COLUMN()-COLUMN($AD$29),FALSE)*eurostat_totals[[#This Row],[2020 1]]</f>
        <v>0</v>
      </c>
      <c r="BA423" s="81">
        <f ca="1">VLOOKUP(eurostat_totals[[#This Row],[energy carrier EUCalc]],$AE$11:$BI$24,COLUMN()-COLUMN($AD$29),FALSE)*eurostat_totals[[#This Row],[2020 1]]</f>
        <v>0</v>
      </c>
      <c r="BB423" s="81">
        <f ca="1">VLOOKUP(eurostat_totals[[#This Row],[energy carrier EUCalc]],$AE$11:$BI$24,COLUMN()-COLUMN($AD$29),FALSE)*eurostat_totals[[#This Row],[2020 1]]</f>
        <v>0</v>
      </c>
      <c r="BC423" s="81">
        <f>VLOOKUP(eurostat_totals[[#This Row],[energy carrier EUCalc]],$AE$11:$BI$24,COLUMN()-COLUMN($AD$29),FALSE)*eurostat_totals[[#This Row],[2020 1]]</f>
        <v>0</v>
      </c>
      <c r="BD423" s="81">
        <f ca="1">VLOOKUP(eurostat_totals[[#This Row],[energy carrier EUCalc]],$AE$11:$BI$24,COLUMN()-COLUMN($AD$29),FALSE)*eurostat_totals[[#This Row],[2020 1]]</f>
        <v>0</v>
      </c>
      <c r="BE423" s="81">
        <f ca="1">VLOOKUP(eurostat_totals[[#This Row],[energy carrier EUCalc]],$AE$11:$BI$24,COLUMN()-COLUMN($AD$29),FALSE)*eurostat_totals[[#This Row],[2020 1]]</f>
        <v>0</v>
      </c>
      <c r="BF423" s="81">
        <f ca="1">VLOOKUP(eurostat_totals[[#This Row],[energy carrier EUCalc]],$AE$11:$BI$24,COLUMN()-COLUMN($AD$29),FALSE)*eurostat_totals[[#This Row],[2020 1]]</f>
        <v>0</v>
      </c>
      <c r="BG423" s="81">
        <f ca="1">VLOOKUP(eurostat_totals[[#This Row],[energy carrier EUCalc]],$AE$11:$BI$24,COLUMN()-COLUMN($AD$29),FALSE)*eurostat_totals[[#This Row],[2020 1]]</f>
        <v>0</v>
      </c>
      <c r="BH423" s="81">
        <f ca="1">VLOOKUP(eurostat_totals[[#This Row],[energy carrier EUCalc]],$AE$11:$BI$24,COLUMN()-COLUMN($AD$29),FALSE)*eurostat_totals[[#This Row],[2020 1]]</f>
        <v>0</v>
      </c>
      <c r="BI423" s="81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81" t="str">
        <f t="shared" si="141"/>
        <v>solid-wastePoland</v>
      </c>
      <c r="B424" s="6" t="s">
        <v>76</v>
      </c>
      <c r="C424" t="s">
        <v>6</v>
      </c>
      <c r="D424" s="84">
        <v>0</v>
      </c>
      <c r="E424" s="84">
        <v>0</v>
      </c>
      <c r="F424" s="84">
        <v>0</v>
      </c>
      <c r="G424" s="84">
        <v>0</v>
      </c>
      <c r="H424" s="84">
        <v>0</v>
      </c>
      <c r="I424" s="84">
        <v>0</v>
      </c>
      <c r="J424" s="84">
        <v>0</v>
      </c>
      <c r="K424" s="84">
        <v>0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4">
        <v>0</v>
      </c>
      <c r="T424" s="84">
        <v>0</v>
      </c>
      <c r="U424" s="84">
        <v>0</v>
      </c>
      <c r="V424" s="84">
        <v>0</v>
      </c>
      <c r="W424" s="84">
        <v>0</v>
      </c>
      <c r="X424" s="84">
        <v>0</v>
      </c>
      <c r="Y424" s="84">
        <v>0</v>
      </c>
      <c r="Z424" s="84">
        <v>0</v>
      </c>
      <c r="AA424" s="84">
        <v>0</v>
      </c>
      <c r="AB424" s="84">
        <v>0</v>
      </c>
      <c r="AC424" s="84">
        <v>0</v>
      </c>
      <c r="AD424" s="84">
        <v>0</v>
      </c>
      <c r="AE424" s="84">
        <v>0</v>
      </c>
      <c r="AF424" s="84">
        <f t="shared" si="138"/>
        <v>0</v>
      </c>
      <c r="AG424" s="84">
        <f t="shared" si="139"/>
        <v>0</v>
      </c>
      <c r="AH424" s="84">
        <f t="shared" si="140"/>
        <v>0</v>
      </c>
      <c r="AI424" s="84">
        <f ca="1">VLOOKUP(eurostat_totals[[#This Row],[energy carrier EUCalc]],$AE$11:$BI$24,COLUMN()-COLUMN($AD$29),FALSE)*eurostat_totals[[#This Row],[2020 1]]</f>
        <v>0</v>
      </c>
      <c r="AJ424" s="84">
        <f ca="1">VLOOKUP(eurostat_totals[[#This Row],[energy carrier EUCalc]],$AE$11:$BI$24,COLUMN()-COLUMN($AD$29),FALSE)*eurostat_totals[[#This Row],[2020 1]]</f>
        <v>0</v>
      </c>
      <c r="AK424" s="84">
        <f ca="1">VLOOKUP(eurostat_totals[[#This Row],[energy carrier EUCalc]],$AE$11:$BI$24,COLUMN()-COLUMN($AD$29),FALSE)*eurostat_totals[[#This Row],[2020 1]]</f>
        <v>0</v>
      </c>
      <c r="AL424" s="84">
        <f ca="1">VLOOKUP(eurostat_totals[[#This Row],[energy carrier EUCalc]],$AE$11:$BI$24,COLUMN()-COLUMN($AD$29),FALSE)*eurostat_totals[[#This Row],[2020 1]]</f>
        <v>0</v>
      </c>
      <c r="AM424" s="84">
        <f ca="1">VLOOKUP(eurostat_totals[[#This Row],[energy carrier EUCalc]],$AE$11:$BI$24,COLUMN()-COLUMN($AD$29),FALSE)*eurostat_totals[[#This Row],[2020 1]]</f>
        <v>0</v>
      </c>
      <c r="AN424" s="84">
        <f ca="1">VLOOKUP(eurostat_totals[[#This Row],[energy carrier EUCalc]],$AE$11:$BI$24,COLUMN()-COLUMN($AD$29),FALSE)*eurostat_totals[[#This Row],[2020 1]]</f>
        <v>0</v>
      </c>
      <c r="AO424" s="84">
        <f>VLOOKUP(eurostat_totals[[#This Row],[energy carrier EUCalc]],$AE$11:$BI$24,COLUMN()-COLUMN($AD$29),FALSE)*eurostat_totals[[#This Row],[2020 1]]</f>
        <v>0</v>
      </c>
      <c r="AP424" s="84">
        <f ca="1">VLOOKUP(eurostat_totals[[#This Row],[energy carrier EUCalc]],$AE$11:$BI$24,COLUMN()-COLUMN($AD$29),FALSE)*eurostat_totals[[#This Row],[2020 1]]</f>
        <v>0</v>
      </c>
      <c r="AQ424" s="84">
        <f ca="1">VLOOKUP(eurostat_totals[[#This Row],[energy carrier EUCalc]],$AE$11:$BI$24,COLUMN()-COLUMN($AD$29),FALSE)*eurostat_totals[[#This Row],[2020 1]]</f>
        <v>0</v>
      </c>
      <c r="AR424" s="81">
        <f ca="1">VLOOKUP(eurostat_totals[[#This Row],[energy carrier EUCalc]],$AE$11:$BI$24,COLUMN()-COLUMN($AD$29),FALSE)*eurostat_totals[[#This Row],[2020 1]]</f>
        <v>0</v>
      </c>
      <c r="AS424" s="81">
        <f ca="1">VLOOKUP(eurostat_totals[[#This Row],[energy carrier EUCalc]],$AE$11:$BI$24,COLUMN()-COLUMN($AD$29),FALSE)*eurostat_totals[[#This Row],[2020 1]]</f>
        <v>0</v>
      </c>
      <c r="AT424" s="81">
        <f ca="1">VLOOKUP(eurostat_totals[[#This Row],[energy carrier EUCalc]],$AE$11:$BI$24,COLUMN()-COLUMN($AD$29),FALSE)*eurostat_totals[[#This Row],[2020 1]]</f>
        <v>0</v>
      </c>
      <c r="AU424" s="81">
        <f ca="1">VLOOKUP(eurostat_totals[[#This Row],[energy carrier EUCalc]],$AE$11:$BI$24,COLUMN()-COLUMN($AD$29),FALSE)*eurostat_totals[[#This Row],[2020 1]]</f>
        <v>0</v>
      </c>
      <c r="AV424" s="81">
        <f>VLOOKUP(eurostat_totals[[#This Row],[energy carrier EUCalc]],$AE$11:$BI$24,COLUMN()-COLUMN($AD$29),FALSE)*eurostat_totals[[#This Row],[2020 1]]</f>
        <v>0</v>
      </c>
      <c r="AW424" s="81">
        <f ca="1">VLOOKUP(eurostat_totals[[#This Row],[energy carrier EUCalc]],$AE$11:$BI$24,COLUMN()-COLUMN($AD$29),FALSE)*eurostat_totals[[#This Row],[2020 1]]</f>
        <v>0</v>
      </c>
      <c r="AX424" s="81">
        <f ca="1">VLOOKUP(eurostat_totals[[#This Row],[energy carrier EUCalc]],$AE$11:$BI$24,COLUMN()-COLUMN($AD$29),FALSE)*eurostat_totals[[#This Row],[2020 1]]</f>
        <v>0</v>
      </c>
      <c r="AY424" s="81">
        <f ca="1">VLOOKUP(eurostat_totals[[#This Row],[energy carrier EUCalc]],$AE$11:$BI$24,COLUMN()-COLUMN($AD$29),FALSE)*eurostat_totals[[#This Row],[2020 1]]</f>
        <v>0</v>
      </c>
      <c r="AZ424" s="81">
        <f ca="1">VLOOKUP(eurostat_totals[[#This Row],[energy carrier EUCalc]],$AE$11:$BI$24,COLUMN()-COLUMN($AD$29),FALSE)*eurostat_totals[[#This Row],[2020 1]]</f>
        <v>0</v>
      </c>
      <c r="BA424" s="81">
        <f ca="1">VLOOKUP(eurostat_totals[[#This Row],[energy carrier EUCalc]],$AE$11:$BI$24,COLUMN()-COLUMN($AD$29),FALSE)*eurostat_totals[[#This Row],[2020 1]]</f>
        <v>0</v>
      </c>
      <c r="BB424" s="81">
        <f ca="1">VLOOKUP(eurostat_totals[[#This Row],[energy carrier EUCalc]],$AE$11:$BI$24,COLUMN()-COLUMN($AD$29),FALSE)*eurostat_totals[[#This Row],[2020 1]]</f>
        <v>0</v>
      </c>
      <c r="BC424" s="81">
        <f>VLOOKUP(eurostat_totals[[#This Row],[energy carrier EUCalc]],$AE$11:$BI$24,COLUMN()-COLUMN($AD$29),FALSE)*eurostat_totals[[#This Row],[2020 1]]</f>
        <v>0</v>
      </c>
      <c r="BD424" s="81">
        <f ca="1">VLOOKUP(eurostat_totals[[#This Row],[energy carrier EUCalc]],$AE$11:$BI$24,COLUMN()-COLUMN($AD$29),FALSE)*eurostat_totals[[#This Row],[2020 1]]</f>
        <v>0</v>
      </c>
      <c r="BE424" s="81">
        <f ca="1">VLOOKUP(eurostat_totals[[#This Row],[energy carrier EUCalc]],$AE$11:$BI$24,COLUMN()-COLUMN($AD$29),FALSE)*eurostat_totals[[#This Row],[2020 1]]</f>
        <v>0</v>
      </c>
      <c r="BF424" s="81">
        <f ca="1">VLOOKUP(eurostat_totals[[#This Row],[energy carrier EUCalc]],$AE$11:$BI$24,COLUMN()-COLUMN($AD$29),FALSE)*eurostat_totals[[#This Row],[2020 1]]</f>
        <v>0</v>
      </c>
      <c r="BG424" s="81">
        <f ca="1">VLOOKUP(eurostat_totals[[#This Row],[energy carrier EUCalc]],$AE$11:$BI$24,COLUMN()-COLUMN($AD$29),FALSE)*eurostat_totals[[#This Row],[2020 1]]</f>
        <v>0</v>
      </c>
      <c r="BH424" s="81">
        <f ca="1">VLOOKUP(eurostat_totals[[#This Row],[energy carrier EUCalc]],$AE$11:$BI$24,COLUMN()-COLUMN($AD$29),FALSE)*eurostat_totals[[#This Row],[2020 1]]</f>
        <v>0</v>
      </c>
      <c r="BI424" s="81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81" t="str">
        <f t="shared" si="141"/>
        <v>solid-wastePortugal</v>
      </c>
      <c r="B425" s="6" t="s">
        <v>76</v>
      </c>
      <c r="C425" t="s">
        <v>21</v>
      </c>
      <c r="D425" s="84">
        <v>0</v>
      </c>
      <c r="E425" s="84">
        <v>0</v>
      </c>
      <c r="F425" s="84">
        <v>0</v>
      </c>
      <c r="G425" s="84">
        <v>0</v>
      </c>
      <c r="H425" s="84">
        <v>0</v>
      </c>
      <c r="I425" s="84">
        <v>0</v>
      </c>
      <c r="J425" s="84">
        <v>0</v>
      </c>
      <c r="K425" s="84">
        <v>0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4">
        <v>0</v>
      </c>
      <c r="T425" s="84">
        <v>0</v>
      </c>
      <c r="U425" s="84">
        <v>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4">
        <v>0</v>
      </c>
      <c r="AD425" s="84">
        <v>0</v>
      </c>
      <c r="AE425" s="84">
        <v>0</v>
      </c>
      <c r="AF425" s="84">
        <f t="shared" si="138"/>
        <v>0</v>
      </c>
      <c r="AG425" s="84">
        <f t="shared" si="139"/>
        <v>0</v>
      </c>
      <c r="AH425" s="84">
        <f t="shared" si="140"/>
        <v>0</v>
      </c>
      <c r="AI425" s="84">
        <f ca="1">VLOOKUP(eurostat_totals[[#This Row],[energy carrier EUCalc]],$AE$11:$BI$24,COLUMN()-COLUMN($AD$29),FALSE)*eurostat_totals[[#This Row],[2020 1]]</f>
        <v>0</v>
      </c>
      <c r="AJ425" s="84">
        <f ca="1">VLOOKUP(eurostat_totals[[#This Row],[energy carrier EUCalc]],$AE$11:$BI$24,COLUMN()-COLUMN($AD$29),FALSE)*eurostat_totals[[#This Row],[2020 1]]</f>
        <v>0</v>
      </c>
      <c r="AK425" s="84">
        <f ca="1">VLOOKUP(eurostat_totals[[#This Row],[energy carrier EUCalc]],$AE$11:$BI$24,COLUMN()-COLUMN($AD$29),FALSE)*eurostat_totals[[#This Row],[2020 1]]</f>
        <v>0</v>
      </c>
      <c r="AL425" s="84">
        <f ca="1">VLOOKUP(eurostat_totals[[#This Row],[energy carrier EUCalc]],$AE$11:$BI$24,COLUMN()-COLUMN($AD$29),FALSE)*eurostat_totals[[#This Row],[2020 1]]</f>
        <v>0</v>
      </c>
      <c r="AM425" s="84">
        <f ca="1">VLOOKUP(eurostat_totals[[#This Row],[energy carrier EUCalc]],$AE$11:$BI$24,COLUMN()-COLUMN($AD$29),FALSE)*eurostat_totals[[#This Row],[2020 1]]</f>
        <v>0</v>
      </c>
      <c r="AN425" s="84">
        <f ca="1">VLOOKUP(eurostat_totals[[#This Row],[energy carrier EUCalc]],$AE$11:$BI$24,COLUMN()-COLUMN($AD$29),FALSE)*eurostat_totals[[#This Row],[2020 1]]</f>
        <v>0</v>
      </c>
      <c r="AO425" s="84">
        <f>VLOOKUP(eurostat_totals[[#This Row],[energy carrier EUCalc]],$AE$11:$BI$24,COLUMN()-COLUMN($AD$29),FALSE)*eurostat_totals[[#This Row],[2020 1]]</f>
        <v>0</v>
      </c>
      <c r="AP425" s="84">
        <f ca="1">VLOOKUP(eurostat_totals[[#This Row],[energy carrier EUCalc]],$AE$11:$BI$24,COLUMN()-COLUMN($AD$29),FALSE)*eurostat_totals[[#This Row],[2020 1]]</f>
        <v>0</v>
      </c>
      <c r="AQ425" s="84">
        <f ca="1">VLOOKUP(eurostat_totals[[#This Row],[energy carrier EUCalc]],$AE$11:$BI$24,COLUMN()-COLUMN($AD$29),FALSE)*eurostat_totals[[#This Row],[2020 1]]</f>
        <v>0</v>
      </c>
      <c r="AR425" s="81">
        <f ca="1">VLOOKUP(eurostat_totals[[#This Row],[energy carrier EUCalc]],$AE$11:$BI$24,COLUMN()-COLUMN($AD$29),FALSE)*eurostat_totals[[#This Row],[2020 1]]</f>
        <v>0</v>
      </c>
      <c r="AS425" s="81">
        <f ca="1">VLOOKUP(eurostat_totals[[#This Row],[energy carrier EUCalc]],$AE$11:$BI$24,COLUMN()-COLUMN($AD$29),FALSE)*eurostat_totals[[#This Row],[2020 1]]</f>
        <v>0</v>
      </c>
      <c r="AT425" s="81">
        <f ca="1">VLOOKUP(eurostat_totals[[#This Row],[energy carrier EUCalc]],$AE$11:$BI$24,COLUMN()-COLUMN($AD$29),FALSE)*eurostat_totals[[#This Row],[2020 1]]</f>
        <v>0</v>
      </c>
      <c r="AU425" s="81">
        <f ca="1">VLOOKUP(eurostat_totals[[#This Row],[energy carrier EUCalc]],$AE$11:$BI$24,COLUMN()-COLUMN($AD$29),FALSE)*eurostat_totals[[#This Row],[2020 1]]</f>
        <v>0</v>
      </c>
      <c r="AV425" s="81">
        <f>VLOOKUP(eurostat_totals[[#This Row],[energy carrier EUCalc]],$AE$11:$BI$24,COLUMN()-COLUMN($AD$29),FALSE)*eurostat_totals[[#This Row],[2020 1]]</f>
        <v>0</v>
      </c>
      <c r="AW425" s="81">
        <f ca="1">VLOOKUP(eurostat_totals[[#This Row],[energy carrier EUCalc]],$AE$11:$BI$24,COLUMN()-COLUMN($AD$29),FALSE)*eurostat_totals[[#This Row],[2020 1]]</f>
        <v>0</v>
      </c>
      <c r="AX425" s="81">
        <f ca="1">VLOOKUP(eurostat_totals[[#This Row],[energy carrier EUCalc]],$AE$11:$BI$24,COLUMN()-COLUMN($AD$29),FALSE)*eurostat_totals[[#This Row],[2020 1]]</f>
        <v>0</v>
      </c>
      <c r="AY425" s="81">
        <f ca="1">VLOOKUP(eurostat_totals[[#This Row],[energy carrier EUCalc]],$AE$11:$BI$24,COLUMN()-COLUMN($AD$29),FALSE)*eurostat_totals[[#This Row],[2020 1]]</f>
        <v>0</v>
      </c>
      <c r="AZ425" s="81">
        <f ca="1">VLOOKUP(eurostat_totals[[#This Row],[energy carrier EUCalc]],$AE$11:$BI$24,COLUMN()-COLUMN($AD$29),FALSE)*eurostat_totals[[#This Row],[2020 1]]</f>
        <v>0</v>
      </c>
      <c r="BA425" s="81">
        <f ca="1">VLOOKUP(eurostat_totals[[#This Row],[energy carrier EUCalc]],$AE$11:$BI$24,COLUMN()-COLUMN($AD$29),FALSE)*eurostat_totals[[#This Row],[2020 1]]</f>
        <v>0</v>
      </c>
      <c r="BB425" s="81">
        <f ca="1">VLOOKUP(eurostat_totals[[#This Row],[energy carrier EUCalc]],$AE$11:$BI$24,COLUMN()-COLUMN($AD$29),FALSE)*eurostat_totals[[#This Row],[2020 1]]</f>
        <v>0</v>
      </c>
      <c r="BC425" s="81">
        <f>VLOOKUP(eurostat_totals[[#This Row],[energy carrier EUCalc]],$AE$11:$BI$24,COLUMN()-COLUMN($AD$29),FALSE)*eurostat_totals[[#This Row],[2020 1]]</f>
        <v>0</v>
      </c>
      <c r="BD425" s="81">
        <f ca="1">VLOOKUP(eurostat_totals[[#This Row],[energy carrier EUCalc]],$AE$11:$BI$24,COLUMN()-COLUMN($AD$29),FALSE)*eurostat_totals[[#This Row],[2020 1]]</f>
        <v>0</v>
      </c>
      <c r="BE425" s="81">
        <f ca="1">VLOOKUP(eurostat_totals[[#This Row],[energy carrier EUCalc]],$AE$11:$BI$24,COLUMN()-COLUMN($AD$29),FALSE)*eurostat_totals[[#This Row],[2020 1]]</f>
        <v>0</v>
      </c>
      <c r="BF425" s="81">
        <f ca="1">VLOOKUP(eurostat_totals[[#This Row],[energy carrier EUCalc]],$AE$11:$BI$24,COLUMN()-COLUMN($AD$29),FALSE)*eurostat_totals[[#This Row],[2020 1]]</f>
        <v>0</v>
      </c>
      <c r="BG425" s="81">
        <f ca="1">VLOOKUP(eurostat_totals[[#This Row],[energy carrier EUCalc]],$AE$11:$BI$24,COLUMN()-COLUMN($AD$29),FALSE)*eurostat_totals[[#This Row],[2020 1]]</f>
        <v>0</v>
      </c>
      <c r="BH425" s="81">
        <f ca="1">VLOOKUP(eurostat_totals[[#This Row],[energy carrier EUCalc]],$AE$11:$BI$24,COLUMN()-COLUMN($AD$29),FALSE)*eurostat_totals[[#This Row],[2020 1]]</f>
        <v>0</v>
      </c>
      <c r="BI425" s="81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81" t="str">
        <f t="shared" si="141"/>
        <v>solid-wasteRomania</v>
      </c>
      <c r="B426" s="6" t="s">
        <v>76</v>
      </c>
      <c r="C426" t="s">
        <v>10</v>
      </c>
      <c r="D426" s="84">
        <v>0</v>
      </c>
      <c r="E426" s="84">
        <v>0</v>
      </c>
      <c r="F426" s="84">
        <v>0</v>
      </c>
      <c r="G426" s="84">
        <v>0</v>
      </c>
      <c r="H426" s="84">
        <v>0</v>
      </c>
      <c r="I426" s="84">
        <v>0</v>
      </c>
      <c r="J426" s="84">
        <v>0</v>
      </c>
      <c r="K426" s="84">
        <v>0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4">
        <v>0</v>
      </c>
      <c r="S426" s="84">
        <v>0</v>
      </c>
      <c r="T426" s="84">
        <v>0</v>
      </c>
      <c r="U426" s="84">
        <v>0</v>
      </c>
      <c r="V426" s="84">
        <v>0</v>
      </c>
      <c r="W426" s="84">
        <v>0</v>
      </c>
      <c r="X426" s="84">
        <v>0</v>
      </c>
      <c r="Y426" s="84">
        <v>0</v>
      </c>
      <c r="Z426" s="84">
        <v>0</v>
      </c>
      <c r="AA426" s="84">
        <v>0</v>
      </c>
      <c r="AB426" s="84">
        <v>0</v>
      </c>
      <c r="AC426" s="84">
        <v>0</v>
      </c>
      <c r="AD426" s="84">
        <v>0</v>
      </c>
      <c r="AE426" s="84">
        <v>0</v>
      </c>
      <c r="AF426" s="84">
        <f t="shared" si="138"/>
        <v>0</v>
      </c>
      <c r="AG426" s="84">
        <f t="shared" si="139"/>
        <v>0</v>
      </c>
      <c r="AH426" s="84">
        <f t="shared" si="140"/>
        <v>0</v>
      </c>
      <c r="AI426" s="84">
        <f ca="1">VLOOKUP(eurostat_totals[[#This Row],[energy carrier EUCalc]],$AE$11:$BI$24,COLUMN()-COLUMN($AD$29),FALSE)*eurostat_totals[[#This Row],[2020 1]]</f>
        <v>0</v>
      </c>
      <c r="AJ426" s="84">
        <f ca="1">VLOOKUP(eurostat_totals[[#This Row],[energy carrier EUCalc]],$AE$11:$BI$24,COLUMN()-COLUMN($AD$29),FALSE)*eurostat_totals[[#This Row],[2020 1]]</f>
        <v>0</v>
      </c>
      <c r="AK426" s="84">
        <f ca="1">VLOOKUP(eurostat_totals[[#This Row],[energy carrier EUCalc]],$AE$11:$BI$24,COLUMN()-COLUMN($AD$29),FALSE)*eurostat_totals[[#This Row],[2020 1]]</f>
        <v>0</v>
      </c>
      <c r="AL426" s="84">
        <f ca="1">VLOOKUP(eurostat_totals[[#This Row],[energy carrier EUCalc]],$AE$11:$BI$24,COLUMN()-COLUMN($AD$29),FALSE)*eurostat_totals[[#This Row],[2020 1]]</f>
        <v>0</v>
      </c>
      <c r="AM426" s="84">
        <f ca="1">VLOOKUP(eurostat_totals[[#This Row],[energy carrier EUCalc]],$AE$11:$BI$24,COLUMN()-COLUMN($AD$29),FALSE)*eurostat_totals[[#This Row],[2020 1]]</f>
        <v>0</v>
      </c>
      <c r="AN426" s="84">
        <f ca="1">VLOOKUP(eurostat_totals[[#This Row],[energy carrier EUCalc]],$AE$11:$BI$24,COLUMN()-COLUMN($AD$29),FALSE)*eurostat_totals[[#This Row],[2020 1]]</f>
        <v>0</v>
      </c>
      <c r="AO426" s="84">
        <f>VLOOKUP(eurostat_totals[[#This Row],[energy carrier EUCalc]],$AE$11:$BI$24,COLUMN()-COLUMN($AD$29),FALSE)*eurostat_totals[[#This Row],[2020 1]]</f>
        <v>0</v>
      </c>
      <c r="AP426" s="84">
        <f ca="1">VLOOKUP(eurostat_totals[[#This Row],[energy carrier EUCalc]],$AE$11:$BI$24,COLUMN()-COLUMN($AD$29),FALSE)*eurostat_totals[[#This Row],[2020 1]]</f>
        <v>0</v>
      </c>
      <c r="AQ426" s="84">
        <f ca="1">VLOOKUP(eurostat_totals[[#This Row],[energy carrier EUCalc]],$AE$11:$BI$24,COLUMN()-COLUMN($AD$29),FALSE)*eurostat_totals[[#This Row],[2020 1]]</f>
        <v>0</v>
      </c>
      <c r="AR426" s="81">
        <f ca="1">VLOOKUP(eurostat_totals[[#This Row],[energy carrier EUCalc]],$AE$11:$BI$24,COLUMN()-COLUMN($AD$29),FALSE)*eurostat_totals[[#This Row],[2020 1]]</f>
        <v>0</v>
      </c>
      <c r="AS426" s="81">
        <f ca="1">VLOOKUP(eurostat_totals[[#This Row],[energy carrier EUCalc]],$AE$11:$BI$24,COLUMN()-COLUMN($AD$29),FALSE)*eurostat_totals[[#This Row],[2020 1]]</f>
        <v>0</v>
      </c>
      <c r="AT426" s="81">
        <f ca="1">VLOOKUP(eurostat_totals[[#This Row],[energy carrier EUCalc]],$AE$11:$BI$24,COLUMN()-COLUMN($AD$29),FALSE)*eurostat_totals[[#This Row],[2020 1]]</f>
        <v>0</v>
      </c>
      <c r="AU426" s="81">
        <f ca="1">VLOOKUP(eurostat_totals[[#This Row],[energy carrier EUCalc]],$AE$11:$BI$24,COLUMN()-COLUMN($AD$29),FALSE)*eurostat_totals[[#This Row],[2020 1]]</f>
        <v>0</v>
      </c>
      <c r="AV426" s="81">
        <f>VLOOKUP(eurostat_totals[[#This Row],[energy carrier EUCalc]],$AE$11:$BI$24,COLUMN()-COLUMN($AD$29),FALSE)*eurostat_totals[[#This Row],[2020 1]]</f>
        <v>0</v>
      </c>
      <c r="AW426" s="81">
        <f ca="1">VLOOKUP(eurostat_totals[[#This Row],[energy carrier EUCalc]],$AE$11:$BI$24,COLUMN()-COLUMN($AD$29),FALSE)*eurostat_totals[[#This Row],[2020 1]]</f>
        <v>0</v>
      </c>
      <c r="AX426" s="81">
        <f ca="1">VLOOKUP(eurostat_totals[[#This Row],[energy carrier EUCalc]],$AE$11:$BI$24,COLUMN()-COLUMN($AD$29),FALSE)*eurostat_totals[[#This Row],[2020 1]]</f>
        <v>0</v>
      </c>
      <c r="AY426" s="81">
        <f ca="1">VLOOKUP(eurostat_totals[[#This Row],[energy carrier EUCalc]],$AE$11:$BI$24,COLUMN()-COLUMN($AD$29),FALSE)*eurostat_totals[[#This Row],[2020 1]]</f>
        <v>0</v>
      </c>
      <c r="AZ426" s="81">
        <f ca="1">VLOOKUP(eurostat_totals[[#This Row],[energy carrier EUCalc]],$AE$11:$BI$24,COLUMN()-COLUMN($AD$29),FALSE)*eurostat_totals[[#This Row],[2020 1]]</f>
        <v>0</v>
      </c>
      <c r="BA426" s="81">
        <f ca="1">VLOOKUP(eurostat_totals[[#This Row],[energy carrier EUCalc]],$AE$11:$BI$24,COLUMN()-COLUMN($AD$29),FALSE)*eurostat_totals[[#This Row],[2020 1]]</f>
        <v>0</v>
      </c>
      <c r="BB426" s="81">
        <f ca="1">VLOOKUP(eurostat_totals[[#This Row],[energy carrier EUCalc]],$AE$11:$BI$24,COLUMN()-COLUMN($AD$29),FALSE)*eurostat_totals[[#This Row],[2020 1]]</f>
        <v>0</v>
      </c>
      <c r="BC426" s="81">
        <f>VLOOKUP(eurostat_totals[[#This Row],[energy carrier EUCalc]],$AE$11:$BI$24,COLUMN()-COLUMN($AD$29),FALSE)*eurostat_totals[[#This Row],[2020 1]]</f>
        <v>0</v>
      </c>
      <c r="BD426" s="81">
        <f ca="1">VLOOKUP(eurostat_totals[[#This Row],[energy carrier EUCalc]],$AE$11:$BI$24,COLUMN()-COLUMN($AD$29),FALSE)*eurostat_totals[[#This Row],[2020 1]]</f>
        <v>0</v>
      </c>
      <c r="BE426" s="81">
        <f ca="1">VLOOKUP(eurostat_totals[[#This Row],[energy carrier EUCalc]],$AE$11:$BI$24,COLUMN()-COLUMN($AD$29),FALSE)*eurostat_totals[[#This Row],[2020 1]]</f>
        <v>0</v>
      </c>
      <c r="BF426" s="81">
        <f ca="1">VLOOKUP(eurostat_totals[[#This Row],[energy carrier EUCalc]],$AE$11:$BI$24,COLUMN()-COLUMN($AD$29),FALSE)*eurostat_totals[[#This Row],[2020 1]]</f>
        <v>0</v>
      </c>
      <c r="BG426" s="81">
        <f ca="1">VLOOKUP(eurostat_totals[[#This Row],[energy carrier EUCalc]],$AE$11:$BI$24,COLUMN()-COLUMN($AD$29),FALSE)*eurostat_totals[[#This Row],[2020 1]]</f>
        <v>0</v>
      </c>
      <c r="BH426" s="81">
        <f ca="1">VLOOKUP(eurostat_totals[[#This Row],[energy carrier EUCalc]],$AE$11:$BI$24,COLUMN()-COLUMN($AD$29),FALSE)*eurostat_totals[[#This Row],[2020 1]]</f>
        <v>0</v>
      </c>
      <c r="BI426" s="81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81" t="str">
        <f t="shared" si="141"/>
        <v>solid-wasteSerbia</v>
      </c>
      <c r="B427" s="6" t="s">
        <v>76</v>
      </c>
      <c r="C427" t="s">
        <v>72</v>
      </c>
      <c r="D427" s="84">
        <v>0</v>
      </c>
      <c r="E427" s="84">
        <v>0</v>
      </c>
      <c r="F427" s="84">
        <v>0</v>
      </c>
      <c r="G427" s="84">
        <v>0</v>
      </c>
      <c r="H427" s="84">
        <v>0</v>
      </c>
      <c r="I427" s="84">
        <v>0</v>
      </c>
      <c r="J427" s="84">
        <v>0</v>
      </c>
      <c r="K427" s="84">
        <v>0</v>
      </c>
      <c r="L427" s="84">
        <v>0</v>
      </c>
      <c r="M427" s="84">
        <v>0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4">
        <v>0</v>
      </c>
      <c r="T427" s="84">
        <v>0</v>
      </c>
      <c r="U427" s="84">
        <v>0</v>
      </c>
      <c r="V427" s="84">
        <v>0</v>
      </c>
      <c r="W427" s="84">
        <v>0</v>
      </c>
      <c r="X427" s="84">
        <v>0</v>
      </c>
      <c r="Y427" s="84">
        <v>0</v>
      </c>
      <c r="Z427" s="84">
        <v>0</v>
      </c>
      <c r="AA427" s="84">
        <v>0</v>
      </c>
      <c r="AB427" s="84">
        <v>0</v>
      </c>
      <c r="AC427" s="84">
        <v>0</v>
      </c>
      <c r="AD427" s="84">
        <v>0</v>
      </c>
      <c r="AE427" s="84">
        <v>0</v>
      </c>
      <c r="AF427" s="84">
        <f t="shared" si="138"/>
        <v>0</v>
      </c>
      <c r="AG427" s="84">
        <f t="shared" si="139"/>
        <v>0</v>
      </c>
      <c r="AH427" s="84">
        <f t="shared" si="140"/>
        <v>0</v>
      </c>
      <c r="AI427" s="84">
        <f ca="1">VLOOKUP(eurostat_totals[[#This Row],[energy carrier EUCalc]],$AE$11:$BI$24,COLUMN()-COLUMN($AD$29),FALSE)*eurostat_totals[[#This Row],[2020 1]]</f>
        <v>0</v>
      </c>
      <c r="AJ427" s="84">
        <f ca="1">VLOOKUP(eurostat_totals[[#This Row],[energy carrier EUCalc]],$AE$11:$BI$24,COLUMN()-COLUMN($AD$29),FALSE)*eurostat_totals[[#This Row],[2020 1]]</f>
        <v>0</v>
      </c>
      <c r="AK427" s="84">
        <f ca="1">VLOOKUP(eurostat_totals[[#This Row],[energy carrier EUCalc]],$AE$11:$BI$24,COLUMN()-COLUMN($AD$29),FALSE)*eurostat_totals[[#This Row],[2020 1]]</f>
        <v>0</v>
      </c>
      <c r="AL427" s="84">
        <f ca="1">VLOOKUP(eurostat_totals[[#This Row],[energy carrier EUCalc]],$AE$11:$BI$24,COLUMN()-COLUMN($AD$29),FALSE)*eurostat_totals[[#This Row],[2020 1]]</f>
        <v>0</v>
      </c>
      <c r="AM427" s="84">
        <f ca="1">VLOOKUP(eurostat_totals[[#This Row],[energy carrier EUCalc]],$AE$11:$BI$24,COLUMN()-COLUMN($AD$29),FALSE)*eurostat_totals[[#This Row],[2020 1]]</f>
        <v>0</v>
      </c>
      <c r="AN427" s="84">
        <f ca="1">VLOOKUP(eurostat_totals[[#This Row],[energy carrier EUCalc]],$AE$11:$BI$24,COLUMN()-COLUMN($AD$29),FALSE)*eurostat_totals[[#This Row],[2020 1]]</f>
        <v>0</v>
      </c>
      <c r="AO427" s="84">
        <f>VLOOKUP(eurostat_totals[[#This Row],[energy carrier EUCalc]],$AE$11:$BI$24,COLUMN()-COLUMN($AD$29),FALSE)*eurostat_totals[[#This Row],[2020 1]]</f>
        <v>0</v>
      </c>
      <c r="AP427" s="84">
        <f ca="1">VLOOKUP(eurostat_totals[[#This Row],[energy carrier EUCalc]],$AE$11:$BI$24,COLUMN()-COLUMN($AD$29),FALSE)*eurostat_totals[[#This Row],[2020 1]]</f>
        <v>0</v>
      </c>
      <c r="AQ427" s="84">
        <f ca="1">VLOOKUP(eurostat_totals[[#This Row],[energy carrier EUCalc]],$AE$11:$BI$24,COLUMN()-COLUMN($AD$29),FALSE)*eurostat_totals[[#This Row],[2020 1]]</f>
        <v>0</v>
      </c>
      <c r="AR427" s="81">
        <f ca="1">VLOOKUP(eurostat_totals[[#This Row],[energy carrier EUCalc]],$AE$11:$BI$24,COLUMN()-COLUMN($AD$29),FALSE)*eurostat_totals[[#This Row],[2020 1]]</f>
        <v>0</v>
      </c>
      <c r="AS427" s="81">
        <f ca="1">VLOOKUP(eurostat_totals[[#This Row],[energy carrier EUCalc]],$AE$11:$BI$24,COLUMN()-COLUMN($AD$29),FALSE)*eurostat_totals[[#This Row],[2020 1]]</f>
        <v>0</v>
      </c>
      <c r="AT427" s="81">
        <f ca="1">VLOOKUP(eurostat_totals[[#This Row],[energy carrier EUCalc]],$AE$11:$BI$24,COLUMN()-COLUMN($AD$29),FALSE)*eurostat_totals[[#This Row],[2020 1]]</f>
        <v>0</v>
      </c>
      <c r="AU427" s="81">
        <f ca="1">VLOOKUP(eurostat_totals[[#This Row],[energy carrier EUCalc]],$AE$11:$BI$24,COLUMN()-COLUMN($AD$29),FALSE)*eurostat_totals[[#This Row],[2020 1]]</f>
        <v>0</v>
      </c>
      <c r="AV427" s="81">
        <f>VLOOKUP(eurostat_totals[[#This Row],[energy carrier EUCalc]],$AE$11:$BI$24,COLUMN()-COLUMN($AD$29),FALSE)*eurostat_totals[[#This Row],[2020 1]]</f>
        <v>0</v>
      </c>
      <c r="AW427" s="81">
        <f ca="1">VLOOKUP(eurostat_totals[[#This Row],[energy carrier EUCalc]],$AE$11:$BI$24,COLUMN()-COLUMN($AD$29),FALSE)*eurostat_totals[[#This Row],[2020 1]]</f>
        <v>0</v>
      </c>
      <c r="AX427" s="81">
        <f ca="1">VLOOKUP(eurostat_totals[[#This Row],[energy carrier EUCalc]],$AE$11:$BI$24,COLUMN()-COLUMN($AD$29),FALSE)*eurostat_totals[[#This Row],[2020 1]]</f>
        <v>0</v>
      </c>
      <c r="AY427" s="81">
        <f ca="1">VLOOKUP(eurostat_totals[[#This Row],[energy carrier EUCalc]],$AE$11:$BI$24,COLUMN()-COLUMN($AD$29),FALSE)*eurostat_totals[[#This Row],[2020 1]]</f>
        <v>0</v>
      </c>
      <c r="AZ427" s="81">
        <f ca="1">VLOOKUP(eurostat_totals[[#This Row],[energy carrier EUCalc]],$AE$11:$BI$24,COLUMN()-COLUMN($AD$29),FALSE)*eurostat_totals[[#This Row],[2020 1]]</f>
        <v>0</v>
      </c>
      <c r="BA427" s="81">
        <f ca="1">VLOOKUP(eurostat_totals[[#This Row],[energy carrier EUCalc]],$AE$11:$BI$24,COLUMN()-COLUMN($AD$29),FALSE)*eurostat_totals[[#This Row],[2020 1]]</f>
        <v>0</v>
      </c>
      <c r="BB427" s="81">
        <f ca="1">VLOOKUP(eurostat_totals[[#This Row],[energy carrier EUCalc]],$AE$11:$BI$24,COLUMN()-COLUMN($AD$29),FALSE)*eurostat_totals[[#This Row],[2020 1]]</f>
        <v>0</v>
      </c>
      <c r="BC427" s="81">
        <f>VLOOKUP(eurostat_totals[[#This Row],[energy carrier EUCalc]],$AE$11:$BI$24,COLUMN()-COLUMN($AD$29),FALSE)*eurostat_totals[[#This Row],[2020 1]]</f>
        <v>0</v>
      </c>
      <c r="BD427" s="81">
        <f ca="1">VLOOKUP(eurostat_totals[[#This Row],[energy carrier EUCalc]],$AE$11:$BI$24,COLUMN()-COLUMN($AD$29),FALSE)*eurostat_totals[[#This Row],[2020 1]]</f>
        <v>0</v>
      </c>
      <c r="BE427" s="81">
        <f ca="1">VLOOKUP(eurostat_totals[[#This Row],[energy carrier EUCalc]],$AE$11:$BI$24,COLUMN()-COLUMN($AD$29),FALSE)*eurostat_totals[[#This Row],[2020 1]]</f>
        <v>0</v>
      </c>
      <c r="BF427" s="81">
        <f ca="1">VLOOKUP(eurostat_totals[[#This Row],[energy carrier EUCalc]],$AE$11:$BI$24,COLUMN()-COLUMN($AD$29),FALSE)*eurostat_totals[[#This Row],[2020 1]]</f>
        <v>0</v>
      </c>
      <c r="BG427" s="81">
        <f ca="1">VLOOKUP(eurostat_totals[[#This Row],[energy carrier EUCalc]],$AE$11:$BI$24,COLUMN()-COLUMN($AD$29),FALSE)*eurostat_totals[[#This Row],[2020 1]]</f>
        <v>0</v>
      </c>
      <c r="BH427" s="81">
        <f ca="1">VLOOKUP(eurostat_totals[[#This Row],[energy carrier EUCalc]],$AE$11:$BI$24,COLUMN()-COLUMN($AD$29),FALSE)*eurostat_totals[[#This Row],[2020 1]]</f>
        <v>0</v>
      </c>
      <c r="BI427" s="81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81" t="str">
        <f t="shared" si="141"/>
        <v>solid-wasteSlovakia</v>
      </c>
      <c r="B428" s="6" t="s">
        <v>76</v>
      </c>
      <c r="C428" t="s">
        <v>20</v>
      </c>
      <c r="D428" s="84">
        <v>0</v>
      </c>
      <c r="E428" s="84">
        <v>0</v>
      </c>
      <c r="F428" s="84">
        <v>0</v>
      </c>
      <c r="G428" s="84">
        <v>0</v>
      </c>
      <c r="H428" s="84">
        <v>0</v>
      </c>
      <c r="I428" s="84">
        <v>0</v>
      </c>
      <c r="J428" s="84">
        <v>0</v>
      </c>
      <c r="K428" s="84">
        <v>0</v>
      </c>
      <c r="L428" s="84">
        <v>0</v>
      </c>
      <c r="M428" s="84">
        <v>0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84">
        <v>0</v>
      </c>
      <c r="T428" s="84">
        <v>0</v>
      </c>
      <c r="U428" s="84">
        <v>0</v>
      </c>
      <c r="V428" s="84">
        <v>0</v>
      </c>
      <c r="W428" s="84">
        <v>0</v>
      </c>
      <c r="X428" s="84">
        <v>0</v>
      </c>
      <c r="Y428" s="84">
        <v>0</v>
      </c>
      <c r="Z428" s="84">
        <v>0</v>
      </c>
      <c r="AA428" s="84">
        <v>0</v>
      </c>
      <c r="AB428" s="84">
        <v>0</v>
      </c>
      <c r="AC428" s="84">
        <v>0</v>
      </c>
      <c r="AD428" s="84">
        <v>0</v>
      </c>
      <c r="AE428" s="84">
        <v>0</v>
      </c>
      <c r="AF428" s="84">
        <f t="shared" si="138"/>
        <v>0</v>
      </c>
      <c r="AG428" s="84">
        <f t="shared" si="139"/>
        <v>0</v>
      </c>
      <c r="AH428" s="84">
        <f t="shared" si="140"/>
        <v>0</v>
      </c>
      <c r="AI428" s="84">
        <f ca="1">VLOOKUP(eurostat_totals[[#This Row],[energy carrier EUCalc]],$AE$11:$BI$24,COLUMN()-COLUMN($AD$29),FALSE)*eurostat_totals[[#This Row],[2020 1]]</f>
        <v>0</v>
      </c>
      <c r="AJ428" s="84">
        <f ca="1">VLOOKUP(eurostat_totals[[#This Row],[energy carrier EUCalc]],$AE$11:$BI$24,COLUMN()-COLUMN($AD$29),FALSE)*eurostat_totals[[#This Row],[2020 1]]</f>
        <v>0</v>
      </c>
      <c r="AK428" s="84">
        <f ca="1">VLOOKUP(eurostat_totals[[#This Row],[energy carrier EUCalc]],$AE$11:$BI$24,COLUMN()-COLUMN($AD$29),FALSE)*eurostat_totals[[#This Row],[2020 1]]</f>
        <v>0</v>
      </c>
      <c r="AL428" s="84">
        <f ca="1">VLOOKUP(eurostat_totals[[#This Row],[energy carrier EUCalc]],$AE$11:$BI$24,COLUMN()-COLUMN($AD$29),FALSE)*eurostat_totals[[#This Row],[2020 1]]</f>
        <v>0</v>
      </c>
      <c r="AM428" s="84">
        <f ca="1">VLOOKUP(eurostat_totals[[#This Row],[energy carrier EUCalc]],$AE$11:$BI$24,COLUMN()-COLUMN($AD$29),FALSE)*eurostat_totals[[#This Row],[2020 1]]</f>
        <v>0</v>
      </c>
      <c r="AN428" s="84">
        <f ca="1">VLOOKUP(eurostat_totals[[#This Row],[energy carrier EUCalc]],$AE$11:$BI$24,COLUMN()-COLUMN($AD$29),FALSE)*eurostat_totals[[#This Row],[2020 1]]</f>
        <v>0</v>
      </c>
      <c r="AO428" s="84">
        <f>VLOOKUP(eurostat_totals[[#This Row],[energy carrier EUCalc]],$AE$11:$BI$24,COLUMN()-COLUMN($AD$29),FALSE)*eurostat_totals[[#This Row],[2020 1]]</f>
        <v>0</v>
      </c>
      <c r="AP428" s="84">
        <f ca="1">VLOOKUP(eurostat_totals[[#This Row],[energy carrier EUCalc]],$AE$11:$BI$24,COLUMN()-COLUMN($AD$29),FALSE)*eurostat_totals[[#This Row],[2020 1]]</f>
        <v>0</v>
      </c>
      <c r="AQ428" s="84">
        <f ca="1">VLOOKUP(eurostat_totals[[#This Row],[energy carrier EUCalc]],$AE$11:$BI$24,COLUMN()-COLUMN($AD$29),FALSE)*eurostat_totals[[#This Row],[2020 1]]</f>
        <v>0</v>
      </c>
      <c r="AR428" s="81">
        <f ca="1">VLOOKUP(eurostat_totals[[#This Row],[energy carrier EUCalc]],$AE$11:$BI$24,COLUMN()-COLUMN($AD$29),FALSE)*eurostat_totals[[#This Row],[2020 1]]</f>
        <v>0</v>
      </c>
      <c r="AS428" s="81">
        <f ca="1">VLOOKUP(eurostat_totals[[#This Row],[energy carrier EUCalc]],$AE$11:$BI$24,COLUMN()-COLUMN($AD$29),FALSE)*eurostat_totals[[#This Row],[2020 1]]</f>
        <v>0</v>
      </c>
      <c r="AT428" s="81">
        <f ca="1">VLOOKUP(eurostat_totals[[#This Row],[energy carrier EUCalc]],$AE$11:$BI$24,COLUMN()-COLUMN($AD$29),FALSE)*eurostat_totals[[#This Row],[2020 1]]</f>
        <v>0</v>
      </c>
      <c r="AU428" s="81">
        <f ca="1">VLOOKUP(eurostat_totals[[#This Row],[energy carrier EUCalc]],$AE$11:$BI$24,COLUMN()-COLUMN($AD$29),FALSE)*eurostat_totals[[#This Row],[2020 1]]</f>
        <v>0</v>
      </c>
      <c r="AV428" s="81">
        <f>VLOOKUP(eurostat_totals[[#This Row],[energy carrier EUCalc]],$AE$11:$BI$24,COLUMN()-COLUMN($AD$29),FALSE)*eurostat_totals[[#This Row],[2020 1]]</f>
        <v>0</v>
      </c>
      <c r="AW428" s="81">
        <f ca="1">VLOOKUP(eurostat_totals[[#This Row],[energy carrier EUCalc]],$AE$11:$BI$24,COLUMN()-COLUMN($AD$29),FALSE)*eurostat_totals[[#This Row],[2020 1]]</f>
        <v>0</v>
      </c>
      <c r="AX428" s="81">
        <f ca="1">VLOOKUP(eurostat_totals[[#This Row],[energy carrier EUCalc]],$AE$11:$BI$24,COLUMN()-COLUMN($AD$29),FALSE)*eurostat_totals[[#This Row],[2020 1]]</f>
        <v>0</v>
      </c>
      <c r="AY428" s="81">
        <f ca="1">VLOOKUP(eurostat_totals[[#This Row],[energy carrier EUCalc]],$AE$11:$BI$24,COLUMN()-COLUMN($AD$29),FALSE)*eurostat_totals[[#This Row],[2020 1]]</f>
        <v>0</v>
      </c>
      <c r="AZ428" s="81">
        <f ca="1">VLOOKUP(eurostat_totals[[#This Row],[energy carrier EUCalc]],$AE$11:$BI$24,COLUMN()-COLUMN($AD$29),FALSE)*eurostat_totals[[#This Row],[2020 1]]</f>
        <v>0</v>
      </c>
      <c r="BA428" s="81">
        <f ca="1">VLOOKUP(eurostat_totals[[#This Row],[energy carrier EUCalc]],$AE$11:$BI$24,COLUMN()-COLUMN($AD$29),FALSE)*eurostat_totals[[#This Row],[2020 1]]</f>
        <v>0</v>
      </c>
      <c r="BB428" s="81">
        <f ca="1">VLOOKUP(eurostat_totals[[#This Row],[energy carrier EUCalc]],$AE$11:$BI$24,COLUMN()-COLUMN($AD$29),FALSE)*eurostat_totals[[#This Row],[2020 1]]</f>
        <v>0</v>
      </c>
      <c r="BC428" s="81">
        <f>VLOOKUP(eurostat_totals[[#This Row],[energy carrier EUCalc]],$AE$11:$BI$24,COLUMN()-COLUMN($AD$29),FALSE)*eurostat_totals[[#This Row],[2020 1]]</f>
        <v>0</v>
      </c>
      <c r="BD428" s="81">
        <f ca="1">VLOOKUP(eurostat_totals[[#This Row],[energy carrier EUCalc]],$AE$11:$BI$24,COLUMN()-COLUMN($AD$29),FALSE)*eurostat_totals[[#This Row],[2020 1]]</f>
        <v>0</v>
      </c>
      <c r="BE428" s="81">
        <f ca="1">VLOOKUP(eurostat_totals[[#This Row],[energy carrier EUCalc]],$AE$11:$BI$24,COLUMN()-COLUMN($AD$29),FALSE)*eurostat_totals[[#This Row],[2020 1]]</f>
        <v>0</v>
      </c>
      <c r="BF428" s="81">
        <f ca="1">VLOOKUP(eurostat_totals[[#This Row],[energy carrier EUCalc]],$AE$11:$BI$24,COLUMN()-COLUMN($AD$29),FALSE)*eurostat_totals[[#This Row],[2020 1]]</f>
        <v>0</v>
      </c>
      <c r="BG428" s="81">
        <f ca="1">VLOOKUP(eurostat_totals[[#This Row],[energy carrier EUCalc]],$AE$11:$BI$24,COLUMN()-COLUMN($AD$29),FALSE)*eurostat_totals[[#This Row],[2020 1]]</f>
        <v>0</v>
      </c>
      <c r="BH428" s="81">
        <f ca="1">VLOOKUP(eurostat_totals[[#This Row],[energy carrier EUCalc]],$AE$11:$BI$24,COLUMN()-COLUMN($AD$29),FALSE)*eurostat_totals[[#This Row],[2020 1]]</f>
        <v>0</v>
      </c>
      <c r="BI428" s="81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81" t="str">
        <f t="shared" si="141"/>
        <v>solid-wasteSlovenia</v>
      </c>
      <c r="B429" s="6" t="s">
        <v>76</v>
      </c>
      <c r="C429" t="s">
        <v>26</v>
      </c>
      <c r="D429" s="84">
        <v>0</v>
      </c>
      <c r="E429" s="84">
        <v>0</v>
      </c>
      <c r="F429" s="84">
        <v>0</v>
      </c>
      <c r="G429" s="84">
        <v>0</v>
      </c>
      <c r="H429" s="84">
        <v>0</v>
      </c>
      <c r="I429" s="84">
        <v>0</v>
      </c>
      <c r="J429" s="84">
        <v>0</v>
      </c>
      <c r="K429" s="84">
        <v>0</v>
      </c>
      <c r="L429" s="84">
        <v>0</v>
      </c>
      <c r="M429" s="84">
        <v>0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4">
        <v>0</v>
      </c>
      <c r="T429" s="84">
        <v>0</v>
      </c>
      <c r="U429" s="84">
        <v>0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0</v>
      </c>
      <c r="AB429" s="84">
        <v>0</v>
      </c>
      <c r="AC429" s="84">
        <v>0</v>
      </c>
      <c r="AD429" s="84">
        <v>0</v>
      </c>
      <c r="AE429" s="84">
        <v>0</v>
      </c>
      <c r="AF429" s="84">
        <f t="shared" si="138"/>
        <v>0</v>
      </c>
      <c r="AG429" s="84">
        <f t="shared" si="139"/>
        <v>0</v>
      </c>
      <c r="AH429" s="84">
        <f t="shared" si="140"/>
        <v>0</v>
      </c>
      <c r="AI429" s="84">
        <f ca="1">VLOOKUP(eurostat_totals[[#This Row],[energy carrier EUCalc]],$AE$11:$BI$24,COLUMN()-COLUMN($AD$29),FALSE)*eurostat_totals[[#This Row],[2020 1]]</f>
        <v>0</v>
      </c>
      <c r="AJ429" s="84">
        <f ca="1">VLOOKUP(eurostat_totals[[#This Row],[energy carrier EUCalc]],$AE$11:$BI$24,COLUMN()-COLUMN($AD$29),FALSE)*eurostat_totals[[#This Row],[2020 1]]</f>
        <v>0</v>
      </c>
      <c r="AK429" s="84">
        <f ca="1">VLOOKUP(eurostat_totals[[#This Row],[energy carrier EUCalc]],$AE$11:$BI$24,COLUMN()-COLUMN($AD$29),FALSE)*eurostat_totals[[#This Row],[2020 1]]</f>
        <v>0</v>
      </c>
      <c r="AL429" s="84">
        <f ca="1">VLOOKUP(eurostat_totals[[#This Row],[energy carrier EUCalc]],$AE$11:$BI$24,COLUMN()-COLUMN($AD$29),FALSE)*eurostat_totals[[#This Row],[2020 1]]</f>
        <v>0</v>
      </c>
      <c r="AM429" s="84">
        <f ca="1">VLOOKUP(eurostat_totals[[#This Row],[energy carrier EUCalc]],$AE$11:$BI$24,COLUMN()-COLUMN($AD$29),FALSE)*eurostat_totals[[#This Row],[2020 1]]</f>
        <v>0</v>
      </c>
      <c r="AN429" s="84">
        <f ca="1">VLOOKUP(eurostat_totals[[#This Row],[energy carrier EUCalc]],$AE$11:$BI$24,COLUMN()-COLUMN($AD$29),FALSE)*eurostat_totals[[#This Row],[2020 1]]</f>
        <v>0</v>
      </c>
      <c r="AO429" s="84">
        <f>VLOOKUP(eurostat_totals[[#This Row],[energy carrier EUCalc]],$AE$11:$BI$24,COLUMN()-COLUMN($AD$29),FALSE)*eurostat_totals[[#This Row],[2020 1]]</f>
        <v>0</v>
      </c>
      <c r="AP429" s="84">
        <f ca="1">VLOOKUP(eurostat_totals[[#This Row],[energy carrier EUCalc]],$AE$11:$BI$24,COLUMN()-COLUMN($AD$29),FALSE)*eurostat_totals[[#This Row],[2020 1]]</f>
        <v>0</v>
      </c>
      <c r="AQ429" s="84">
        <f ca="1">VLOOKUP(eurostat_totals[[#This Row],[energy carrier EUCalc]],$AE$11:$BI$24,COLUMN()-COLUMN($AD$29),FALSE)*eurostat_totals[[#This Row],[2020 1]]</f>
        <v>0</v>
      </c>
      <c r="AR429" s="81">
        <f ca="1">VLOOKUP(eurostat_totals[[#This Row],[energy carrier EUCalc]],$AE$11:$BI$24,COLUMN()-COLUMN($AD$29),FALSE)*eurostat_totals[[#This Row],[2020 1]]</f>
        <v>0</v>
      </c>
      <c r="AS429" s="81">
        <f ca="1">VLOOKUP(eurostat_totals[[#This Row],[energy carrier EUCalc]],$AE$11:$BI$24,COLUMN()-COLUMN($AD$29),FALSE)*eurostat_totals[[#This Row],[2020 1]]</f>
        <v>0</v>
      </c>
      <c r="AT429" s="81">
        <f ca="1">VLOOKUP(eurostat_totals[[#This Row],[energy carrier EUCalc]],$AE$11:$BI$24,COLUMN()-COLUMN($AD$29),FALSE)*eurostat_totals[[#This Row],[2020 1]]</f>
        <v>0</v>
      </c>
      <c r="AU429" s="81">
        <f ca="1">VLOOKUP(eurostat_totals[[#This Row],[energy carrier EUCalc]],$AE$11:$BI$24,COLUMN()-COLUMN($AD$29),FALSE)*eurostat_totals[[#This Row],[2020 1]]</f>
        <v>0</v>
      </c>
      <c r="AV429" s="81">
        <f>VLOOKUP(eurostat_totals[[#This Row],[energy carrier EUCalc]],$AE$11:$BI$24,COLUMN()-COLUMN($AD$29),FALSE)*eurostat_totals[[#This Row],[2020 1]]</f>
        <v>0</v>
      </c>
      <c r="AW429" s="81">
        <f ca="1">VLOOKUP(eurostat_totals[[#This Row],[energy carrier EUCalc]],$AE$11:$BI$24,COLUMN()-COLUMN($AD$29),FALSE)*eurostat_totals[[#This Row],[2020 1]]</f>
        <v>0</v>
      </c>
      <c r="AX429" s="81">
        <f ca="1">VLOOKUP(eurostat_totals[[#This Row],[energy carrier EUCalc]],$AE$11:$BI$24,COLUMN()-COLUMN($AD$29),FALSE)*eurostat_totals[[#This Row],[2020 1]]</f>
        <v>0</v>
      </c>
      <c r="AY429" s="81">
        <f ca="1">VLOOKUP(eurostat_totals[[#This Row],[energy carrier EUCalc]],$AE$11:$BI$24,COLUMN()-COLUMN($AD$29),FALSE)*eurostat_totals[[#This Row],[2020 1]]</f>
        <v>0</v>
      </c>
      <c r="AZ429" s="81">
        <f ca="1">VLOOKUP(eurostat_totals[[#This Row],[energy carrier EUCalc]],$AE$11:$BI$24,COLUMN()-COLUMN($AD$29),FALSE)*eurostat_totals[[#This Row],[2020 1]]</f>
        <v>0</v>
      </c>
      <c r="BA429" s="81">
        <f ca="1">VLOOKUP(eurostat_totals[[#This Row],[energy carrier EUCalc]],$AE$11:$BI$24,COLUMN()-COLUMN($AD$29),FALSE)*eurostat_totals[[#This Row],[2020 1]]</f>
        <v>0</v>
      </c>
      <c r="BB429" s="81">
        <f ca="1">VLOOKUP(eurostat_totals[[#This Row],[energy carrier EUCalc]],$AE$11:$BI$24,COLUMN()-COLUMN($AD$29),FALSE)*eurostat_totals[[#This Row],[2020 1]]</f>
        <v>0</v>
      </c>
      <c r="BC429" s="81">
        <f>VLOOKUP(eurostat_totals[[#This Row],[energy carrier EUCalc]],$AE$11:$BI$24,COLUMN()-COLUMN($AD$29),FALSE)*eurostat_totals[[#This Row],[2020 1]]</f>
        <v>0</v>
      </c>
      <c r="BD429" s="81">
        <f ca="1">VLOOKUP(eurostat_totals[[#This Row],[energy carrier EUCalc]],$AE$11:$BI$24,COLUMN()-COLUMN($AD$29),FALSE)*eurostat_totals[[#This Row],[2020 1]]</f>
        <v>0</v>
      </c>
      <c r="BE429" s="81">
        <f ca="1">VLOOKUP(eurostat_totals[[#This Row],[energy carrier EUCalc]],$AE$11:$BI$24,COLUMN()-COLUMN($AD$29),FALSE)*eurostat_totals[[#This Row],[2020 1]]</f>
        <v>0</v>
      </c>
      <c r="BF429" s="81">
        <f ca="1">VLOOKUP(eurostat_totals[[#This Row],[energy carrier EUCalc]],$AE$11:$BI$24,COLUMN()-COLUMN($AD$29),FALSE)*eurostat_totals[[#This Row],[2020 1]]</f>
        <v>0</v>
      </c>
      <c r="BG429" s="81">
        <f ca="1">VLOOKUP(eurostat_totals[[#This Row],[energy carrier EUCalc]],$AE$11:$BI$24,COLUMN()-COLUMN($AD$29),FALSE)*eurostat_totals[[#This Row],[2020 1]]</f>
        <v>0</v>
      </c>
      <c r="BH429" s="81">
        <f ca="1">VLOOKUP(eurostat_totals[[#This Row],[energy carrier EUCalc]],$AE$11:$BI$24,COLUMN()-COLUMN($AD$29),FALSE)*eurostat_totals[[#This Row],[2020 1]]</f>
        <v>0</v>
      </c>
      <c r="BI429" s="81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81" t="str">
        <f t="shared" si="141"/>
        <v>solid-wasteSpain</v>
      </c>
      <c r="B430" s="6" t="s">
        <v>76</v>
      </c>
      <c r="C430" t="s">
        <v>7</v>
      </c>
      <c r="D430" s="84">
        <v>0</v>
      </c>
      <c r="E430" s="84">
        <v>0</v>
      </c>
      <c r="F430" s="84">
        <v>0</v>
      </c>
      <c r="G430" s="84">
        <v>0</v>
      </c>
      <c r="H430" s="84">
        <v>0</v>
      </c>
      <c r="I430" s="84">
        <v>0</v>
      </c>
      <c r="J430" s="84">
        <v>0</v>
      </c>
      <c r="K430" s="84">
        <v>0</v>
      </c>
      <c r="L430" s="84">
        <v>0</v>
      </c>
      <c r="M430" s="84">
        <v>0</v>
      </c>
      <c r="N430" s="84">
        <v>0</v>
      </c>
      <c r="O430" s="84">
        <v>0</v>
      </c>
      <c r="P430" s="84">
        <v>0</v>
      </c>
      <c r="Q430" s="84">
        <v>0</v>
      </c>
      <c r="R430" s="84">
        <v>0</v>
      </c>
      <c r="S430" s="84">
        <v>0</v>
      </c>
      <c r="T430" s="84">
        <v>0</v>
      </c>
      <c r="U430" s="84">
        <v>0</v>
      </c>
      <c r="V430" s="84">
        <v>0</v>
      </c>
      <c r="W430" s="84">
        <v>0</v>
      </c>
      <c r="X430" s="84">
        <v>0</v>
      </c>
      <c r="Y430" s="84">
        <v>0</v>
      </c>
      <c r="Z430" s="84">
        <v>0</v>
      </c>
      <c r="AA430" s="84">
        <v>0</v>
      </c>
      <c r="AB430" s="84">
        <v>0</v>
      </c>
      <c r="AC430" s="84">
        <v>0</v>
      </c>
      <c r="AD430" s="84">
        <v>0</v>
      </c>
      <c r="AE430" s="84">
        <v>0</v>
      </c>
      <c r="AF430" s="84">
        <f t="shared" si="138"/>
        <v>0</v>
      </c>
      <c r="AG430" s="84">
        <f t="shared" si="139"/>
        <v>0</v>
      </c>
      <c r="AH430" s="84">
        <f t="shared" si="140"/>
        <v>0</v>
      </c>
      <c r="AI430" s="84">
        <f ca="1">VLOOKUP(eurostat_totals[[#This Row],[energy carrier EUCalc]],$AE$11:$BI$24,COLUMN()-COLUMN($AD$29),FALSE)*eurostat_totals[[#This Row],[2020 1]]</f>
        <v>0</v>
      </c>
      <c r="AJ430" s="84">
        <f ca="1">VLOOKUP(eurostat_totals[[#This Row],[energy carrier EUCalc]],$AE$11:$BI$24,COLUMN()-COLUMN($AD$29),FALSE)*eurostat_totals[[#This Row],[2020 1]]</f>
        <v>0</v>
      </c>
      <c r="AK430" s="84">
        <f ca="1">VLOOKUP(eurostat_totals[[#This Row],[energy carrier EUCalc]],$AE$11:$BI$24,COLUMN()-COLUMN($AD$29),FALSE)*eurostat_totals[[#This Row],[2020 1]]</f>
        <v>0</v>
      </c>
      <c r="AL430" s="84">
        <f ca="1">VLOOKUP(eurostat_totals[[#This Row],[energy carrier EUCalc]],$AE$11:$BI$24,COLUMN()-COLUMN($AD$29),FALSE)*eurostat_totals[[#This Row],[2020 1]]</f>
        <v>0</v>
      </c>
      <c r="AM430" s="84">
        <f ca="1">VLOOKUP(eurostat_totals[[#This Row],[energy carrier EUCalc]],$AE$11:$BI$24,COLUMN()-COLUMN($AD$29),FALSE)*eurostat_totals[[#This Row],[2020 1]]</f>
        <v>0</v>
      </c>
      <c r="AN430" s="84">
        <f ca="1">VLOOKUP(eurostat_totals[[#This Row],[energy carrier EUCalc]],$AE$11:$BI$24,COLUMN()-COLUMN($AD$29),FALSE)*eurostat_totals[[#This Row],[2020 1]]</f>
        <v>0</v>
      </c>
      <c r="AO430" s="84">
        <f>VLOOKUP(eurostat_totals[[#This Row],[energy carrier EUCalc]],$AE$11:$BI$24,COLUMN()-COLUMN($AD$29),FALSE)*eurostat_totals[[#This Row],[2020 1]]</f>
        <v>0</v>
      </c>
      <c r="AP430" s="84">
        <f ca="1">VLOOKUP(eurostat_totals[[#This Row],[energy carrier EUCalc]],$AE$11:$BI$24,COLUMN()-COLUMN($AD$29),FALSE)*eurostat_totals[[#This Row],[2020 1]]</f>
        <v>0</v>
      </c>
      <c r="AQ430" s="84">
        <f ca="1">VLOOKUP(eurostat_totals[[#This Row],[energy carrier EUCalc]],$AE$11:$BI$24,COLUMN()-COLUMN($AD$29),FALSE)*eurostat_totals[[#This Row],[2020 1]]</f>
        <v>0</v>
      </c>
      <c r="AR430" s="81">
        <f ca="1">VLOOKUP(eurostat_totals[[#This Row],[energy carrier EUCalc]],$AE$11:$BI$24,COLUMN()-COLUMN($AD$29),FALSE)*eurostat_totals[[#This Row],[2020 1]]</f>
        <v>0</v>
      </c>
      <c r="AS430" s="81">
        <f ca="1">VLOOKUP(eurostat_totals[[#This Row],[energy carrier EUCalc]],$AE$11:$BI$24,COLUMN()-COLUMN($AD$29),FALSE)*eurostat_totals[[#This Row],[2020 1]]</f>
        <v>0</v>
      </c>
      <c r="AT430" s="81">
        <f ca="1">VLOOKUP(eurostat_totals[[#This Row],[energy carrier EUCalc]],$AE$11:$BI$24,COLUMN()-COLUMN($AD$29),FALSE)*eurostat_totals[[#This Row],[2020 1]]</f>
        <v>0</v>
      </c>
      <c r="AU430" s="81">
        <f ca="1">VLOOKUP(eurostat_totals[[#This Row],[energy carrier EUCalc]],$AE$11:$BI$24,COLUMN()-COLUMN($AD$29),FALSE)*eurostat_totals[[#This Row],[2020 1]]</f>
        <v>0</v>
      </c>
      <c r="AV430" s="81">
        <f>VLOOKUP(eurostat_totals[[#This Row],[energy carrier EUCalc]],$AE$11:$BI$24,COLUMN()-COLUMN($AD$29),FALSE)*eurostat_totals[[#This Row],[2020 1]]</f>
        <v>0</v>
      </c>
      <c r="AW430" s="81">
        <f ca="1">VLOOKUP(eurostat_totals[[#This Row],[energy carrier EUCalc]],$AE$11:$BI$24,COLUMN()-COLUMN($AD$29),FALSE)*eurostat_totals[[#This Row],[2020 1]]</f>
        <v>0</v>
      </c>
      <c r="AX430" s="81">
        <f ca="1">VLOOKUP(eurostat_totals[[#This Row],[energy carrier EUCalc]],$AE$11:$BI$24,COLUMN()-COLUMN($AD$29),FALSE)*eurostat_totals[[#This Row],[2020 1]]</f>
        <v>0</v>
      </c>
      <c r="AY430" s="81">
        <f ca="1">VLOOKUP(eurostat_totals[[#This Row],[energy carrier EUCalc]],$AE$11:$BI$24,COLUMN()-COLUMN($AD$29),FALSE)*eurostat_totals[[#This Row],[2020 1]]</f>
        <v>0</v>
      </c>
      <c r="AZ430" s="81">
        <f ca="1">VLOOKUP(eurostat_totals[[#This Row],[energy carrier EUCalc]],$AE$11:$BI$24,COLUMN()-COLUMN($AD$29),FALSE)*eurostat_totals[[#This Row],[2020 1]]</f>
        <v>0</v>
      </c>
      <c r="BA430" s="81">
        <f ca="1">VLOOKUP(eurostat_totals[[#This Row],[energy carrier EUCalc]],$AE$11:$BI$24,COLUMN()-COLUMN($AD$29),FALSE)*eurostat_totals[[#This Row],[2020 1]]</f>
        <v>0</v>
      </c>
      <c r="BB430" s="81">
        <f ca="1">VLOOKUP(eurostat_totals[[#This Row],[energy carrier EUCalc]],$AE$11:$BI$24,COLUMN()-COLUMN($AD$29),FALSE)*eurostat_totals[[#This Row],[2020 1]]</f>
        <v>0</v>
      </c>
      <c r="BC430" s="81">
        <f>VLOOKUP(eurostat_totals[[#This Row],[energy carrier EUCalc]],$AE$11:$BI$24,COLUMN()-COLUMN($AD$29),FALSE)*eurostat_totals[[#This Row],[2020 1]]</f>
        <v>0</v>
      </c>
      <c r="BD430" s="81">
        <f ca="1">VLOOKUP(eurostat_totals[[#This Row],[energy carrier EUCalc]],$AE$11:$BI$24,COLUMN()-COLUMN($AD$29),FALSE)*eurostat_totals[[#This Row],[2020 1]]</f>
        <v>0</v>
      </c>
      <c r="BE430" s="81">
        <f ca="1">VLOOKUP(eurostat_totals[[#This Row],[energy carrier EUCalc]],$AE$11:$BI$24,COLUMN()-COLUMN($AD$29),FALSE)*eurostat_totals[[#This Row],[2020 1]]</f>
        <v>0</v>
      </c>
      <c r="BF430" s="81">
        <f ca="1">VLOOKUP(eurostat_totals[[#This Row],[energy carrier EUCalc]],$AE$11:$BI$24,COLUMN()-COLUMN($AD$29),FALSE)*eurostat_totals[[#This Row],[2020 1]]</f>
        <v>0</v>
      </c>
      <c r="BG430" s="81">
        <f ca="1">VLOOKUP(eurostat_totals[[#This Row],[energy carrier EUCalc]],$AE$11:$BI$24,COLUMN()-COLUMN($AD$29),FALSE)*eurostat_totals[[#This Row],[2020 1]]</f>
        <v>0</v>
      </c>
      <c r="BH430" s="81">
        <f ca="1">VLOOKUP(eurostat_totals[[#This Row],[energy carrier EUCalc]],$AE$11:$BI$24,COLUMN()-COLUMN($AD$29),FALSE)*eurostat_totals[[#This Row],[2020 1]]</f>
        <v>0</v>
      </c>
      <c r="BI430" s="81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81" t="str">
        <f t="shared" si="141"/>
        <v>solid-wasteSweden</v>
      </c>
      <c r="B431" s="6" t="s">
        <v>76</v>
      </c>
      <c r="C431" t="s">
        <v>9</v>
      </c>
      <c r="D431" s="84">
        <v>0</v>
      </c>
      <c r="E431" s="84">
        <v>0</v>
      </c>
      <c r="F431" s="84">
        <v>0</v>
      </c>
      <c r="G431" s="84">
        <v>0</v>
      </c>
      <c r="H431" s="84">
        <v>0</v>
      </c>
      <c r="I431" s="84">
        <v>0</v>
      </c>
      <c r="J431" s="84">
        <v>0</v>
      </c>
      <c r="K431" s="84">
        <v>0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4">
        <v>0</v>
      </c>
      <c r="T431" s="84">
        <v>0</v>
      </c>
      <c r="U431" s="84">
        <v>0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4">
        <v>0</v>
      </c>
      <c r="AD431" s="84">
        <v>0</v>
      </c>
      <c r="AE431" s="84">
        <v>0</v>
      </c>
      <c r="AF431" s="84">
        <f t="shared" si="138"/>
        <v>0</v>
      </c>
      <c r="AG431" s="84">
        <f t="shared" si="139"/>
        <v>0</v>
      </c>
      <c r="AH431" s="84">
        <f t="shared" si="140"/>
        <v>0</v>
      </c>
      <c r="AI431" s="84">
        <f ca="1">VLOOKUP(eurostat_totals[[#This Row],[energy carrier EUCalc]],$AE$11:$BI$24,COLUMN()-COLUMN($AD$29),FALSE)*eurostat_totals[[#This Row],[2020 1]]</f>
        <v>0</v>
      </c>
      <c r="AJ431" s="84">
        <f ca="1">VLOOKUP(eurostat_totals[[#This Row],[energy carrier EUCalc]],$AE$11:$BI$24,COLUMN()-COLUMN($AD$29),FALSE)*eurostat_totals[[#This Row],[2020 1]]</f>
        <v>0</v>
      </c>
      <c r="AK431" s="84">
        <f ca="1">VLOOKUP(eurostat_totals[[#This Row],[energy carrier EUCalc]],$AE$11:$BI$24,COLUMN()-COLUMN($AD$29),FALSE)*eurostat_totals[[#This Row],[2020 1]]</f>
        <v>0</v>
      </c>
      <c r="AL431" s="84">
        <f ca="1">VLOOKUP(eurostat_totals[[#This Row],[energy carrier EUCalc]],$AE$11:$BI$24,COLUMN()-COLUMN($AD$29),FALSE)*eurostat_totals[[#This Row],[2020 1]]</f>
        <v>0</v>
      </c>
      <c r="AM431" s="84">
        <f ca="1">VLOOKUP(eurostat_totals[[#This Row],[energy carrier EUCalc]],$AE$11:$BI$24,COLUMN()-COLUMN($AD$29),FALSE)*eurostat_totals[[#This Row],[2020 1]]</f>
        <v>0</v>
      </c>
      <c r="AN431" s="84">
        <f ca="1">VLOOKUP(eurostat_totals[[#This Row],[energy carrier EUCalc]],$AE$11:$BI$24,COLUMN()-COLUMN($AD$29),FALSE)*eurostat_totals[[#This Row],[2020 1]]</f>
        <v>0</v>
      </c>
      <c r="AO431" s="84">
        <f>VLOOKUP(eurostat_totals[[#This Row],[energy carrier EUCalc]],$AE$11:$BI$24,COLUMN()-COLUMN($AD$29),FALSE)*eurostat_totals[[#This Row],[2020 1]]</f>
        <v>0</v>
      </c>
      <c r="AP431" s="84">
        <f ca="1">VLOOKUP(eurostat_totals[[#This Row],[energy carrier EUCalc]],$AE$11:$BI$24,COLUMN()-COLUMN($AD$29),FALSE)*eurostat_totals[[#This Row],[2020 1]]</f>
        <v>0</v>
      </c>
      <c r="AQ431" s="84">
        <f ca="1">VLOOKUP(eurostat_totals[[#This Row],[energy carrier EUCalc]],$AE$11:$BI$24,COLUMN()-COLUMN($AD$29),FALSE)*eurostat_totals[[#This Row],[2020 1]]</f>
        <v>0</v>
      </c>
      <c r="AR431" s="81">
        <f ca="1">VLOOKUP(eurostat_totals[[#This Row],[energy carrier EUCalc]],$AE$11:$BI$24,COLUMN()-COLUMN($AD$29),FALSE)*eurostat_totals[[#This Row],[2020 1]]</f>
        <v>0</v>
      </c>
      <c r="AS431" s="81">
        <f ca="1">VLOOKUP(eurostat_totals[[#This Row],[energy carrier EUCalc]],$AE$11:$BI$24,COLUMN()-COLUMN($AD$29),FALSE)*eurostat_totals[[#This Row],[2020 1]]</f>
        <v>0</v>
      </c>
      <c r="AT431" s="81">
        <f ca="1">VLOOKUP(eurostat_totals[[#This Row],[energy carrier EUCalc]],$AE$11:$BI$24,COLUMN()-COLUMN($AD$29),FALSE)*eurostat_totals[[#This Row],[2020 1]]</f>
        <v>0</v>
      </c>
      <c r="AU431" s="81">
        <f ca="1">VLOOKUP(eurostat_totals[[#This Row],[energy carrier EUCalc]],$AE$11:$BI$24,COLUMN()-COLUMN($AD$29),FALSE)*eurostat_totals[[#This Row],[2020 1]]</f>
        <v>0</v>
      </c>
      <c r="AV431" s="81">
        <f>VLOOKUP(eurostat_totals[[#This Row],[energy carrier EUCalc]],$AE$11:$BI$24,COLUMN()-COLUMN($AD$29),FALSE)*eurostat_totals[[#This Row],[2020 1]]</f>
        <v>0</v>
      </c>
      <c r="AW431" s="81">
        <f ca="1">VLOOKUP(eurostat_totals[[#This Row],[energy carrier EUCalc]],$AE$11:$BI$24,COLUMN()-COLUMN($AD$29),FALSE)*eurostat_totals[[#This Row],[2020 1]]</f>
        <v>0</v>
      </c>
      <c r="AX431" s="81">
        <f ca="1">VLOOKUP(eurostat_totals[[#This Row],[energy carrier EUCalc]],$AE$11:$BI$24,COLUMN()-COLUMN($AD$29),FALSE)*eurostat_totals[[#This Row],[2020 1]]</f>
        <v>0</v>
      </c>
      <c r="AY431" s="81">
        <f ca="1">VLOOKUP(eurostat_totals[[#This Row],[energy carrier EUCalc]],$AE$11:$BI$24,COLUMN()-COLUMN($AD$29),FALSE)*eurostat_totals[[#This Row],[2020 1]]</f>
        <v>0</v>
      </c>
      <c r="AZ431" s="81">
        <f ca="1">VLOOKUP(eurostat_totals[[#This Row],[energy carrier EUCalc]],$AE$11:$BI$24,COLUMN()-COLUMN($AD$29),FALSE)*eurostat_totals[[#This Row],[2020 1]]</f>
        <v>0</v>
      </c>
      <c r="BA431" s="81">
        <f ca="1">VLOOKUP(eurostat_totals[[#This Row],[energy carrier EUCalc]],$AE$11:$BI$24,COLUMN()-COLUMN($AD$29),FALSE)*eurostat_totals[[#This Row],[2020 1]]</f>
        <v>0</v>
      </c>
      <c r="BB431" s="81">
        <f ca="1">VLOOKUP(eurostat_totals[[#This Row],[energy carrier EUCalc]],$AE$11:$BI$24,COLUMN()-COLUMN($AD$29),FALSE)*eurostat_totals[[#This Row],[2020 1]]</f>
        <v>0</v>
      </c>
      <c r="BC431" s="81">
        <f>VLOOKUP(eurostat_totals[[#This Row],[energy carrier EUCalc]],$AE$11:$BI$24,COLUMN()-COLUMN($AD$29),FALSE)*eurostat_totals[[#This Row],[2020 1]]</f>
        <v>0</v>
      </c>
      <c r="BD431" s="81">
        <f ca="1">VLOOKUP(eurostat_totals[[#This Row],[energy carrier EUCalc]],$AE$11:$BI$24,COLUMN()-COLUMN($AD$29),FALSE)*eurostat_totals[[#This Row],[2020 1]]</f>
        <v>0</v>
      </c>
      <c r="BE431" s="81">
        <f ca="1">VLOOKUP(eurostat_totals[[#This Row],[energy carrier EUCalc]],$AE$11:$BI$24,COLUMN()-COLUMN($AD$29),FALSE)*eurostat_totals[[#This Row],[2020 1]]</f>
        <v>0</v>
      </c>
      <c r="BF431" s="81">
        <f ca="1">VLOOKUP(eurostat_totals[[#This Row],[energy carrier EUCalc]],$AE$11:$BI$24,COLUMN()-COLUMN($AD$29),FALSE)*eurostat_totals[[#This Row],[2020 1]]</f>
        <v>0</v>
      </c>
      <c r="BG431" s="81">
        <f ca="1">VLOOKUP(eurostat_totals[[#This Row],[energy carrier EUCalc]],$AE$11:$BI$24,COLUMN()-COLUMN($AD$29),FALSE)*eurostat_totals[[#This Row],[2020 1]]</f>
        <v>0</v>
      </c>
      <c r="BH431" s="81">
        <f ca="1">VLOOKUP(eurostat_totals[[#This Row],[energy carrier EUCalc]],$AE$11:$BI$24,COLUMN()-COLUMN($AD$29),FALSE)*eurostat_totals[[#This Row],[2020 1]]</f>
        <v>0</v>
      </c>
      <c r="BI431" s="81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81" t="str">
        <f t="shared" si="141"/>
        <v>solid-wasteUnited Kingdom</v>
      </c>
      <c r="B432" s="78" t="s">
        <v>76</v>
      </c>
      <c r="C432" t="s">
        <v>4</v>
      </c>
      <c r="D432" s="84">
        <v>0</v>
      </c>
      <c r="E432" s="84">
        <v>0</v>
      </c>
      <c r="F432" s="84">
        <v>0</v>
      </c>
      <c r="G432" s="84">
        <v>0</v>
      </c>
      <c r="H432" s="84">
        <v>0</v>
      </c>
      <c r="I432" s="84">
        <v>0</v>
      </c>
      <c r="J432" s="84">
        <v>0</v>
      </c>
      <c r="K432" s="84">
        <v>0</v>
      </c>
      <c r="L432" s="84">
        <v>0</v>
      </c>
      <c r="M432" s="84">
        <v>0</v>
      </c>
      <c r="N432" s="84">
        <v>0</v>
      </c>
      <c r="O432" s="84">
        <v>140.56018</v>
      </c>
      <c r="P432" s="84">
        <v>140.56018</v>
      </c>
      <c r="Q432" s="84">
        <v>140.56018</v>
      </c>
      <c r="R432" s="84">
        <v>140.56018</v>
      </c>
      <c r="S432" s="84">
        <v>140.56018</v>
      </c>
      <c r="T432" s="84">
        <v>140.56018</v>
      </c>
      <c r="U432" s="84">
        <v>140.56018</v>
      </c>
      <c r="V432" s="84">
        <v>98.343280000000007</v>
      </c>
      <c r="W432" s="84">
        <v>95.552080000000004</v>
      </c>
      <c r="X432" s="84">
        <v>127.23220000000001</v>
      </c>
      <c r="Y432" s="84">
        <v>125.55748</v>
      </c>
      <c r="Z432" s="84">
        <v>133.32632000000001</v>
      </c>
      <c r="AA432" s="84">
        <v>172.21704</v>
      </c>
      <c r="AB432" s="84">
        <v>163.88996000000003</v>
      </c>
      <c r="AC432" s="84">
        <v>138.88546000000002</v>
      </c>
      <c r="AD432" s="84">
        <v>111.11302000000001</v>
      </c>
      <c r="AE432" s="84">
        <v>155.00463999999999</v>
      </c>
      <c r="AF432" s="84">
        <f t="shared" si="138"/>
        <v>159.340304</v>
      </c>
      <c r="AG432" s="84">
        <f t="shared" si="139"/>
        <v>156.76495679999999</v>
      </c>
      <c r="AH432" s="84">
        <f t="shared" si="140"/>
        <v>155.33995615999999</v>
      </c>
      <c r="AI432" s="84">
        <f ca="1">VLOOKUP(eurostat_totals[[#This Row],[energy carrier EUCalc]],$AE$11:$BI$24,COLUMN()-COLUMN($AD$29),FALSE)*eurostat_totals[[#This Row],[2020 1]]</f>
        <v>129.44996346666667</v>
      </c>
      <c r="AJ432" s="84">
        <f ca="1">VLOOKUP(eurostat_totals[[#This Row],[energy carrier EUCalc]],$AE$11:$BI$24,COLUMN()-COLUMN($AD$29),FALSE)*eurostat_totals[[#This Row],[2020 1]]</f>
        <v>103.55997077333333</v>
      </c>
      <c r="AK432" s="84">
        <f ca="1">VLOOKUP(eurostat_totals[[#This Row],[energy carrier EUCalc]],$AE$11:$BI$24,COLUMN()-COLUMN($AD$29),FALSE)*eurostat_totals[[#This Row],[2020 1]]</f>
        <v>77.669978079999993</v>
      </c>
      <c r="AL432" s="84">
        <f ca="1">VLOOKUP(eurostat_totals[[#This Row],[energy carrier EUCalc]],$AE$11:$BI$24,COLUMN()-COLUMN($AD$29),FALSE)*eurostat_totals[[#This Row],[2020 1]]</f>
        <v>51.779985386666667</v>
      </c>
      <c r="AM432" s="84">
        <f ca="1">VLOOKUP(eurostat_totals[[#This Row],[energy carrier EUCalc]],$AE$11:$BI$24,COLUMN()-COLUMN($AD$29),FALSE)*eurostat_totals[[#This Row],[2020 1]]</f>
        <v>25.889992693333333</v>
      </c>
      <c r="AN432" s="84">
        <f ca="1">VLOOKUP(eurostat_totals[[#This Row],[energy carrier EUCalc]],$AE$11:$BI$24,COLUMN()-COLUMN($AD$29),FALSE)*eurostat_totals[[#This Row],[2020 1]]</f>
        <v>0</v>
      </c>
      <c r="AO432" s="84">
        <f>VLOOKUP(eurostat_totals[[#This Row],[energy carrier EUCalc]],$AE$11:$BI$24,COLUMN()-COLUMN($AD$29),FALSE)*eurostat_totals[[#This Row],[2020 1]]</f>
        <v>155.33995615999999</v>
      </c>
      <c r="AP432" s="84">
        <f ca="1">VLOOKUP(eurostat_totals[[#This Row],[energy carrier EUCalc]],$AE$11:$BI$24,COLUMN()-COLUMN($AD$29),FALSE)*eurostat_totals[[#This Row],[2020 1]]</f>
        <v>129.44996346666667</v>
      </c>
      <c r="AQ432" s="84">
        <f ca="1">VLOOKUP(eurostat_totals[[#This Row],[energy carrier EUCalc]],$AE$11:$BI$24,COLUMN()-COLUMN($AD$29),FALSE)*eurostat_totals[[#This Row],[2020 1]]</f>
        <v>103.55997077333333</v>
      </c>
      <c r="AR432" s="81">
        <f ca="1">VLOOKUP(eurostat_totals[[#This Row],[energy carrier EUCalc]],$AE$11:$BI$24,COLUMN()-COLUMN($AD$29),FALSE)*eurostat_totals[[#This Row],[2020 1]]</f>
        <v>77.669978079999993</v>
      </c>
      <c r="AS432" s="81">
        <f ca="1">VLOOKUP(eurostat_totals[[#This Row],[energy carrier EUCalc]],$AE$11:$BI$24,COLUMN()-COLUMN($AD$29),FALSE)*eurostat_totals[[#This Row],[2020 1]]</f>
        <v>51.779985386666667</v>
      </c>
      <c r="AT432" s="81">
        <f ca="1">VLOOKUP(eurostat_totals[[#This Row],[energy carrier EUCalc]],$AE$11:$BI$24,COLUMN()-COLUMN($AD$29),FALSE)*eurostat_totals[[#This Row],[2020 1]]</f>
        <v>25.889992693333333</v>
      </c>
      <c r="AU432" s="81">
        <f ca="1">VLOOKUP(eurostat_totals[[#This Row],[energy carrier EUCalc]],$AE$11:$BI$24,COLUMN()-COLUMN($AD$29),FALSE)*eurostat_totals[[#This Row],[2020 1]]</f>
        <v>155.33995615999999</v>
      </c>
      <c r="AV432" s="81">
        <f>VLOOKUP(eurostat_totals[[#This Row],[energy carrier EUCalc]],$AE$11:$BI$24,COLUMN()-COLUMN($AD$29),FALSE)*eurostat_totals[[#This Row],[2020 1]]</f>
        <v>155.33995615999999</v>
      </c>
      <c r="AW432" s="81">
        <f ca="1">VLOOKUP(eurostat_totals[[#This Row],[energy carrier EUCalc]],$AE$11:$BI$24,COLUMN()-COLUMN($AD$29),FALSE)*eurostat_totals[[#This Row],[2020 1]]</f>
        <v>129.44996346666667</v>
      </c>
      <c r="AX432" s="81">
        <f ca="1">VLOOKUP(eurostat_totals[[#This Row],[energy carrier EUCalc]],$AE$11:$BI$24,COLUMN()-COLUMN($AD$29),FALSE)*eurostat_totals[[#This Row],[2020 1]]</f>
        <v>103.55997077333333</v>
      </c>
      <c r="AY432" s="81">
        <f ca="1">VLOOKUP(eurostat_totals[[#This Row],[energy carrier EUCalc]],$AE$11:$BI$24,COLUMN()-COLUMN($AD$29),FALSE)*eurostat_totals[[#This Row],[2020 1]]</f>
        <v>77.669978079999993</v>
      </c>
      <c r="AZ432" s="81">
        <f ca="1">VLOOKUP(eurostat_totals[[#This Row],[energy carrier EUCalc]],$AE$11:$BI$24,COLUMN()-COLUMN($AD$29),FALSE)*eurostat_totals[[#This Row],[2020 1]]</f>
        <v>51.779985386666667</v>
      </c>
      <c r="BA432" s="81">
        <f ca="1">VLOOKUP(eurostat_totals[[#This Row],[energy carrier EUCalc]],$AE$11:$BI$24,COLUMN()-COLUMN($AD$29),FALSE)*eurostat_totals[[#This Row],[2020 1]]</f>
        <v>25.889992693333333</v>
      </c>
      <c r="BB432" s="81">
        <f ca="1">VLOOKUP(eurostat_totals[[#This Row],[energy carrier EUCalc]],$AE$11:$BI$24,COLUMN()-COLUMN($AD$29),FALSE)*eurostat_totals[[#This Row],[2020 1]]</f>
        <v>155.33995615999999</v>
      </c>
      <c r="BC432" s="81">
        <f>VLOOKUP(eurostat_totals[[#This Row],[energy carrier EUCalc]],$AE$11:$BI$24,COLUMN()-COLUMN($AD$29),FALSE)*eurostat_totals[[#This Row],[2020 1]]</f>
        <v>155.33995615999999</v>
      </c>
      <c r="BD432" s="81">
        <f ca="1">VLOOKUP(eurostat_totals[[#This Row],[energy carrier EUCalc]],$AE$11:$BI$24,COLUMN()-COLUMN($AD$29),FALSE)*eurostat_totals[[#This Row],[2020 1]]</f>
        <v>129.44996346666667</v>
      </c>
      <c r="BE432" s="81">
        <f ca="1">VLOOKUP(eurostat_totals[[#This Row],[energy carrier EUCalc]],$AE$11:$BI$24,COLUMN()-COLUMN($AD$29),FALSE)*eurostat_totals[[#This Row],[2020 1]]</f>
        <v>103.55997077333333</v>
      </c>
      <c r="BF432" s="81">
        <f ca="1">VLOOKUP(eurostat_totals[[#This Row],[energy carrier EUCalc]],$AE$11:$BI$24,COLUMN()-COLUMN($AD$29),FALSE)*eurostat_totals[[#This Row],[2020 1]]</f>
        <v>77.669978079999993</v>
      </c>
      <c r="BG432" s="81">
        <f ca="1">VLOOKUP(eurostat_totals[[#This Row],[energy carrier EUCalc]],$AE$11:$BI$24,COLUMN()-COLUMN($AD$29),FALSE)*eurostat_totals[[#This Row],[2020 1]]</f>
        <v>51.779985386666667</v>
      </c>
      <c r="BH432" s="81">
        <f ca="1">VLOOKUP(eurostat_totals[[#This Row],[energy carrier EUCalc]],$AE$11:$BI$24,COLUMN()-COLUMN($AD$29),FALSE)*eurostat_totals[[#This Row],[2020 1]]</f>
        <v>25.889992693333333</v>
      </c>
      <c r="BI432" s="81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workbookViewId="0">
      <selection activeCell="F7" sqref="F7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electricity!G2+'electricity-heatpumps'!G2</f>
        <v>0.2605403788894794</v>
      </c>
      <c r="D2" s="46">
        <f ca="1">electricity!H2+'electricity-heatpumps'!H2</f>
        <v>0.26106121111325847</v>
      </c>
      <c r="E2" s="46">
        <f ca="1">electricity!I2+'electricity-heatpumps'!I2</f>
        <v>0.26158204333703755</v>
      </c>
      <c r="F2" s="46">
        <f ca="1">electricity!J2+'electricity-heatpumps'!J2</f>
        <v>0.26210287556081663</v>
      </c>
      <c r="G2" s="46">
        <f ca="1">electricity!K2+'electricity-heatpumps'!K2</f>
        <v>0.26262370778459571</v>
      </c>
      <c r="H2" s="46">
        <f ca="1">electricity!L2+'electricity-heatpumps'!L2</f>
        <v>0.26314454000837478</v>
      </c>
      <c r="I2" s="47">
        <f ca="1">electricity!M2+'electricity-heatpumps'!M2</f>
        <v>0.26366537223215381</v>
      </c>
      <c r="J2" s="1"/>
      <c r="K2">
        <v>1</v>
      </c>
      <c r="L2" t="s">
        <v>62</v>
      </c>
      <c r="M2" s="75">
        <f t="shared" ref="M2:S5" ca="1" si="1">AVERAGEIF($B$2:$B$117,$K2,C$2:C$117)</f>
        <v>0.30135473106808786</v>
      </c>
      <c r="N2" s="75">
        <f t="shared" ca="1" si="1"/>
        <v>0.30194678289380628</v>
      </c>
      <c r="O2" s="75">
        <f t="shared" ca="1" si="1"/>
        <v>0.30253883471952475</v>
      </c>
      <c r="P2" s="75">
        <f t="shared" ca="1" si="1"/>
        <v>0.30313088654524323</v>
      </c>
      <c r="Q2" s="75">
        <f t="shared" ca="1" si="1"/>
        <v>0.30372293837096181</v>
      </c>
      <c r="R2" s="75">
        <f t="shared" ca="1" si="1"/>
        <v>0.30431499019668029</v>
      </c>
      <c r="S2" s="75">
        <f t="shared" ca="1" si="1"/>
        <v>0.30490704202239871</v>
      </c>
    </row>
    <row r="3" spans="1:19" x14ac:dyDescent="0.3">
      <c r="A3" t="s">
        <v>1</v>
      </c>
      <c r="B3">
        <v>1</v>
      </c>
      <c r="C3" s="47">
        <f ca="1">electricity!G3+'electricity-heatpumps'!G3</f>
        <v>0.22309399506037597</v>
      </c>
      <c r="D3" s="46">
        <f ca="1">electricity!H3+'electricity-heatpumps'!H3</f>
        <v>0.22372718684113921</v>
      </c>
      <c r="E3" s="46">
        <f ca="1">electricity!I3+'electricity-heatpumps'!I3</f>
        <v>0.22436037862190242</v>
      </c>
      <c r="F3" s="46">
        <f ca="1">electricity!J3+'electricity-heatpumps'!J3</f>
        <v>0.22499357040266565</v>
      </c>
      <c r="G3" s="46">
        <f ca="1">electricity!K3+'electricity-heatpumps'!K3</f>
        <v>0.22562676218342886</v>
      </c>
      <c r="H3" s="46">
        <f ca="1">electricity!L3+'electricity-heatpumps'!L3</f>
        <v>0.2262599539641921</v>
      </c>
      <c r="I3" s="47">
        <f ca="1">electricity!M3+'electricity-heatpumps'!M3</f>
        <v>0.22689314574495531</v>
      </c>
      <c r="J3" s="1"/>
      <c r="K3">
        <v>2</v>
      </c>
      <c r="L3" t="s">
        <v>63</v>
      </c>
      <c r="M3" s="75">
        <f t="shared" ca="1" si="1"/>
        <v>0.30135473106808786</v>
      </c>
      <c r="N3" s="75">
        <f t="shared" ca="1" si="1"/>
        <v>0.30672157880384454</v>
      </c>
      <c r="O3" s="75">
        <f t="shared" ca="1" si="1"/>
        <v>0.31208842653960128</v>
      </c>
      <c r="P3" s="75">
        <f t="shared" ca="1" si="1"/>
        <v>0.31745527427535786</v>
      </c>
      <c r="Q3" s="75">
        <f t="shared" ca="1" si="1"/>
        <v>0.32282212201111454</v>
      </c>
      <c r="R3" s="75">
        <f t="shared" ca="1" si="1"/>
        <v>0.32818896974687134</v>
      </c>
      <c r="S3" s="75">
        <f t="shared" ca="1" si="1"/>
        <v>0.33355581748262797</v>
      </c>
    </row>
    <row r="4" spans="1:19" x14ac:dyDescent="0.3">
      <c r="A4" t="s">
        <v>19</v>
      </c>
      <c r="B4">
        <v>1</v>
      </c>
      <c r="C4" s="47">
        <f ca="1">electricity!G4+'electricity-heatpumps'!G4</f>
        <v>0.49281952828183601</v>
      </c>
      <c r="D4" s="46">
        <f ca="1">electricity!H4+'electricity-heatpumps'!H4</f>
        <v>0.49303557915334373</v>
      </c>
      <c r="E4" s="46">
        <f ca="1">electricity!I4+'electricity-heatpumps'!I4</f>
        <v>0.49325163002485151</v>
      </c>
      <c r="F4" s="46">
        <f ca="1">electricity!J4+'electricity-heatpumps'!J4</f>
        <v>0.49346768089635923</v>
      </c>
      <c r="G4" s="46">
        <f ca="1">electricity!K4+'electricity-heatpumps'!K4</f>
        <v>0.49368373176786695</v>
      </c>
      <c r="H4" s="46">
        <f ca="1">electricity!L4+'electricity-heatpumps'!L4</f>
        <v>0.49389978263937473</v>
      </c>
      <c r="I4" s="47">
        <f ca="1">electricity!M4+'electricity-heatpumps'!M4</f>
        <v>0.49411583351088245</v>
      </c>
      <c r="J4" s="1"/>
      <c r="K4">
        <v>3</v>
      </c>
      <c r="L4" t="s">
        <v>64</v>
      </c>
      <c r="M4" s="75">
        <f t="shared" ca="1" si="1"/>
        <v>0.30135473106808786</v>
      </c>
      <c r="N4" s="75">
        <f t="shared" ca="1" si="1"/>
        <v>0.31000426272779646</v>
      </c>
      <c r="O4" s="75">
        <f t="shared" ca="1" si="1"/>
        <v>0.31865379438750502</v>
      </c>
      <c r="P4" s="75">
        <f t="shared" ca="1" si="1"/>
        <v>0.32730332604721352</v>
      </c>
      <c r="Q4" s="75">
        <f t="shared" ca="1" si="1"/>
        <v>0.33595285770692224</v>
      </c>
      <c r="R4" s="75">
        <f t="shared" ca="1" si="1"/>
        <v>0.34460238936663085</v>
      </c>
      <c r="S4" s="75">
        <f t="shared" ca="1" si="1"/>
        <v>0.35325192102633934</v>
      </c>
    </row>
    <row r="5" spans="1:19" x14ac:dyDescent="0.3">
      <c r="A5" t="s">
        <v>22</v>
      </c>
      <c r="B5">
        <v>1</v>
      </c>
      <c r="C5" s="47">
        <f ca="1">electricity!G5+'electricity-heatpumps'!G5</f>
        <v>0.42670285412490755</v>
      </c>
      <c r="D5" s="46">
        <f ca="1">electricity!H5+'electricity-heatpumps'!H5</f>
        <v>0.42713231119905104</v>
      </c>
      <c r="E5" s="46">
        <f ca="1">electricity!I5+'electricity-heatpumps'!I5</f>
        <v>0.42756176827319448</v>
      </c>
      <c r="F5" s="46">
        <f ca="1">electricity!J5+'electricity-heatpumps'!J5</f>
        <v>0.42799122534733797</v>
      </c>
      <c r="G5" s="46">
        <f ca="1">electricity!K5+'electricity-heatpumps'!K5</f>
        <v>0.4284206824214814</v>
      </c>
      <c r="H5" s="46">
        <f ca="1">electricity!L5+'electricity-heatpumps'!L5</f>
        <v>0.42885013949562489</v>
      </c>
      <c r="I5" s="47">
        <f ca="1">electricity!M5+'electricity-heatpumps'!M5</f>
        <v>0.42927959656976838</v>
      </c>
      <c r="J5" s="1"/>
      <c r="K5" s="76">
        <v>4</v>
      </c>
      <c r="L5" s="76" t="s">
        <v>65</v>
      </c>
      <c r="M5" s="75">
        <f t="shared" ca="1" si="1"/>
        <v>0.30135473106808786</v>
      </c>
      <c r="N5" s="75">
        <f t="shared" ca="1" si="1"/>
        <v>0.31630044995033085</v>
      </c>
      <c r="O5" s="75">
        <f t="shared" ca="1" si="1"/>
        <v>0.33124616883257402</v>
      </c>
      <c r="P5" s="75">
        <f t="shared" ca="1" si="1"/>
        <v>0.34619188771481713</v>
      </c>
      <c r="Q5" s="75">
        <f t="shared" ca="1" si="1"/>
        <v>0.36113760659706018</v>
      </c>
      <c r="R5" s="75">
        <f t="shared" ca="1" si="1"/>
        <v>0.3760833254793034</v>
      </c>
      <c r="S5" s="75">
        <f t="shared" ca="1" si="1"/>
        <v>0.3910290443615464</v>
      </c>
    </row>
    <row r="6" spans="1:19" x14ac:dyDescent="0.3">
      <c r="A6" t="s">
        <v>28</v>
      </c>
      <c r="B6">
        <v>1</v>
      </c>
      <c r="C6" s="47">
        <f ca="1">electricity!G6+'electricity-heatpumps'!G6</f>
        <v>0.52721553806663557</v>
      </c>
      <c r="D6" s="46">
        <f ca="1">electricity!H6+'electricity-heatpumps'!H6</f>
        <v>0.52777948514719586</v>
      </c>
      <c r="E6" s="46">
        <f ca="1">electricity!I6+'electricity-heatpumps'!I6</f>
        <v>0.52834343222775615</v>
      </c>
      <c r="F6" s="46">
        <f ca="1">electricity!J6+'electricity-heatpumps'!J6</f>
        <v>0.52890737930831633</v>
      </c>
      <c r="G6" s="46">
        <f ca="1">electricity!K6+'electricity-heatpumps'!K6</f>
        <v>0.52947132638887662</v>
      </c>
      <c r="H6" s="46">
        <f ca="1">electricity!L6+'electricity-heatpumps'!L6</f>
        <v>0.53003527346943691</v>
      </c>
      <c r="I6" s="47">
        <f ca="1">electricity!M6+'electricity-heatpumps'!M6</f>
        <v>0.5305992205499972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electricity!G7+'electricity-heatpumps'!G7</f>
        <v>0.32641025931937528</v>
      </c>
      <c r="D7" s="46">
        <f ca="1">electricity!H7+'electricity-heatpumps'!H7</f>
        <v>0.32686679394200485</v>
      </c>
      <c r="E7" s="46">
        <f ca="1">electricity!I7+'electricity-heatpumps'!I7</f>
        <v>0.32732332856463436</v>
      </c>
      <c r="F7" s="46">
        <f ca="1">electricity!J7+'electricity-heatpumps'!J7</f>
        <v>0.32777986318726393</v>
      </c>
      <c r="G7" s="46">
        <f ca="1">electricity!K7+'electricity-heatpumps'!K7</f>
        <v>0.32823639780989344</v>
      </c>
      <c r="H7" s="46">
        <f ca="1">electricity!L7+'electricity-heatpumps'!L7</f>
        <v>0.32869293243252301</v>
      </c>
      <c r="I7" s="47">
        <f ca="1">electricity!M7+'electricity-heatpumps'!M7</f>
        <v>0.32914946705515252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electricity!G8+'electricity-heatpumps'!G8</f>
        <v>0.2669364780558689</v>
      </c>
      <c r="D8" s="46">
        <f ca="1">electricity!H8+'electricity-heatpumps'!H8</f>
        <v>0.26740975575547599</v>
      </c>
      <c r="E8" s="46">
        <f ca="1">electricity!I8+'electricity-heatpumps'!I8</f>
        <v>0.26788303345508313</v>
      </c>
      <c r="F8" s="46">
        <f ca="1">electricity!J8+'electricity-heatpumps'!J8</f>
        <v>0.26835631115469022</v>
      </c>
      <c r="G8" s="46">
        <f ca="1">electricity!K8+'electricity-heatpumps'!K8</f>
        <v>0.26882958885429736</v>
      </c>
      <c r="H8" s="46">
        <f ca="1">electricity!L8+'electricity-heatpumps'!L8</f>
        <v>0.26930286655390445</v>
      </c>
      <c r="I8" s="47">
        <f ca="1">electricity!M8+'electricity-heatpumps'!M8</f>
        <v>0.2697761442535116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electricity!G9+'electricity-heatpumps'!G9</f>
        <v>0.48835168767782472</v>
      </c>
      <c r="D9" s="46">
        <f ca="1">electricity!H9+'electricity-heatpumps'!H9</f>
        <v>0.48881746811029031</v>
      </c>
      <c r="E9" s="46">
        <f ca="1">electricity!I9+'electricity-heatpumps'!I9</f>
        <v>0.48928324854275584</v>
      </c>
      <c r="F9" s="46">
        <f ca="1">electricity!J9+'electricity-heatpumps'!J9</f>
        <v>0.48974902897522143</v>
      </c>
      <c r="G9" s="46">
        <f ca="1">electricity!K9+'electricity-heatpumps'!K9</f>
        <v>0.49021480940768702</v>
      </c>
      <c r="H9" s="46">
        <f ca="1">electricity!L9+'electricity-heatpumps'!L9</f>
        <v>0.49068058984015261</v>
      </c>
      <c r="I9" s="47">
        <f ca="1">electricity!M9+'electricity-heatpumps'!M9</f>
        <v>0.49114637027261815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electricity!G10+'electricity-heatpumps'!G10</f>
        <v>0.66282173344397322</v>
      </c>
      <c r="D10" s="46">
        <f ca="1">electricity!H10+'electricity-heatpumps'!H10</f>
        <v>0.66313737542317441</v>
      </c>
      <c r="E10" s="46">
        <f ca="1">electricity!I10+'electricity-heatpumps'!I10</f>
        <v>0.66345301740237561</v>
      </c>
      <c r="F10" s="46">
        <f ca="1">electricity!J10+'electricity-heatpumps'!J10</f>
        <v>0.66376865938157681</v>
      </c>
      <c r="G10" s="46">
        <f ca="1">electricity!K10+'electricity-heatpumps'!K10</f>
        <v>0.66408430136077801</v>
      </c>
      <c r="H10" s="46">
        <f ca="1">electricity!L10+'electricity-heatpumps'!L10</f>
        <v>0.66439994333997909</v>
      </c>
      <c r="I10" s="47">
        <f ca="1">electricity!M10+'electricity-heatpumps'!M10</f>
        <v>0.66471558531918029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electricity!G11+'electricity-heatpumps'!G11</f>
        <v>0.26054386229454896</v>
      </c>
      <c r="D11" s="46">
        <f ca="1">electricity!H11+'electricity-heatpumps'!H11</f>
        <v>0.26110272047353905</v>
      </c>
      <c r="E11" s="46">
        <f ca="1">electricity!I11+'electricity-heatpumps'!I11</f>
        <v>0.26166157865252909</v>
      </c>
      <c r="F11" s="46">
        <f ca="1">electricity!J11+'electricity-heatpumps'!J11</f>
        <v>0.26222043683151919</v>
      </c>
      <c r="G11" s="46">
        <f ca="1">electricity!K11+'electricity-heatpumps'!K11</f>
        <v>0.26277929501050923</v>
      </c>
      <c r="H11" s="46">
        <f ca="1">electricity!L11+'electricity-heatpumps'!L11</f>
        <v>0.26333815318949932</v>
      </c>
      <c r="I11" s="47">
        <f ca="1">electricity!M11+'electricity-heatpumps'!M11</f>
        <v>0.26389701136848942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electricity!G12+'electricity-heatpumps'!G12</f>
        <v>7.8823331780310688E-2</v>
      </c>
      <c r="D12" s="46">
        <f ca="1">electricity!H12+'electricity-heatpumps'!H12</f>
        <v>7.9588365878067419E-2</v>
      </c>
      <c r="E12" s="46">
        <f ca="1">electricity!I12+'electricity-heatpumps'!I12</f>
        <v>8.035339997582415E-2</v>
      </c>
      <c r="F12" s="46">
        <f ca="1">electricity!J12+'electricity-heatpumps'!J12</f>
        <v>8.1118434073580895E-2</v>
      </c>
      <c r="G12" s="46">
        <f ca="1">electricity!K12+'electricity-heatpumps'!K12</f>
        <v>8.1883468171337626E-2</v>
      </c>
      <c r="H12" s="46">
        <f ca="1">electricity!L12+'electricity-heatpumps'!L12</f>
        <v>8.2648502269094357E-2</v>
      </c>
      <c r="I12" s="47">
        <f ca="1">electricity!M12+'electricity-heatpumps'!M12</f>
        <v>8.3413536366851088E-2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electricity!G13+'electricity-heatpumps'!G13</f>
        <v>0.56340481075551241</v>
      </c>
      <c r="D13" s="46">
        <f ca="1">electricity!H13+'electricity-heatpumps'!H13</f>
        <v>0.56376988825696128</v>
      </c>
      <c r="E13" s="46">
        <f ca="1">electricity!I13+'electricity-heatpumps'!I13</f>
        <v>0.56413496575841016</v>
      </c>
      <c r="F13" s="46">
        <f ca="1">electricity!J13+'electricity-heatpumps'!J13</f>
        <v>0.56450004325985903</v>
      </c>
      <c r="G13" s="46">
        <f ca="1">electricity!K13+'electricity-heatpumps'!K13</f>
        <v>0.5648651207613079</v>
      </c>
      <c r="H13" s="46">
        <f ca="1">electricity!L13+'electricity-heatpumps'!L13</f>
        <v>0.56523019826275678</v>
      </c>
      <c r="I13" s="47">
        <f ca="1">electricity!M13+'electricity-heatpumps'!M13</f>
        <v>0.56559527576420576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electricity!G14+'electricity-heatpumps'!G14</f>
        <v>3.3081075893210229E-2</v>
      </c>
      <c r="D14" s="46">
        <f ca="1">electricity!H14+'electricity-heatpumps'!H14</f>
        <v>3.3634700819227106E-2</v>
      </c>
      <c r="E14" s="46">
        <f ca="1">electricity!I14+'electricity-heatpumps'!I14</f>
        <v>3.4188325745243983E-2</v>
      </c>
      <c r="F14" s="46">
        <f ca="1">electricity!J14+'electricity-heatpumps'!J14</f>
        <v>3.474195067126086E-2</v>
      </c>
      <c r="G14" s="46">
        <f ca="1">electricity!K14+'electricity-heatpumps'!K14</f>
        <v>3.5295575597277744E-2</v>
      </c>
      <c r="H14" s="46">
        <f ca="1">electricity!L14+'electricity-heatpumps'!L14</f>
        <v>3.5849200523294621E-2</v>
      </c>
      <c r="I14" s="47">
        <f ca="1">electricity!M14+'electricity-heatpumps'!M14</f>
        <v>3.6402825449311497E-2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electricity!G15+'electricity-heatpumps'!G15</f>
        <v>7.6170961613257385E-2</v>
      </c>
      <c r="D15" s="46">
        <f ca="1">electricity!H15+'electricity-heatpumps'!H15</f>
        <v>7.6962046006983656E-2</v>
      </c>
      <c r="E15" s="46">
        <f ca="1">electricity!I15+'electricity-heatpumps'!I15</f>
        <v>7.7753130400709941E-2</v>
      </c>
      <c r="F15" s="46">
        <f ca="1">electricity!J15+'electricity-heatpumps'!J15</f>
        <v>7.8544214794436212E-2</v>
      </c>
      <c r="G15" s="46">
        <f ca="1">electricity!K15+'electricity-heatpumps'!K15</f>
        <v>7.9335299188162484E-2</v>
      </c>
      <c r="H15" s="46">
        <f ca="1">electricity!L15+'electricity-heatpumps'!L15</f>
        <v>8.0126383581888769E-2</v>
      </c>
      <c r="I15" s="47">
        <f ca="1">electricity!M15+'electricity-heatpumps'!M15</f>
        <v>8.091746797561504E-2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electricity!G16+'electricity-heatpumps'!G16</f>
        <v>0.16930400611513868</v>
      </c>
      <c r="D16" s="46">
        <f ca="1">electricity!H16+'electricity-heatpumps'!H16</f>
        <v>0.16982338089799406</v>
      </c>
      <c r="E16" s="46">
        <f ca="1">electricity!I16+'electricity-heatpumps'!I16</f>
        <v>0.17034275568084942</v>
      </c>
      <c r="F16" s="46">
        <f ca="1">electricity!J16+'electricity-heatpumps'!J16</f>
        <v>0.1708621304637048</v>
      </c>
      <c r="G16" s="46">
        <f ca="1">electricity!K16+'electricity-heatpumps'!K16</f>
        <v>0.17138150524656015</v>
      </c>
      <c r="H16" s="46">
        <f ca="1">electricity!L16+'electricity-heatpumps'!L16</f>
        <v>0.17190088002941553</v>
      </c>
      <c r="I16" s="47">
        <f ca="1">electricity!M16+'electricity-heatpumps'!M16</f>
        <v>0.17242025481227088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electricity!G17+'electricity-heatpumps'!G17</f>
        <v>0.20712568061864198</v>
      </c>
      <c r="D17" s="46">
        <f ca="1">electricity!H17+'electricity-heatpumps'!H17</f>
        <v>0.20763642338056346</v>
      </c>
      <c r="E17" s="46">
        <f ca="1">electricity!I17+'electricity-heatpumps'!I17</f>
        <v>0.20814716614248491</v>
      </c>
      <c r="F17" s="46">
        <f ca="1">electricity!J17+'electricity-heatpumps'!J17</f>
        <v>0.20865790890440639</v>
      </c>
      <c r="G17" s="46">
        <f ca="1">electricity!K17+'electricity-heatpumps'!K17</f>
        <v>0.20916865166632786</v>
      </c>
      <c r="H17" s="46">
        <f ca="1">electricity!L17+'electricity-heatpumps'!L17</f>
        <v>0.20967939442824934</v>
      </c>
      <c r="I17" s="47">
        <f ca="1">electricity!M17+'electricity-heatpumps'!M17</f>
        <v>0.21019013719017079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electricity!G18+'electricity-heatpumps'!G18</f>
        <v>0.24704067472382535</v>
      </c>
      <c r="D18" s="46">
        <f ca="1">electricity!H18+'electricity-heatpumps'!H18</f>
        <v>0.24821914122196964</v>
      </c>
      <c r="E18" s="46">
        <f ca="1">electricity!I18+'electricity-heatpumps'!I18</f>
        <v>0.24939760772011393</v>
      </c>
      <c r="F18" s="46">
        <f ca="1">electricity!J18+'electricity-heatpumps'!J18</f>
        <v>0.25057607421825823</v>
      </c>
      <c r="G18" s="46">
        <f ca="1">electricity!K18+'electricity-heatpumps'!K18</f>
        <v>0.25175454071640252</v>
      </c>
      <c r="H18" s="46">
        <f ca="1">electricity!L18+'electricity-heatpumps'!L18</f>
        <v>0.25293300721454681</v>
      </c>
      <c r="I18" s="47">
        <f ca="1">electricity!M18+'electricity-heatpumps'!M18</f>
        <v>0.2541114737126911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electricity!G19+'electricity-heatpumps'!G19</f>
        <v>0.25309523882600493</v>
      </c>
      <c r="D19" s="46">
        <f ca="1">electricity!H19+'electricity-heatpumps'!H19</f>
        <v>0.25369993834420773</v>
      </c>
      <c r="E19" s="46">
        <f ca="1">electricity!I19+'electricity-heatpumps'!I19</f>
        <v>0.25430463786241059</v>
      </c>
      <c r="F19" s="46">
        <f ca="1">electricity!J19+'electricity-heatpumps'!J19</f>
        <v>0.25490933738061339</v>
      </c>
      <c r="G19" s="46">
        <f ca="1">electricity!K19+'electricity-heatpumps'!K19</f>
        <v>0.25551403689881619</v>
      </c>
      <c r="H19" s="46">
        <f ca="1">electricity!L19+'electricity-heatpumps'!L19</f>
        <v>0.25611873641701899</v>
      </c>
      <c r="I19" s="47">
        <f ca="1">electricity!M19+'electricity-heatpumps'!M19</f>
        <v>0.25672343593522184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electricity!G20+'electricity-heatpumps'!G20</f>
        <v>0.48741740100147607</v>
      </c>
      <c r="D20" s="46">
        <f ca="1">electricity!H20+'electricity-heatpumps'!H20</f>
        <v>0.48799555599657796</v>
      </c>
      <c r="E20" s="46">
        <f ca="1">electricity!I20+'electricity-heatpumps'!I20</f>
        <v>0.48857371099167979</v>
      </c>
      <c r="F20" s="46">
        <f ca="1">electricity!J20+'electricity-heatpumps'!J20</f>
        <v>0.48915186598678168</v>
      </c>
      <c r="G20" s="46">
        <f ca="1">electricity!K20+'electricity-heatpumps'!K20</f>
        <v>0.48973002098188356</v>
      </c>
      <c r="H20" s="46">
        <f ca="1">electricity!L20+'electricity-heatpumps'!L20</f>
        <v>0.49030817597698539</v>
      </c>
      <c r="I20" s="47">
        <f ca="1">electricity!M20+'electricity-heatpumps'!M20</f>
        <v>0.49088633097208728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electricity!G21+'electricity-heatpumps'!G21</f>
        <v>0.12484568284986662</v>
      </c>
      <c r="D21" s="46">
        <f ca="1">electricity!H21+'electricity-heatpumps'!H21</f>
        <v>0.12537935036360767</v>
      </c>
      <c r="E21" s="46">
        <f ca="1">electricity!I21+'electricity-heatpumps'!I21</f>
        <v>0.12591301787734871</v>
      </c>
      <c r="F21" s="46">
        <f ca="1">electricity!J21+'electricity-heatpumps'!J21</f>
        <v>0.12644668539108975</v>
      </c>
      <c r="G21" s="46">
        <f ca="1">electricity!K21+'electricity-heatpumps'!K21</f>
        <v>0.12698035290483078</v>
      </c>
      <c r="H21" s="46">
        <f ca="1">electricity!L21+'electricity-heatpumps'!L21</f>
        <v>0.12751402041857182</v>
      </c>
      <c r="I21" s="47">
        <f ca="1">electricity!M21+'electricity-heatpumps'!M21</f>
        <v>0.12804768793231286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electricity!G22+'electricity-heatpumps'!G22</f>
        <v>0.2712182949375842</v>
      </c>
      <c r="D22" s="46">
        <f ca="1">electricity!H22+'electricity-heatpumps'!H22</f>
        <v>0.272269678760652</v>
      </c>
      <c r="E22" s="46">
        <f ca="1">electricity!I22+'electricity-heatpumps'!I22</f>
        <v>0.27332106258371974</v>
      </c>
      <c r="F22" s="46">
        <f ca="1">electricity!J22+'electricity-heatpumps'!J22</f>
        <v>0.27437244640678754</v>
      </c>
      <c r="G22" s="46">
        <f ca="1">electricity!K22+'electricity-heatpumps'!K22</f>
        <v>0.27542383022985528</v>
      </c>
      <c r="H22" s="46">
        <f ca="1">electricity!L22+'electricity-heatpumps'!L22</f>
        <v>0.27647521405292308</v>
      </c>
      <c r="I22" s="47">
        <f ca="1">electricity!M22+'electricity-heatpumps'!M22</f>
        <v>0.27752659787599082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electricity!G23+'electricity-heatpumps'!G23</f>
        <v>0.43883237994013946</v>
      </c>
      <c r="D23" s="46">
        <f ca="1">electricity!H23+'electricity-heatpumps'!H23</f>
        <v>0.43925379661093678</v>
      </c>
      <c r="E23" s="46">
        <f ca="1">electricity!I23+'electricity-heatpumps'!I23</f>
        <v>0.43967521328173409</v>
      </c>
      <c r="F23" s="46">
        <f ca="1">electricity!J23+'electricity-heatpumps'!J23</f>
        <v>0.4400966299525314</v>
      </c>
      <c r="G23" s="46">
        <f ca="1">electricity!K23+'electricity-heatpumps'!K23</f>
        <v>0.44051804662332872</v>
      </c>
      <c r="H23" s="46">
        <f ca="1">electricity!L23+'electricity-heatpumps'!L23</f>
        <v>0.44093946329412603</v>
      </c>
      <c r="I23" s="47">
        <f ca="1">electricity!M23+'electricity-heatpumps'!M23</f>
        <v>0.44136087996492329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electricity!G24+'electricity-heatpumps'!G24</f>
        <v>7.1878927482125737E-2</v>
      </c>
      <c r="D24" s="46">
        <f ca="1">electricity!H24+'electricity-heatpumps'!H24</f>
        <v>7.2491512155530929E-2</v>
      </c>
      <c r="E24" s="46">
        <f ca="1">electricity!I24+'electricity-heatpumps'!I24</f>
        <v>7.3104096828936108E-2</v>
      </c>
      <c r="F24" s="46">
        <f ca="1">electricity!J24+'electricity-heatpumps'!J24</f>
        <v>7.37166815023413E-2</v>
      </c>
      <c r="G24" s="46">
        <f ca="1">electricity!K24+'electricity-heatpumps'!K24</f>
        <v>7.4329266175746478E-2</v>
      </c>
      <c r="H24" s="46">
        <f ca="1">electricity!L24+'electricity-heatpumps'!L24</f>
        <v>7.494185084915167E-2</v>
      </c>
      <c r="I24" s="47">
        <f ca="1">electricity!M24+'electricity-heatpumps'!M24</f>
        <v>7.5554435522556862E-2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electricity!G25+'electricity-heatpumps'!G25</f>
        <v>0.17883650733346348</v>
      </c>
      <c r="D25" s="46">
        <f ca="1">electricity!H25+'electricity-heatpumps'!H25</f>
        <v>0.17981292353851192</v>
      </c>
      <c r="E25" s="46">
        <f ca="1">electricity!I25+'electricity-heatpumps'!I25</f>
        <v>0.18078933974356035</v>
      </c>
      <c r="F25" s="46">
        <f ca="1">electricity!J25+'electricity-heatpumps'!J25</f>
        <v>0.18176575594860875</v>
      </c>
      <c r="G25" s="46">
        <f ca="1">electricity!K25+'electricity-heatpumps'!K25</f>
        <v>0.18274217215365718</v>
      </c>
      <c r="H25" s="46">
        <f ca="1">electricity!L25+'electricity-heatpumps'!L25</f>
        <v>0.18371858835870561</v>
      </c>
      <c r="I25" s="47">
        <f ca="1">electricity!M25+'electricity-heatpumps'!M25</f>
        <v>0.18469500456375404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electricity!G26+'electricity-heatpumps'!G26</f>
        <v>0.37929598445452894</v>
      </c>
      <c r="D26" s="46">
        <f ca="1">electricity!H26+'electricity-heatpumps'!H26</f>
        <v>0.37992547093261564</v>
      </c>
      <c r="E26" s="46">
        <f ca="1">electricity!I26+'electricity-heatpumps'!I26</f>
        <v>0.38055495741070233</v>
      </c>
      <c r="F26" s="46">
        <f ca="1">electricity!J26+'electricity-heatpumps'!J26</f>
        <v>0.38118444388878903</v>
      </c>
      <c r="G26" s="46">
        <f ca="1">electricity!K26+'electricity-heatpumps'!K26</f>
        <v>0.38181393036687572</v>
      </c>
      <c r="H26" s="46">
        <f ca="1">electricity!L26+'electricity-heatpumps'!L26</f>
        <v>0.38244341684496236</v>
      </c>
      <c r="I26" s="47">
        <f ca="1">electricity!M26+'electricity-heatpumps'!M26</f>
        <v>0.38307290332304905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electricity!G27+'electricity-heatpumps'!G27</f>
        <v>0.23360429562591353</v>
      </c>
      <c r="D27" s="46">
        <f ca="1">electricity!H27+'electricity-heatpumps'!H27</f>
        <v>0.23429663938676659</v>
      </c>
      <c r="E27" s="46">
        <f ca="1">electricity!I27+'electricity-heatpumps'!I27</f>
        <v>0.23498898314761962</v>
      </c>
      <c r="F27" s="46">
        <f ca="1">electricity!J27+'electricity-heatpumps'!J27</f>
        <v>0.23568132690847268</v>
      </c>
      <c r="G27" s="46">
        <f ca="1">electricity!K27+'electricity-heatpumps'!K27</f>
        <v>0.23637367066932574</v>
      </c>
      <c r="H27" s="46">
        <f ca="1">electricity!L27+'electricity-heatpumps'!L27</f>
        <v>0.23706601443017877</v>
      </c>
      <c r="I27" s="47">
        <f ca="1">electricity!M27+'electricity-heatpumps'!M27</f>
        <v>0.23775835819103183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electricity!G28+'electricity-heatpumps'!G28</f>
        <v>0.5954747579263614</v>
      </c>
      <c r="D28" s="46">
        <f ca="1">electricity!H28+'electricity-heatpumps'!H28</f>
        <v>0.59587572382069287</v>
      </c>
      <c r="E28" s="46">
        <f ca="1">electricity!I28+'electricity-heatpumps'!I28</f>
        <v>0.59627668971502423</v>
      </c>
      <c r="F28" s="46">
        <f ca="1">electricity!J28+'electricity-heatpumps'!J28</f>
        <v>0.59667765560935571</v>
      </c>
      <c r="G28" s="46">
        <f ca="1">electricity!K28+'electricity-heatpumps'!K28</f>
        <v>0.59707862150368707</v>
      </c>
      <c r="H28" s="46">
        <f ca="1">electricity!L28+'electricity-heatpumps'!L28</f>
        <v>0.59747958739801854</v>
      </c>
      <c r="I28" s="47">
        <f ca="1">electricity!M28+'electricity-heatpumps'!M28</f>
        <v>0.59788055329235001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electricity!G29+'electricity-heatpumps'!G29</f>
        <v>0.1512180365810912</v>
      </c>
      <c r="D29" s="46">
        <f ca="1">electricity!H29+'electricity-heatpumps'!H29</f>
        <v>0.15205386406547591</v>
      </c>
      <c r="E29" s="46">
        <f ca="1">electricity!I29+'electricity-heatpumps'!I29</f>
        <v>0.15288969154986062</v>
      </c>
      <c r="F29" s="46">
        <f ca="1">electricity!J29+'electricity-heatpumps'!J29</f>
        <v>0.15372551903424536</v>
      </c>
      <c r="G29" s="46">
        <f ca="1">electricity!K29+'electricity-heatpumps'!K29</f>
        <v>0.15456134651863007</v>
      </c>
      <c r="H29" s="46">
        <f ca="1">electricity!L29+'electricity-heatpumps'!L29</f>
        <v>0.15539717400301478</v>
      </c>
      <c r="I29" s="47">
        <f ca="1">electricity!M29+'electricity-heatpumps'!M29</f>
        <v>0.15623300148739949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electricity!G30+'electricity-heatpumps'!G30</f>
        <v>0.24318283730126808</v>
      </c>
      <c r="D30" s="46">
        <f ca="1">electricity!H30+'electricity-heatpumps'!H30</f>
        <v>0.24369841632456685</v>
      </c>
      <c r="E30" s="46">
        <f ca="1">electricity!I30+'electricity-heatpumps'!I30</f>
        <v>0.24421399534786559</v>
      </c>
      <c r="F30" s="46">
        <f ca="1">electricity!J30+'electricity-heatpumps'!J30</f>
        <v>0.24472957437116435</v>
      </c>
      <c r="G30" s="46">
        <f ca="1">electricity!K30+'electricity-heatpumps'!K30</f>
        <v>0.24524515339446309</v>
      </c>
      <c r="H30" s="46">
        <f ca="1">electricity!L30+'electricity-heatpumps'!L30</f>
        <v>0.24576073241776186</v>
      </c>
      <c r="I30" s="47">
        <f ca="1">electricity!M30+'electricity-heatpumps'!M30</f>
        <v>0.24627631144106063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electricity!G31+'electricity-heatpumps'!G31</f>
        <v>0.2605403788894794</v>
      </c>
      <c r="D31" s="46">
        <f ca="1">electricity!H31+'electricity-heatpumps'!H31</f>
        <v>0.26589042811600672</v>
      </c>
      <c r="E31" s="46">
        <f ca="1">electricity!I31+'electricity-heatpumps'!I31</f>
        <v>0.27124047734253404</v>
      </c>
      <c r="F31" s="46">
        <f ca="1">electricity!J31+'electricity-heatpumps'!J31</f>
        <v>0.27659052656906136</v>
      </c>
      <c r="G31" s="46">
        <f ca="1">electricity!K31+'electricity-heatpumps'!K31</f>
        <v>0.28194057579558868</v>
      </c>
      <c r="H31" s="46">
        <f ca="1">electricity!L31+'electricity-heatpumps'!L31</f>
        <v>0.287290625022116</v>
      </c>
      <c r="I31" s="47">
        <f ca="1">electricity!M31+'electricity-heatpumps'!M31</f>
        <v>0.29264067424864326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electricity!G32+'electricity-heatpumps'!G32</f>
        <v>0.22309399506037597</v>
      </c>
      <c r="D32" s="46">
        <f ca="1">electricity!H32+'electricity-heatpumps'!H32</f>
        <v>0.22944104345677829</v>
      </c>
      <c r="E32" s="46">
        <f ca="1">electricity!I32+'electricity-heatpumps'!I32</f>
        <v>0.23578809185318059</v>
      </c>
      <c r="F32" s="46">
        <f ca="1">electricity!J32+'electricity-heatpumps'!J32</f>
        <v>0.24213514024958291</v>
      </c>
      <c r="G32" s="46">
        <f ca="1">electricity!K32+'electricity-heatpumps'!K32</f>
        <v>0.2484821886459852</v>
      </c>
      <c r="H32" s="46">
        <f ca="1">electricity!L32+'electricity-heatpumps'!L32</f>
        <v>0.25482923704238752</v>
      </c>
      <c r="I32" s="47">
        <f ca="1">electricity!M32+'electricity-heatpumps'!M32</f>
        <v>0.26117628543878985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electricity!G33+'electricity-heatpumps'!G33</f>
        <v>0.49281952828183601</v>
      </c>
      <c r="D33" s="46">
        <f ca="1">electricity!H33+'electricity-heatpumps'!H33</f>
        <v>0.494820645384353</v>
      </c>
      <c r="E33" s="46">
        <f ca="1">electricity!I33+'electricity-heatpumps'!I33</f>
        <v>0.49682176248686999</v>
      </c>
      <c r="F33" s="46">
        <f ca="1">electricity!J33+'electricity-heatpumps'!J33</f>
        <v>0.49882287958938704</v>
      </c>
      <c r="G33" s="46">
        <f ca="1">electricity!K33+'electricity-heatpumps'!K33</f>
        <v>0.50082399669190403</v>
      </c>
      <c r="H33" s="46">
        <f ca="1">electricity!L33+'electricity-heatpumps'!L33</f>
        <v>0.50282511379442107</v>
      </c>
      <c r="I33" s="47">
        <f ca="1">electricity!M33+'electricity-heatpumps'!M33</f>
        <v>0.50482623089693801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electricity!G34+'electricity-heatpumps'!G34</f>
        <v>0.42670285412490755</v>
      </c>
      <c r="D34" s="46">
        <f ca="1">electricity!H34+'electricity-heatpumps'!H34</f>
        <v>0.43114895880030979</v>
      </c>
      <c r="E34" s="46">
        <f ca="1">electricity!I34+'electricity-heatpumps'!I34</f>
        <v>0.43559506347571209</v>
      </c>
      <c r="F34" s="46">
        <f ca="1">electricity!J34+'electricity-heatpumps'!J34</f>
        <v>0.44004116815111433</v>
      </c>
      <c r="G34" s="46">
        <f ca="1">electricity!K34+'electricity-heatpumps'!K34</f>
        <v>0.44448727282651662</v>
      </c>
      <c r="H34" s="46">
        <f ca="1">electricity!L34+'electricity-heatpumps'!L34</f>
        <v>0.44893337750191886</v>
      </c>
      <c r="I34" s="47">
        <f ca="1">electricity!M34+'electricity-heatpumps'!M34</f>
        <v>0.45337948217732116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electricity!G35+'electricity-heatpumps'!G35</f>
        <v>0.52721553806663557</v>
      </c>
      <c r="D35" s="46">
        <f ca="1">electricity!H35+'electricity-heatpumps'!H35</f>
        <v>0.53097518527037069</v>
      </c>
      <c r="E35" s="46">
        <f ca="1">electricity!I35+'electricity-heatpumps'!I35</f>
        <v>0.5347348324741058</v>
      </c>
      <c r="F35" s="46">
        <f ca="1">electricity!J35+'electricity-heatpumps'!J35</f>
        <v>0.53849447967784092</v>
      </c>
      <c r="G35" s="46">
        <f ca="1">electricity!K35+'electricity-heatpumps'!K35</f>
        <v>0.54225412688157615</v>
      </c>
      <c r="H35" s="46">
        <f ca="1">electricity!L35+'electricity-heatpumps'!L35</f>
        <v>0.54601377408531127</v>
      </c>
      <c r="I35" s="47">
        <f ca="1">electricity!M35+'electricity-heatpumps'!M35</f>
        <v>0.54977342128904638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electricity!G36+'electricity-heatpumps'!G36</f>
        <v>0.32641025931937528</v>
      </c>
      <c r="D36" s="46">
        <f ca="1">electricity!H36+'electricity-heatpumps'!H36</f>
        <v>0.33165136378954513</v>
      </c>
      <c r="E36" s="46">
        <f ca="1">electricity!I36+'electricity-heatpumps'!I36</f>
        <v>0.33689246825971492</v>
      </c>
      <c r="F36" s="46">
        <f ca="1">electricity!J36+'electricity-heatpumps'!J36</f>
        <v>0.34213357272988476</v>
      </c>
      <c r="G36" s="46">
        <f ca="1">electricity!K36+'electricity-heatpumps'!K36</f>
        <v>0.3473746772000546</v>
      </c>
      <c r="H36" s="46">
        <f ca="1">electricity!L36+'electricity-heatpumps'!L36</f>
        <v>0.35261578167022439</v>
      </c>
      <c r="I36" s="47">
        <f ca="1">electricity!M36+'electricity-heatpumps'!M36</f>
        <v>0.35785688614039424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electricity!G37+'electricity-heatpumps'!G37</f>
        <v>0.2669364780558689</v>
      </c>
      <c r="D37" s="46">
        <f ca="1">electricity!H37+'electricity-heatpumps'!H37</f>
        <v>0.2721013131616038</v>
      </c>
      <c r="E37" s="46">
        <f ca="1">electricity!I37+'electricity-heatpumps'!I37</f>
        <v>0.2772661482673387</v>
      </c>
      <c r="F37" s="46">
        <f ca="1">electricity!J37+'electricity-heatpumps'!J37</f>
        <v>0.2824309833730736</v>
      </c>
      <c r="G37" s="46">
        <f ca="1">electricity!K37+'electricity-heatpumps'!K37</f>
        <v>0.2875958184788085</v>
      </c>
      <c r="H37" s="46">
        <f ca="1">electricity!L37+'electricity-heatpumps'!L37</f>
        <v>0.2927606535845434</v>
      </c>
      <c r="I37" s="47">
        <f ca="1">electricity!M37+'electricity-heatpumps'!M37</f>
        <v>0.2979254886902783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electricity!G38+'electricity-heatpumps'!G38</f>
        <v>0.48835168767782472</v>
      </c>
      <c r="D38" s="46">
        <f ca="1">electricity!H38+'electricity-heatpumps'!H38</f>
        <v>0.49213083982696737</v>
      </c>
      <c r="E38" s="46">
        <f ca="1">electricity!I38+'electricity-heatpumps'!I38</f>
        <v>0.49590999197611008</v>
      </c>
      <c r="F38" s="46">
        <f ca="1">electricity!J38+'electricity-heatpumps'!J38</f>
        <v>0.49968914412525273</v>
      </c>
      <c r="G38" s="46">
        <f ca="1">electricity!K38+'electricity-heatpumps'!K38</f>
        <v>0.50346829627439538</v>
      </c>
      <c r="H38" s="46">
        <f ca="1">electricity!L38+'electricity-heatpumps'!L38</f>
        <v>0.50724744842353808</v>
      </c>
      <c r="I38" s="47">
        <f ca="1">electricity!M38+'electricity-heatpumps'!M38</f>
        <v>0.51102660057268079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electricity!G39+'electricity-heatpumps'!G39</f>
        <v>0.66282173344397322</v>
      </c>
      <c r="D39" s="46">
        <f ca="1">electricity!H39+'electricity-heatpumps'!H39</f>
        <v>0.66502428528256974</v>
      </c>
      <c r="E39" s="46">
        <f ca="1">electricity!I39+'electricity-heatpumps'!I39</f>
        <v>0.66722683712116637</v>
      </c>
      <c r="F39" s="46">
        <f ca="1">electricity!J39+'electricity-heatpumps'!J39</f>
        <v>0.66942938895976289</v>
      </c>
      <c r="G39" s="46">
        <f ca="1">electricity!K39+'electricity-heatpumps'!K39</f>
        <v>0.67163194079835953</v>
      </c>
      <c r="H39" s="46">
        <f ca="1">electricity!L39+'electricity-heatpumps'!L39</f>
        <v>0.67383449263695605</v>
      </c>
      <c r="I39" s="47">
        <f ca="1">electricity!M39+'electricity-heatpumps'!M39</f>
        <v>0.67603704447555268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electricity!G40+'electricity-heatpumps'!G40</f>
        <v>0.26054386229454896</v>
      </c>
      <c r="D40" s="46">
        <f ca="1">electricity!H40+'electricity-heatpumps'!H40</f>
        <v>0.26636693335498041</v>
      </c>
      <c r="E40" s="46">
        <f ca="1">electricity!I40+'electricity-heatpumps'!I40</f>
        <v>0.2721900044154118</v>
      </c>
      <c r="F40" s="46">
        <f ca="1">electricity!J40+'electricity-heatpumps'!J40</f>
        <v>0.27801307547584325</v>
      </c>
      <c r="G40" s="46">
        <f ca="1">electricity!K40+'electricity-heatpumps'!K40</f>
        <v>0.28383614653627465</v>
      </c>
      <c r="H40" s="46">
        <f ca="1">electricity!L40+'electricity-heatpumps'!L40</f>
        <v>0.2896592175967061</v>
      </c>
      <c r="I40" s="47">
        <f ca="1">electricity!M40+'electricity-heatpumps'!M40</f>
        <v>0.29548228865713755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electricity!G41+'electricity-heatpumps'!G41</f>
        <v>7.8823331780310688E-2</v>
      </c>
      <c r="D41" s="46">
        <f ca="1">electricity!H41+'electricity-heatpumps'!H41</f>
        <v>8.5954777093662157E-2</v>
      </c>
      <c r="E41" s="46">
        <f ca="1">electricity!I41+'electricity-heatpumps'!I41</f>
        <v>9.3086222407013641E-2</v>
      </c>
      <c r="F41" s="46">
        <f ca="1">electricity!J41+'electricity-heatpumps'!J41</f>
        <v>0.10021766772036511</v>
      </c>
      <c r="G41" s="46">
        <f ca="1">electricity!K41+'electricity-heatpumps'!K41</f>
        <v>0.10734911303371658</v>
      </c>
      <c r="H41" s="46">
        <f ca="1">electricity!L41+'electricity-heatpumps'!L41</f>
        <v>0.11448055834706805</v>
      </c>
      <c r="I41" s="47">
        <f ca="1">electricity!M41+'electricity-heatpumps'!M41</f>
        <v>0.12161200366041952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electricity!G42+'electricity-heatpumps'!G42</f>
        <v>0.56340481075551241</v>
      </c>
      <c r="D42" s="46">
        <f ca="1">electricity!H42+'electricity-heatpumps'!H42</f>
        <v>0.56662981808993229</v>
      </c>
      <c r="E42" s="46">
        <f ca="1">electricity!I42+'electricity-heatpumps'!I42</f>
        <v>0.56985482542435217</v>
      </c>
      <c r="F42" s="46">
        <f ca="1">electricity!J42+'electricity-heatpumps'!J42</f>
        <v>0.57307983275877206</v>
      </c>
      <c r="G42" s="46">
        <f ca="1">electricity!K42+'electricity-heatpumps'!K42</f>
        <v>0.57630484009319194</v>
      </c>
      <c r="H42" s="46">
        <f ca="1">electricity!L42+'electricity-heatpumps'!L42</f>
        <v>0.57952984742761182</v>
      </c>
      <c r="I42" s="47">
        <f ca="1">electricity!M42+'electricity-heatpumps'!M42</f>
        <v>0.5827548547620317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electricity!G43+'electricity-heatpumps'!G43</f>
        <v>3.3081075893210229E-2</v>
      </c>
      <c r="D43" s="46">
        <f ca="1">electricity!H43+'electricity-heatpumps'!H43</f>
        <v>4.0349376269474359E-2</v>
      </c>
      <c r="E43" s="46">
        <f ca="1">electricity!I43+'electricity-heatpumps'!I43</f>
        <v>4.7617676645738481E-2</v>
      </c>
      <c r="F43" s="46">
        <f ca="1">electricity!J43+'electricity-heatpumps'!J43</f>
        <v>5.4885977022002611E-2</v>
      </c>
      <c r="G43" s="46">
        <f ca="1">electricity!K43+'electricity-heatpumps'!K43</f>
        <v>6.2154277398266733E-2</v>
      </c>
      <c r="H43" s="46">
        <f ca="1">electricity!L43+'electricity-heatpumps'!L43</f>
        <v>6.9422577774530869E-2</v>
      </c>
      <c r="I43" s="47">
        <f ca="1">electricity!M43+'electricity-heatpumps'!M43</f>
        <v>7.6690878150794992E-2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electricity!G44+'electricity-heatpumps'!G44</f>
        <v>7.6170961613257385E-2</v>
      </c>
      <c r="D44" s="46">
        <f ca="1">electricity!H44+'electricity-heatpumps'!H44</f>
        <v>8.346457908366206E-2</v>
      </c>
      <c r="E44" s="46">
        <f ca="1">electricity!I44+'electricity-heatpumps'!I44</f>
        <v>9.0758196554066736E-2</v>
      </c>
      <c r="F44" s="46">
        <f ca="1">electricity!J44+'electricity-heatpumps'!J44</f>
        <v>9.8051814024471412E-2</v>
      </c>
      <c r="G44" s="46">
        <f ca="1">electricity!K44+'electricity-heatpumps'!K44</f>
        <v>0.1053454314948761</v>
      </c>
      <c r="H44" s="46">
        <f ca="1">electricity!L44+'electricity-heatpumps'!L44</f>
        <v>0.11263904896528078</v>
      </c>
      <c r="I44" s="47">
        <f ca="1">electricity!M44+'electricity-heatpumps'!M44</f>
        <v>0.11993266643568545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electricity!G45+'electricity-heatpumps'!G45</f>
        <v>0.16930400611513868</v>
      </c>
      <c r="D45" s="46">
        <f ca="1">electricity!H45+'electricity-heatpumps'!H45</f>
        <v>0.1760772864106179</v>
      </c>
      <c r="E45" s="46">
        <f ca="1">electricity!I45+'electricity-heatpumps'!I45</f>
        <v>0.18285056670609712</v>
      </c>
      <c r="F45" s="46">
        <f ca="1">electricity!J45+'electricity-heatpumps'!J45</f>
        <v>0.18962384700157636</v>
      </c>
      <c r="G45" s="46">
        <f ca="1">electricity!K45+'electricity-heatpumps'!K45</f>
        <v>0.19639712729705558</v>
      </c>
      <c r="H45" s="46">
        <f ca="1">electricity!L45+'electricity-heatpumps'!L45</f>
        <v>0.2031704075925348</v>
      </c>
      <c r="I45" s="47">
        <f ca="1">electricity!M45+'electricity-heatpumps'!M45</f>
        <v>0.20994368788801401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electricity!G46+'electricity-heatpumps'!G46</f>
        <v>0.20712568061864198</v>
      </c>
      <c r="D46" s="46">
        <f ca="1">electricity!H46+'electricity-heatpumps'!H46</f>
        <v>0.2111542794538826</v>
      </c>
      <c r="E46" s="46">
        <f ca="1">electricity!I46+'electricity-heatpumps'!I46</f>
        <v>0.21518287828912322</v>
      </c>
      <c r="F46" s="46">
        <f ca="1">electricity!J46+'electricity-heatpumps'!J46</f>
        <v>0.21921147712436384</v>
      </c>
      <c r="G46" s="46">
        <f ca="1">electricity!K46+'electricity-heatpumps'!K46</f>
        <v>0.22324007595960443</v>
      </c>
      <c r="H46" s="46">
        <f ca="1">electricity!L46+'electricity-heatpumps'!L46</f>
        <v>0.22726867479484505</v>
      </c>
      <c r="I46" s="47">
        <f ca="1">electricity!M46+'electricity-heatpumps'!M46</f>
        <v>0.23129727363008568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electricity!G47+'electricity-heatpumps'!G47</f>
        <v>0.24704067472382535</v>
      </c>
      <c r="D47" s="46">
        <f ca="1">electricity!H47+'electricity-heatpumps'!H47</f>
        <v>0.25305650873202207</v>
      </c>
      <c r="E47" s="46">
        <f ca="1">electricity!I47+'electricity-heatpumps'!I47</f>
        <v>0.25907234274021884</v>
      </c>
      <c r="F47" s="46">
        <f ca="1">electricity!J47+'electricity-heatpumps'!J47</f>
        <v>0.26508817674841556</v>
      </c>
      <c r="G47" s="46">
        <f ca="1">electricity!K47+'electricity-heatpumps'!K47</f>
        <v>0.27110401075661228</v>
      </c>
      <c r="H47" s="46">
        <f ca="1">electricity!L47+'electricity-heatpumps'!L47</f>
        <v>0.27711984476480905</v>
      </c>
      <c r="I47" s="47">
        <f ca="1">electricity!M47+'electricity-heatpumps'!M47</f>
        <v>0.28313567877300577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electricity!G48+'electricity-heatpumps'!G48</f>
        <v>0.25309523882600493</v>
      </c>
      <c r="D48" s="46">
        <f ca="1">electricity!H48+'electricity-heatpumps'!H48</f>
        <v>0.25927138725283538</v>
      </c>
      <c r="E48" s="46">
        <f ca="1">electricity!I48+'electricity-heatpumps'!I48</f>
        <v>0.26544753567966584</v>
      </c>
      <c r="F48" s="46">
        <f ca="1">electricity!J48+'electricity-heatpumps'!J48</f>
        <v>0.27162368410649623</v>
      </c>
      <c r="G48" s="46">
        <f ca="1">electricity!K48+'electricity-heatpumps'!K48</f>
        <v>0.27779983253332668</v>
      </c>
      <c r="H48" s="46">
        <f ca="1">electricity!L48+'electricity-heatpumps'!L48</f>
        <v>0.28397598096015714</v>
      </c>
      <c r="I48" s="47">
        <f ca="1">electricity!M48+'electricity-heatpumps'!M48</f>
        <v>0.29015212938698759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electricity!G49+'electricity-heatpumps'!G49</f>
        <v>0.48741740100147607</v>
      </c>
      <c r="D49" s="46">
        <f ca="1">electricity!H49+'electricity-heatpumps'!H49</f>
        <v>0.49156464871743238</v>
      </c>
      <c r="E49" s="46">
        <f ca="1">electricity!I49+'electricity-heatpumps'!I49</f>
        <v>0.49571189643338864</v>
      </c>
      <c r="F49" s="46">
        <f ca="1">electricity!J49+'electricity-heatpumps'!J49</f>
        <v>0.49985914414934496</v>
      </c>
      <c r="G49" s="46">
        <f ca="1">electricity!K49+'electricity-heatpumps'!K49</f>
        <v>0.50400639186530127</v>
      </c>
      <c r="H49" s="46">
        <f ca="1">electricity!L49+'electricity-heatpumps'!L49</f>
        <v>0.50815363958125759</v>
      </c>
      <c r="I49" s="47">
        <f ca="1">electricity!M49+'electricity-heatpumps'!M49</f>
        <v>0.51230088729721379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electricity!G50+'electricity-heatpumps'!G50</f>
        <v>0.12484568284986662</v>
      </c>
      <c r="D50" s="46">
        <f ca="1">electricity!H50+'electricity-heatpumps'!H50</f>
        <v>0.13177165821821876</v>
      </c>
      <c r="E50" s="46">
        <f ca="1">electricity!I50+'electricity-heatpumps'!I50</f>
        <v>0.13869763358657089</v>
      </c>
      <c r="F50" s="46">
        <f ca="1">electricity!J50+'electricity-heatpumps'!J50</f>
        <v>0.14562360895492305</v>
      </c>
      <c r="G50" s="46">
        <f ca="1">electricity!K50+'electricity-heatpumps'!K50</f>
        <v>0.1525495843232752</v>
      </c>
      <c r="H50" s="46">
        <f ca="1">electricity!L50+'electricity-heatpumps'!L50</f>
        <v>0.15947555969162733</v>
      </c>
      <c r="I50" s="47">
        <f ca="1">electricity!M50+'electricity-heatpumps'!M50</f>
        <v>0.16640153505997946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electricity!G51+'electricity-heatpumps'!G51</f>
        <v>0.2712182949375842</v>
      </c>
      <c r="D51" s="46">
        <f ca="1">electricity!H51+'electricity-heatpumps'!H51</f>
        <v>0.27773230180795871</v>
      </c>
      <c r="E51" s="46">
        <f ca="1">electricity!I51+'electricity-heatpumps'!I51</f>
        <v>0.28424630867833317</v>
      </c>
      <c r="F51" s="46">
        <f ca="1">electricity!J51+'electricity-heatpumps'!J51</f>
        <v>0.29076031554870768</v>
      </c>
      <c r="G51" s="46">
        <f ca="1">electricity!K51+'electricity-heatpumps'!K51</f>
        <v>0.29727432241908214</v>
      </c>
      <c r="H51" s="46">
        <f ca="1">electricity!L51+'electricity-heatpumps'!L51</f>
        <v>0.30378832928945665</v>
      </c>
      <c r="I51" s="47">
        <f ca="1">electricity!M51+'electricity-heatpumps'!M51</f>
        <v>0.3103023361598311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electricity!G52+'electricity-heatpumps'!G52</f>
        <v>0.43883237994013946</v>
      </c>
      <c r="D52" s="46">
        <f ca="1">electricity!H52+'electricity-heatpumps'!H52</f>
        <v>0.44320165811582912</v>
      </c>
      <c r="E52" s="46">
        <f ca="1">electricity!I52+'electricity-heatpumps'!I52</f>
        <v>0.44757093629151884</v>
      </c>
      <c r="F52" s="46">
        <f ca="1">electricity!J52+'electricity-heatpumps'!J52</f>
        <v>0.4519402144672085</v>
      </c>
      <c r="G52" s="46">
        <f ca="1">electricity!K52+'electricity-heatpumps'!K52</f>
        <v>0.45630949264289816</v>
      </c>
      <c r="H52" s="46">
        <f ca="1">electricity!L52+'electricity-heatpumps'!L52</f>
        <v>0.46067877081858788</v>
      </c>
      <c r="I52" s="47">
        <f ca="1">electricity!M52+'electricity-heatpumps'!M52</f>
        <v>0.46504804899427754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electricity!G53+'electricity-heatpumps'!G53</f>
        <v>7.1878927482125737E-2</v>
      </c>
      <c r="D53" s="46">
        <f ca="1">electricity!H53+'electricity-heatpumps'!H53</f>
        <v>7.9463131216424912E-2</v>
      </c>
      <c r="E53" s="46">
        <f ca="1">electricity!I53+'electricity-heatpumps'!I53</f>
        <v>8.7047334950724087E-2</v>
      </c>
      <c r="F53" s="46">
        <f ca="1">electricity!J53+'electricity-heatpumps'!J53</f>
        <v>9.4631538685023275E-2</v>
      </c>
      <c r="G53" s="46">
        <f ca="1">electricity!K53+'electricity-heatpumps'!K53</f>
        <v>0.10221574241932245</v>
      </c>
      <c r="H53" s="46">
        <f ca="1">electricity!L53+'electricity-heatpumps'!L53</f>
        <v>0.10979994615362162</v>
      </c>
      <c r="I53" s="47">
        <f ca="1">electricity!M53+'electricity-heatpumps'!M53</f>
        <v>0.1173841498879208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electricity!G54+'electricity-heatpumps'!G54</f>
        <v>0.17883650733346348</v>
      </c>
      <c r="D54" s="46">
        <f ca="1">electricity!H54+'electricity-heatpumps'!H54</f>
        <v>0.18633450047106556</v>
      </c>
      <c r="E54" s="46">
        <f ca="1">electricity!I54+'electricity-heatpumps'!I54</f>
        <v>0.19383249360866764</v>
      </c>
      <c r="F54" s="46">
        <f ca="1">electricity!J54+'electricity-heatpumps'!J54</f>
        <v>0.20133048674626972</v>
      </c>
      <c r="G54" s="46">
        <f ca="1">electricity!K54+'electricity-heatpumps'!K54</f>
        <v>0.20882847988387179</v>
      </c>
      <c r="H54" s="46">
        <f ca="1">electricity!L54+'electricity-heatpumps'!L54</f>
        <v>0.21632647302147387</v>
      </c>
      <c r="I54" s="47">
        <f ca="1">electricity!M54+'electricity-heatpumps'!M54</f>
        <v>0.22382446615907595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electricity!G55+'electricity-heatpumps'!G55</f>
        <v>0.37929598445452894</v>
      </c>
      <c r="D55" s="46">
        <f ca="1">electricity!H55+'electricity-heatpumps'!H55</f>
        <v>0.38390723950166811</v>
      </c>
      <c r="E55" s="46">
        <f ca="1">electricity!I55+'electricity-heatpumps'!I55</f>
        <v>0.38851849454880727</v>
      </c>
      <c r="F55" s="46">
        <f ca="1">electricity!J55+'electricity-heatpumps'!J55</f>
        <v>0.39312974959594643</v>
      </c>
      <c r="G55" s="46">
        <f ca="1">electricity!K55+'electricity-heatpumps'!K55</f>
        <v>0.39774100464308559</v>
      </c>
      <c r="H55" s="46">
        <f ca="1">electricity!L55+'electricity-heatpumps'!L55</f>
        <v>0.40235225969022476</v>
      </c>
      <c r="I55" s="47">
        <f ca="1">electricity!M55+'electricity-heatpumps'!M55</f>
        <v>0.40696351473736392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electricity!G56+'electricity-heatpumps'!G56</f>
        <v>0.23360429562591353</v>
      </c>
      <c r="D56" s="46">
        <f ca="1">electricity!H56+'electricity-heatpumps'!H56</f>
        <v>0.23976174350987764</v>
      </c>
      <c r="E56" s="46">
        <f ca="1">electricity!I56+'electricity-heatpumps'!I56</f>
        <v>0.24591919139384172</v>
      </c>
      <c r="F56" s="46">
        <f ca="1">electricity!J56+'electricity-heatpumps'!J56</f>
        <v>0.25207663927780583</v>
      </c>
      <c r="G56" s="46">
        <f ca="1">electricity!K56+'electricity-heatpumps'!K56</f>
        <v>0.25823408716176993</v>
      </c>
      <c r="H56" s="46">
        <f ca="1">electricity!L56+'electricity-heatpumps'!L56</f>
        <v>0.26439153504573404</v>
      </c>
      <c r="I56" s="47">
        <f ca="1">electricity!M56+'electricity-heatpumps'!M56</f>
        <v>0.27054898292969815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electricity!G57+'electricity-heatpumps'!G57</f>
        <v>0.5954747579263614</v>
      </c>
      <c r="D57" s="46">
        <f ca="1">electricity!H57+'electricity-heatpumps'!H57</f>
        <v>0.59858694880130237</v>
      </c>
      <c r="E57" s="46">
        <f ca="1">electricity!I57+'electricity-heatpumps'!I57</f>
        <v>0.60169913967624333</v>
      </c>
      <c r="F57" s="46">
        <f ca="1">electricity!J57+'electricity-heatpumps'!J57</f>
        <v>0.6048113305511843</v>
      </c>
      <c r="G57" s="46">
        <f ca="1">electricity!K57+'electricity-heatpumps'!K57</f>
        <v>0.60792352142612527</v>
      </c>
      <c r="H57" s="46">
        <f ca="1">electricity!L57+'electricity-heatpumps'!L57</f>
        <v>0.61103571230106613</v>
      </c>
      <c r="I57" s="47">
        <f ca="1">electricity!M57+'electricity-heatpumps'!M57</f>
        <v>0.61414790317600709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electricity!G58+'electricity-heatpumps'!G58</f>
        <v>0.1512180365810912</v>
      </c>
      <c r="D58" s="46">
        <f ca="1">electricity!H58+'electricity-heatpumps'!H58</f>
        <v>0.15772293777635538</v>
      </c>
      <c r="E58" s="46">
        <f ca="1">electricity!I58+'electricity-heatpumps'!I58</f>
        <v>0.16422783897161952</v>
      </c>
      <c r="F58" s="46">
        <f ca="1">electricity!J58+'electricity-heatpumps'!J58</f>
        <v>0.1707327401668837</v>
      </c>
      <c r="G58" s="46">
        <f ca="1">electricity!K58+'electricity-heatpumps'!K58</f>
        <v>0.17723764136214787</v>
      </c>
      <c r="H58" s="46">
        <f ca="1">electricity!L58+'electricity-heatpumps'!L58</f>
        <v>0.18374254255741201</v>
      </c>
      <c r="I58" s="47">
        <f ca="1">electricity!M58+'electricity-heatpumps'!M58</f>
        <v>0.19024744375267619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electricity!G59+'electricity-heatpumps'!G59</f>
        <v>0.24318283730126808</v>
      </c>
      <c r="D59" s="46">
        <f ca="1">electricity!H59+'electricity-heatpumps'!H59</f>
        <v>0.24937000834578341</v>
      </c>
      <c r="E59" s="46">
        <f ca="1">electricity!I59+'electricity-heatpumps'!I59</f>
        <v>0.25555717939029871</v>
      </c>
      <c r="F59" s="46">
        <f ca="1">electricity!J59+'electricity-heatpumps'!J59</f>
        <v>0.26174435043481403</v>
      </c>
      <c r="G59" s="46">
        <f ca="1">electricity!K59+'electricity-heatpumps'!K59</f>
        <v>0.26793152147932936</v>
      </c>
      <c r="H59" s="46">
        <f ca="1">electricity!L59+'electricity-heatpumps'!L59</f>
        <v>0.27411869252384469</v>
      </c>
      <c r="I59" s="47">
        <f ca="1">electricity!M59+'electricity-heatpumps'!M59</f>
        <v>0.28030586356836001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electricity!G60+'electricity-heatpumps'!G60</f>
        <v>0.2605403788894794</v>
      </c>
      <c r="D60" s="46">
        <f ca="1">electricity!H60+'electricity-heatpumps'!H60</f>
        <v>0.26923260642657537</v>
      </c>
      <c r="E60" s="46">
        <f ca="1">electricity!I60+'electricity-heatpumps'!I60</f>
        <v>0.27792483396367135</v>
      </c>
      <c r="F60" s="46">
        <f ca="1">electricity!J60+'electricity-heatpumps'!J60</f>
        <v>0.28661706150076732</v>
      </c>
      <c r="G60" s="46">
        <f ca="1">electricity!K60+'electricity-heatpumps'!K60</f>
        <v>0.29530928903786335</v>
      </c>
      <c r="H60" s="46">
        <f ca="1">electricity!L60+'electricity-heatpumps'!L60</f>
        <v>0.30400151657495933</v>
      </c>
      <c r="I60" s="47">
        <f ca="1">electricity!M60+'electricity-heatpumps'!M60</f>
        <v>0.31269374411205531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electricity!G61+'electricity-heatpumps'!G61</f>
        <v>0.22309399506037597</v>
      </c>
      <c r="D61" s="46">
        <f ca="1">electricity!H61+'electricity-heatpumps'!H61</f>
        <v>0.23340794870452972</v>
      </c>
      <c r="E61" s="46">
        <f ca="1">electricity!I61+'electricity-heatpumps'!I61</f>
        <v>0.24372190234868346</v>
      </c>
      <c r="F61" s="46">
        <f ca="1">electricity!J61+'electricity-heatpumps'!J61</f>
        <v>0.25403585599283723</v>
      </c>
      <c r="G61" s="46">
        <f ca="1">electricity!K61+'electricity-heatpumps'!K61</f>
        <v>0.26434980963699095</v>
      </c>
      <c r="H61" s="46">
        <f ca="1">electricity!L61+'electricity-heatpumps'!L61</f>
        <v>0.27466376328114472</v>
      </c>
      <c r="I61" s="47">
        <f ca="1">electricity!M61+'electricity-heatpumps'!M61</f>
        <v>0.2849777169252985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electricity!G62+'electricity-heatpumps'!G62</f>
        <v>0.49281952828183601</v>
      </c>
      <c r="D62" s="46">
        <f ca="1">electricity!H62+'electricity-heatpumps'!H62</f>
        <v>0.49602615747180118</v>
      </c>
      <c r="E62" s="46">
        <f ca="1">electricity!I62+'electricity-heatpumps'!I62</f>
        <v>0.49923278666176635</v>
      </c>
      <c r="F62" s="46">
        <f ca="1">electricity!J62+'electricity-heatpumps'!J62</f>
        <v>0.50243941585173146</v>
      </c>
      <c r="G62" s="46">
        <f ca="1">electricity!K62+'electricity-heatpumps'!K62</f>
        <v>0.50564604504169663</v>
      </c>
      <c r="H62" s="46">
        <f ca="1">electricity!L62+'electricity-heatpumps'!L62</f>
        <v>0.50885267423166181</v>
      </c>
      <c r="I62" s="47">
        <f ca="1">electricity!M62+'electricity-heatpumps'!M62</f>
        <v>0.51205930342162698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electricity!G63+'electricity-heatpumps'!G63</f>
        <v>0.42670285412490755</v>
      </c>
      <c r="D63" s="46">
        <f ca="1">electricity!H63+'electricity-heatpumps'!H63</f>
        <v>0.43392390296767608</v>
      </c>
      <c r="E63" s="46">
        <f ca="1">electricity!I63+'electricity-heatpumps'!I63</f>
        <v>0.44114495181044455</v>
      </c>
      <c r="F63" s="46">
        <f ca="1">electricity!J63+'electricity-heatpumps'!J63</f>
        <v>0.44836600065321308</v>
      </c>
      <c r="G63" s="46">
        <f ca="1">electricity!K63+'electricity-heatpumps'!K63</f>
        <v>0.45558704949598161</v>
      </c>
      <c r="H63" s="46">
        <f ca="1">electricity!L63+'electricity-heatpumps'!L63</f>
        <v>0.46280809833875014</v>
      </c>
      <c r="I63" s="47">
        <f ca="1">electricity!M63+'electricity-heatpumps'!M63</f>
        <v>0.47002914718151861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electricity!G64+'electricity-heatpumps'!G64</f>
        <v>0.52721553806663557</v>
      </c>
      <c r="D64" s="46">
        <f ca="1">electricity!H64+'electricity-heatpumps'!H64</f>
        <v>0.53332496477270519</v>
      </c>
      <c r="E64" s="46">
        <f ca="1">electricity!I64+'electricity-heatpumps'!I64</f>
        <v>0.5394343914787747</v>
      </c>
      <c r="F64" s="46">
        <f ca="1">electricity!J64+'electricity-heatpumps'!J64</f>
        <v>0.54554381818484432</v>
      </c>
      <c r="G64" s="46">
        <f ca="1">electricity!K64+'electricity-heatpumps'!K64</f>
        <v>0.55165324489091394</v>
      </c>
      <c r="H64" s="46">
        <f ca="1">electricity!L64+'electricity-heatpumps'!L64</f>
        <v>0.55776267159698356</v>
      </c>
      <c r="I64" s="47">
        <f ca="1">electricity!M64+'electricity-heatpumps'!M64</f>
        <v>0.56387209830305307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electricity!G65+'electricity-heatpumps'!G65</f>
        <v>0.32641025931937528</v>
      </c>
      <c r="D65" s="46">
        <f ca="1">electricity!H65+'electricity-heatpumps'!H65</f>
        <v>0.33486620738049155</v>
      </c>
      <c r="E65" s="46">
        <f ca="1">electricity!I65+'electricity-heatpumps'!I65</f>
        <v>0.34332215544160782</v>
      </c>
      <c r="F65" s="46">
        <f ca="1">electricity!J65+'electricity-heatpumps'!J65</f>
        <v>0.35177810350272404</v>
      </c>
      <c r="G65" s="46">
        <f ca="1">electricity!K65+'electricity-heatpumps'!K65</f>
        <v>0.36023405156384031</v>
      </c>
      <c r="H65" s="46">
        <f ca="1">electricity!L65+'electricity-heatpumps'!L65</f>
        <v>0.36868999962495658</v>
      </c>
      <c r="I65" s="47">
        <f ca="1">electricity!M65+'electricity-heatpumps'!M65</f>
        <v>0.37714594768607279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electricity!G66+'electricity-heatpumps'!G66</f>
        <v>0.2669364780558689</v>
      </c>
      <c r="D66" s="46">
        <f ca="1">electricity!H66+'electricity-heatpumps'!H66</f>
        <v>0.27532933510268809</v>
      </c>
      <c r="E66" s="46">
        <f ca="1">electricity!I66+'electricity-heatpumps'!I66</f>
        <v>0.28372219214950734</v>
      </c>
      <c r="F66" s="46">
        <f ca="1">electricity!J66+'electricity-heatpumps'!J66</f>
        <v>0.29211504919632653</v>
      </c>
      <c r="G66" s="46">
        <f ca="1">electricity!K66+'electricity-heatpumps'!K66</f>
        <v>0.30050790624314577</v>
      </c>
      <c r="H66" s="46">
        <f ca="1">electricity!L66+'electricity-heatpumps'!L66</f>
        <v>0.30890076328996496</v>
      </c>
      <c r="I66" s="47">
        <f ca="1">electricity!M66+'electricity-heatpumps'!M66</f>
        <v>0.31729362033678421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electricity!G67+'electricity-heatpumps'!G67</f>
        <v>0.48835168767782472</v>
      </c>
      <c r="D67" s="46">
        <f ca="1">electricity!H67+'electricity-heatpumps'!H67</f>
        <v>0.4944365265783342</v>
      </c>
      <c r="E67" s="46">
        <f ca="1">electricity!I67+'electricity-heatpumps'!I67</f>
        <v>0.50052136547884374</v>
      </c>
      <c r="F67" s="46">
        <f ca="1">electricity!J67+'electricity-heatpumps'!J67</f>
        <v>0.50660620437935322</v>
      </c>
      <c r="G67" s="46">
        <f ca="1">electricity!K67+'electricity-heatpumps'!K67</f>
        <v>0.5126910432798627</v>
      </c>
      <c r="H67" s="46">
        <f ca="1">electricity!L67+'electricity-heatpumps'!L67</f>
        <v>0.51877588218037229</v>
      </c>
      <c r="I67" s="47">
        <f ca="1">electricity!M67+'electricity-heatpumps'!M67</f>
        <v>0.52486072108088178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electricity!G68+'electricity-heatpumps'!G68</f>
        <v>0.66282173344397322</v>
      </c>
      <c r="D68" s="46">
        <f ca="1">electricity!H68+'electricity-heatpumps'!H68</f>
        <v>0.6663944645459563</v>
      </c>
      <c r="E68" s="46">
        <f ca="1">electricity!I68+'electricity-heatpumps'!I68</f>
        <v>0.66996719564793927</v>
      </c>
      <c r="F68" s="46">
        <f ca="1">electricity!J68+'electricity-heatpumps'!J68</f>
        <v>0.67353992674992236</v>
      </c>
      <c r="G68" s="46">
        <f ca="1">electricity!K68+'electricity-heatpumps'!K68</f>
        <v>0.67711265785190544</v>
      </c>
      <c r="H68" s="46">
        <f ca="1">electricity!L68+'electricity-heatpumps'!L68</f>
        <v>0.68068538895388842</v>
      </c>
      <c r="I68" s="47">
        <f ca="1">electricity!M68+'electricity-heatpumps'!M68</f>
        <v>0.6842581200558715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electricity!G69+'electricity-heatpumps'!G69</f>
        <v>0.26054386229454896</v>
      </c>
      <c r="D69" s="46">
        <f ca="1">electricity!H69+'electricity-heatpumps'!H69</f>
        <v>0.2699939320148409</v>
      </c>
      <c r="E69" s="46">
        <f ca="1">electricity!I69+'electricity-heatpumps'!I69</f>
        <v>0.27944400173513284</v>
      </c>
      <c r="F69" s="46">
        <f ca="1">electricity!J69+'electricity-heatpumps'!J69</f>
        <v>0.28889407145542473</v>
      </c>
      <c r="G69" s="46">
        <f ca="1">electricity!K69+'electricity-heatpumps'!K69</f>
        <v>0.29834414117571667</v>
      </c>
      <c r="H69" s="46">
        <f ca="1">electricity!L69+'electricity-heatpumps'!L69</f>
        <v>0.30779421089600861</v>
      </c>
      <c r="I69" s="47">
        <f ca="1">electricity!M69+'electricity-heatpumps'!M69</f>
        <v>0.31724428061630056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electricity!G70+'electricity-heatpumps'!G70</f>
        <v>7.8823331780310688E-2</v>
      </c>
      <c r="D70" s="46">
        <f ca="1">electricity!H70+'electricity-heatpumps'!H70</f>
        <v>9.0404340589916407E-2</v>
      </c>
      <c r="E70" s="46">
        <f ca="1">electricity!I70+'electricity-heatpumps'!I70</f>
        <v>0.10198534939952213</v>
      </c>
      <c r="F70" s="46">
        <f ca="1">electricity!J70+'electricity-heatpumps'!J70</f>
        <v>0.11356635820912785</v>
      </c>
      <c r="G70" s="46">
        <f ca="1">electricity!K70+'electricity-heatpumps'!K70</f>
        <v>0.12514736701873358</v>
      </c>
      <c r="H70" s="46">
        <f ca="1">electricity!L70+'electricity-heatpumps'!L70</f>
        <v>0.1367283758283393</v>
      </c>
      <c r="I70" s="47">
        <f ca="1">electricity!M70+'electricity-heatpumps'!M70</f>
        <v>0.14830938463794502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electricity!G71+'electricity-heatpumps'!G71</f>
        <v>0.56340481075551241</v>
      </c>
      <c r="D71" s="46">
        <f ca="1">electricity!H71+'electricity-heatpumps'!H71</f>
        <v>0.56864544767394476</v>
      </c>
      <c r="E71" s="46">
        <f ca="1">electricity!I71+'electricity-heatpumps'!I71</f>
        <v>0.573886084592377</v>
      </c>
      <c r="F71" s="46">
        <f ca="1">electricity!J71+'electricity-heatpumps'!J71</f>
        <v>0.57912672151080935</v>
      </c>
      <c r="G71" s="46">
        <f ca="1">electricity!K71+'electricity-heatpumps'!K71</f>
        <v>0.58436735842924159</v>
      </c>
      <c r="H71" s="46">
        <f ca="1">electricity!L71+'electricity-heatpumps'!L71</f>
        <v>0.58960799534767394</v>
      </c>
      <c r="I71" s="47">
        <f ca="1">electricity!M71+'electricity-heatpumps'!M71</f>
        <v>0.59484863226610618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electricity!G72+'electricity-heatpumps'!G72</f>
        <v>3.3081075893210229E-2</v>
      </c>
      <c r="D72" s="46">
        <f ca="1">electricity!H72+'electricity-heatpumps'!H72</f>
        <v>4.4886216957550448E-2</v>
      </c>
      <c r="E72" s="46">
        <f ca="1">electricity!I72+'electricity-heatpumps'!I72</f>
        <v>5.6691358021890667E-2</v>
      </c>
      <c r="F72" s="46">
        <f ca="1">electricity!J72+'electricity-heatpumps'!J72</f>
        <v>6.84964990862309E-2</v>
      </c>
      <c r="G72" s="46">
        <f ca="1">electricity!K72+'electricity-heatpumps'!K72</f>
        <v>8.0301640150571119E-2</v>
      </c>
      <c r="H72" s="46">
        <f ca="1">electricity!L72+'electricity-heatpumps'!L72</f>
        <v>9.2106781214911337E-2</v>
      </c>
      <c r="I72" s="47">
        <f ca="1">electricity!M72+'electricity-heatpumps'!M72</f>
        <v>0.10391192227925156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electricity!G73+'electricity-heatpumps'!G73</f>
        <v>7.6170961613257385E-2</v>
      </c>
      <c r="D73" s="46">
        <f ca="1">electricity!H73+'electricity-heatpumps'!H73</f>
        <v>8.8023090002664992E-2</v>
      </c>
      <c r="E73" s="46">
        <f ca="1">electricity!I73+'electricity-heatpumps'!I73</f>
        <v>9.9875218392072584E-2</v>
      </c>
      <c r="F73" s="46">
        <f ca="1">electricity!J73+'electricity-heatpumps'!J73</f>
        <v>0.11172734678148019</v>
      </c>
      <c r="G73" s="46">
        <f ca="1">electricity!K73+'electricity-heatpumps'!K73</f>
        <v>0.1235794751708878</v>
      </c>
      <c r="H73" s="46">
        <f ca="1">electricity!L73+'electricity-heatpumps'!L73</f>
        <v>0.13543160356029538</v>
      </c>
      <c r="I73" s="47">
        <f ca="1">electricity!M73+'electricity-heatpumps'!M73</f>
        <v>0.14728373194970301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electricity!G74+'electricity-heatpumps'!G74</f>
        <v>0.16930400611513868</v>
      </c>
      <c r="D74" s="46">
        <f ca="1">electricity!H74+'electricity-heatpumps'!H74</f>
        <v>0.18031058659529242</v>
      </c>
      <c r="E74" s="46">
        <f ca="1">electricity!I74+'electricity-heatpumps'!I74</f>
        <v>0.19131716707544616</v>
      </c>
      <c r="F74" s="46">
        <f ca="1">electricity!J74+'electricity-heatpumps'!J74</f>
        <v>0.2023237475555999</v>
      </c>
      <c r="G74" s="46">
        <f ca="1">electricity!K74+'electricity-heatpumps'!K74</f>
        <v>0.21333032803575364</v>
      </c>
      <c r="H74" s="46">
        <f ca="1">electricity!L74+'electricity-heatpumps'!L74</f>
        <v>0.22433690851590737</v>
      </c>
      <c r="I74" s="47">
        <f ca="1">electricity!M74+'electricity-heatpumps'!M74</f>
        <v>0.23534348899606111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electricity!G75+'electricity-heatpumps'!G75</f>
        <v>0.20712568061864198</v>
      </c>
      <c r="D75" s="46">
        <f ca="1">electricity!H75+'electricity-heatpumps'!H75</f>
        <v>0.21354862820868345</v>
      </c>
      <c r="E75" s="46">
        <f ca="1">electricity!I75+'electricity-heatpumps'!I75</f>
        <v>0.21997157579872492</v>
      </c>
      <c r="F75" s="46">
        <f ca="1">electricity!J75+'electricity-heatpumps'!J75</f>
        <v>0.22639452338876639</v>
      </c>
      <c r="G75" s="46">
        <f ca="1">electricity!K75+'electricity-heatpumps'!K75</f>
        <v>0.23281747097880784</v>
      </c>
      <c r="H75" s="46">
        <f ca="1">electricity!L75+'electricity-heatpumps'!L75</f>
        <v>0.23924041856884931</v>
      </c>
      <c r="I75" s="47">
        <f ca="1">electricity!M75+'electricity-heatpumps'!M75</f>
        <v>0.24566336615889078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electricity!G76+'electricity-heatpumps'!G76</f>
        <v>0.24704067472382535</v>
      </c>
      <c r="D76" s="46">
        <f ca="1">electricity!H76+'electricity-heatpumps'!H76</f>
        <v>0.25605491390937268</v>
      </c>
      <c r="E76" s="46">
        <f ca="1">electricity!I76+'electricity-heatpumps'!I76</f>
        <v>0.26506915309491996</v>
      </c>
      <c r="F76" s="46">
        <f ca="1">electricity!J76+'electricity-heatpumps'!J76</f>
        <v>0.2740833922804673</v>
      </c>
      <c r="G76" s="46">
        <f ca="1">electricity!K76+'electricity-heatpumps'!K76</f>
        <v>0.28309763146601463</v>
      </c>
      <c r="H76" s="46">
        <f ca="1">electricity!L76+'electricity-heatpumps'!L76</f>
        <v>0.29211187065156197</v>
      </c>
      <c r="I76" s="47">
        <f ca="1">electricity!M76+'electricity-heatpumps'!M76</f>
        <v>0.3011261098371093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electricity!G77+'electricity-heatpumps'!G77</f>
        <v>0.25309523882600493</v>
      </c>
      <c r="D77" s="46">
        <f ca="1">electricity!H77+'electricity-heatpumps'!H77</f>
        <v>0.2631314800196044</v>
      </c>
      <c r="E77" s="46">
        <f ca="1">electricity!I77+'electricity-heatpumps'!I77</f>
        <v>0.27316772121320387</v>
      </c>
      <c r="F77" s="46">
        <f ca="1">electricity!J77+'electricity-heatpumps'!J77</f>
        <v>0.28320396240680334</v>
      </c>
      <c r="G77" s="46">
        <f ca="1">electricity!K77+'electricity-heatpumps'!K77</f>
        <v>0.29324020360040282</v>
      </c>
      <c r="H77" s="46">
        <f ca="1">electricity!L77+'electricity-heatpumps'!L77</f>
        <v>0.30327644479400223</v>
      </c>
      <c r="I77" s="47">
        <f ca="1">electricity!M77+'electricity-heatpumps'!M77</f>
        <v>0.3133126859876017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electricity!G78+'electricity-heatpumps'!G78</f>
        <v>0.48741740100147607</v>
      </c>
      <c r="D78" s="46">
        <f ca="1">electricity!H78+'electricity-heatpumps'!H78</f>
        <v>0.49415667853990503</v>
      </c>
      <c r="E78" s="46">
        <f ca="1">electricity!I78+'electricity-heatpumps'!I78</f>
        <v>0.50089595607833404</v>
      </c>
      <c r="F78" s="46">
        <f ca="1">electricity!J78+'electricity-heatpumps'!J78</f>
        <v>0.50763523361676299</v>
      </c>
      <c r="G78" s="46">
        <f ca="1">electricity!K78+'electricity-heatpumps'!K78</f>
        <v>0.51437451115519195</v>
      </c>
      <c r="H78" s="46">
        <f ca="1">electricity!L78+'electricity-heatpumps'!L78</f>
        <v>0.52111378869362102</v>
      </c>
      <c r="I78" s="47">
        <f ca="1">electricity!M78+'electricity-heatpumps'!M78</f>
        <v>0.52785306623204997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electricity!G79+'electricity-heatpumps'!G79</f>
        <v>0.12484568284986662</v>
      </c>
      <c r="D79" s="46">
        <f ca="1">electricity!H79+'electricity-heatpumps'!H79</f>
        <v>0.13609963732914687</v>
      </c>
      <c r="E79" s="46">
        <f ca="1">electricity!I79+'electricity-heatpumps'!I79</f>
        <v>0.14735359180842714</v>
      </c>
      <c r="F79" s="46">
        <f ca="1">electricity!J79+'electricity-heatpumps'!J79</f>
        <v>0.1586075462877074</v>
      </c>
      <c r="G79" s="46">
        <f ca="1">electricity!K79+'electricity-heatpumps'!K79</f>
        <v>0.16986150076698767</v>
      </c>
      <c r="H79" s="46">
        <f ca="1">electricity!L79+'electricity-heatpumps'!L79</f>
        <v>0.18111545524626793</v>
      </c>
      <c r="I79" s="47">
        <f ca="1">electricity!M79+'electricity-heatpumps'!M79</f>
        <v>0.19236940972554817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electricity!G80+'electricity-heatpumps'!G80</f>
        <v>0.2712182949375842</v>
      </c>
      <c r="D80" s="46">
        <f ca="1">electricity!H80+'electricity-heatpumps'!H80</f>
        <v>0.28126147967046689</v>
      </c>
      <c r="E80" s="46">
        <f ca="1">electricity!I80+'electricity-heatpumps'!I80</f>
        <v>0.29130466440334962</v>
      </c>
      <c r="F80" s="46">
        <f ca="1">electricity!J80+'electricity-heatpumps'!J80</f>
        <v>0.3013478491362323</v>
      </c>
      <c r="G80" s="46">
        <f ca="1">electricity!K80+'electricity-heatpumps'!K80</f>
        <v>0.31139103386911499</v>
      </c>
      <c r="H80" s="46">
        <f ca="1">electricity!L80+'electricity-heatpumps'!L80</f>
        <v>0.32143421860199772</v>
      </c>
      <c r="I80" s="47">
        <f ca="1">electricity!M80+'electricity-heatpumps'!M80</f>
        <v>0.3314774033348804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electricity!G81+'electricity-heatpumps'!G81</f>
        <v>0.43883237994013946</v>
      </c>
      <c r="D81" s="46">
        <f ca="1">electricity!H81+'electricity-heatpumps'!H81</f>
        <v>0.44593245697563522</v>
      </c>
      <c r="E81" s="46">
        <f ca="1">electricity!I81+'electricity-heatpumps'!I81</f>
        <v>0.45303253401113092</v>
      </c>
      <c r="F81" s="46">
        <f ca="1">electricity!J81+'electricity-heatpumps'!J81</f>
        <v>0.46013261104662667</v>
      </c>
      <c r="G81" s="46">
        <f ca="1">electricity!K81+'electricity-heatpumps'!K81</f>
        <v>0.46723268808212237</v>
      </c>
      <c r="H81" s="46">
        <f ca="1">electricity!L81+'electricity-heatpumps'!L81</f>
        <v>0.47433276511761813</v>
      </c>
      <c r="I81" s="47">
        <f ca="1">electricity!M81+'electricity-heatpumps'!M81</f>
        <v>0.48143284215311383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electricity!G82+'electricity-heatpumps'!G82</f>
        <v>7.1878927482125737E-2</v>
      </c>
      <c r="D82" s="46">
        <f ca="1">electricity!H82+'electricity-heatpumps'!H82</f>
        <v>8.420083007988198E-2</v>
      </c>
      <c r="E82" s="46">
        <f ca="1">electricity!I82+'electricity-heatpumps'!I82</f>
        <v>9.6522732677638223E-2</v>
      </c>
      <c r="F82" s="46">
        <f ca="1">electricity!J82+'electricity-heatpumps'!J82</f>
        <v>0.10884463527539448</v>
      </c>
      <c r="G82" s="46">
        <f ca="1">electricity!K82+'electricity-heatpumps'!K82</f>
        <v>0.12116653787315072</v>
      </c>
      <c r="H82" s="46">
        <f ca="1">electricity!L82+'electricity-heatpumps'!L82</f>
        <v>0.13348844047090697</v>
      </c>
      <c r="I82" s="47">
        <f ca="1">electricity!M82+'electricity-heatpumps'!M82</f>
        <v>0.1458103430686632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electricity!G83+'electricity-heatpumps'!G83</f>
        <v>0.17883650733346348</v>
      </c>
      <c r="D83" s="46">
        <f ca="1">electricity!H83+'electricity-heatpumps'!H83</f>
        <v>0.19058221831863081</v>
      </c>
      <c r="E83" s="46">
        <f ca="1">electricity!I83+'electricity-heatpumps'!I83</f>
        <v>0.20232792930379817</v>
      </c>
      <c r="F83" s="46">
        <f ca="1">electricity!J83+'electricity-heatpumps'!J83</f>
        <v>0.2140736402889655</v>
      </c>
      <c r="G83" s="46">
        <f ca="1">electricity!K83+'electricity-heatpumps'!K83</f>
        <v>0.22581935127413283</v>
      </c>
      <c r="H83" s="46">
        <f ca="1">electricity!L83+'electricity-heatpumps'!L83</f>
        <v>0.23756506225930016</v>
      </c>
      <c r="I83" s="47">
        <f ca="1">electricity!M83+'electricity-heatpumps'!M83</f>
        <v>0.24931077324446749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electricity!G84+'electricity-heatpumps'!G84</f>
        <v>0.37929598445452894</v>
      </c>
      <c r="D84" s="46">
        <f ca="1">electricity!H84+'electricity-heatpumps'!H84</f>
        <v>0.3867892739061301</v>
      </c>
      <c r="E84" s="46">
        <f ca="1">electricity!I84+'electricity-heatpumps'!I84</f>
        <v>0.39428256335773121</v>
      </c>
      <c r="F84" s="46">
        <f ca="1">electricity!J84+'electricity-heatpumps'!J84</f>
        <v>0.40177585280933237</v>
      </c>
      <c r="G84" s="46">
        <f ca="1">electricity!K84+'electricity-heatpumps'!K84</f>
        <v>0.40926914226093347</v>
      </c>
      <c r="H84" s="46">
        <f ca="1">electricity!L84+'electricity-heatpumps'!L84</f>
        <v>0.41676243171253463</v>
      </c>
      <c r="I84" s="47">
        <f ca="1">electricity!M84+'electricity-heatpumps'!M84</f>
        <v>0.42425572116413574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electricity!G85+'electricity-heatpumps'!G85</f>
        <v>0.23360429562591353</v>
      </c>
      <c r="D85" s="46">
        <f ca="1">electricity!H85+'electricity-heatpumps'!H85</f>
        <v>0.24361014843735521</v>
      </c>
      <c r="E85" s="46">
        <f ca="1">electricity!I85+'electricity-heatpumps'!I85</f>
        <v>0.25361600124879685</v>
      </c>
      <c r="F85" s="46">
        <f ca="1">electricity!J85+'electricity-heatpumps'!J85</f>
        <v>0.26362185406023853</v>
      </c>
      <c r="G85" s="46">
        <f ca="1">electricity!K85+'electricity-heatpumps'!K85</f>
        <v>0.2736277068716802</v>
      </c>
      <c r="H85" s="46">
        <f ca="1">electricity!L85+'electricity-heatpumps'!L85</f>
        <v>0.28363355968312187</v>
      </c>
      <c r="I85" s="47">
        <f ca="1">electricity!M85+'electricity-heatpumps'!M85</f>
        <v>0.29363941249456349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electricity!G86+'electricity-heatpumps'!G86</f>
        <v>0.5954747579263614</v>
      </c>
      <c r="D86" s="46">
        <f ca="1">electricity!H86+'electricity-heatpumps'!H86</f>
        <v>0.60053206809814041</v>
      </c>
      <c r="E86" s="46">
        <f ca="1">electricity!I86+'electricity-heatpumps'!I86</f>
        <v>0.60558937826991954</v>
      </c>
      <c r="F86" s="46">
        <f ca="1">electricity!J86+'electricity-heatpumps'!J86</f>
        <v>0.61064668844169856</v>
      </c>
      <c r="G86" s="46">
        <f ca="1">electricity!K86+'electricity-heatpumps'!K86</f>
        <v>0.61570399861347758</v>
      </c>
      <c r="H86" s="46">
        <f ca="1">electricity!L86+'electricity-heatpumps'!L86</f>
        <v>0.6207613087852567</v>
      </c>
      <c r="I86" s="47">
        <f ca="1">electricity!M86+'electricity-heatpumps'!M86</f>
        <v>0.62581861895703572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electricity!G87+'electricity-heatpumps'!G87</f>
        <v>0.1512180365810912</v>
      </c>
      <c r="D87" s="46">
        <f ca="1">electricity!H87+'electricity-heatpumps'!H87</f>
        <v>0.16178824497428354</v>
      </c>
      <c r="E87" s="46">
        <f ca="1">electricity!I87+'electricity-heatpumps'!I87</f>
        <v>0.17235845336747588</v>
      </c>
      <c r="F87" s="46">
        <f ca="1">electricity!J87+'electricity-heatpumps'!J87</f>
        <v>0.18292866176066824</v>
      </c>
      <c r="G87" s="46">
        <f ca="1">electricity!K87+'electricity-heatpumps'!K87</f>
        <v>0.19349887015386058</v>
      </c>
      <c r="H87" s="46">
        <f ca="1">electricity!L87+'electricity-heatpumps'!L87</f>
        <v>0.20406907854705292</v>
      </c>
      <c r="I87" s="47">
        <f ca="1">electricity!M87+'electricity-heatpumps'!M87</f>
        <v>0.21463928694024526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electricity!G88+'electricity-heatpumps'!G88</f>
        <v>0.24318283730126808</v>
      </c>
      <c r="D88" s="46">
        <f ca="1">electricity!H88+'electricity-heatpumps'!H88</f>
        <v>0.25322983285389122</v>
      </c>
      <c r="E88" s="46">
        <f ca="1">electricity!I88+'electricity-heatpumps'!I88</f>
        <v>0.26327682840651434</v>
      </c>
      <c r="F88" s="46">
        <f ca="1">electricity!J88+'electricity-heatpumps'!J88</f>
        <v>0.27332382395913746</v>
      </c>
      <c r="G88" s="46">
        <f ca="1">electricity!K88+'electricity-heatpumps'!K88</f>
        <v>0.28337081951176057</v>
      </c>
      <c r="H88" s="46">
        <f ca="1">electricity!L88+'electricity-heatpumps'!L88</f>
        <v>0.29341781506438369</v>
      </c>
      <c r="I88" s="47">
        <f ca="1">electricity!M88+'electricity-heatpumps'!M88</f>
        <v>0.30346481061700681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electricity!G89+'electricity-heatpumps'!G89</f>
        <v>0.2605403788894794</v>
      </c>
      <c r="D89" s="46">
        <f ca="1">electricity!H89+'electricity-heatpumps'!H89</f>
        <v>0.27578019004285753</v>
      </c>
      <c r="E89" s="46">
        <f ca="1">electricity!I89+'electricity-heatpumps'!I89</f>
        <v>0.29102000119623567</v>
      </c>
      <c r="F89" s="46">
        <f ca="1">electricity!J89+'electricity-heatpumps'!J89</f>
        <v>0.30625981234961386</v>
      </c>
      <c r="G89" s="46">
        <f ca="1">electricity!K89+'electricity-heatpumps'!K89</f>
        <v>0.32149962350299199</v>
      </c>
      <c r="H89" s="46">
        <f ca="1">electricity!L89+'electricity-heatpumps'!L89</f>
        <v>0.33673943465637013</v>
      </c>
      <c r="I89" s="47">
        <f ca="1">electricity!M89+'electricity-heatpumps'!M89</f>
        <v>0.35197924580974826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electricity!G90+'electricity-heatpumps'!G90</f>
        <v>0.22309399506037597</v>
      </c>
      <c r="D90" s="46">
        <f ca="1">electricity!H90+'electricity-heatpumps'!H90</f>
        <v>0.24118308299012253</v>
      </c>
      <c r="E90" s="46">
        <f ca="1">electricity!I90+'electricity-heatpumps'!I90</f>
        <v>0.25927217091986909</v>
      </c>
      <c r="F90" s="46">
        <f ca="1">electricity!J90+'electricity-heatpumps'!J90</f>
        <v>0.27736125884961571</v>
      </c>
      <c r="G90" s="46">
        <f ca="1">electricity!K90+'electricity-heatpumps'!K90</f>
        <v>0.29545034677936227</v>
      </c>
      <c r="H90" s="46">
        <f ca="1">electricity!L90+'electricity-heatpumps'!L90</f>
        <v>0.31353943470910883</v>
      </c>
      <c r="I90" s="47">
        <f ca="1">electricity!M90+'electricity-heatpumps'!M90</f>
        <v>0.33162852263885545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electricity!G91+'electricity-heatpumps'!G91</f>
        <v>0.49281952828183601</v>
      </c>
      <c r="D91" s="46">
        <f ca="1">electricity!H91+'electricity-heatpumps'!H91</f>
        <v>0.49830194564178465</v>
      </c>
      <c r="E91" s="46">
        <f ca="1">electricity!I91+'electricity-heatpumps'!I91</f>
        <v>0.50378436300173324</v>
      </c>
      <c r="F91" s="46">
        <f ca="1">electricity!J91+'electricity-heatpumps'!J91</f>
        <v>0.50926678036168194</v>
      </c>
      <c r="G91" s="46">
        <f ca="1">electricity!K91+'electricity-heatpumps'!K91</f>
        <v>0.51474919772163052</v>
      </c>
      <c r="H91" s="46">
        <f ca="1">electricity!L91+'electricity-heatpumps'!L91</f>
        <v>0.52023161508157911</v>
      </c>
      <c r="I91" s="47">
        <f ca="1">electricity!M91+'electricity-heatpumps'!M91</f>
        <v>0.52571403244152781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electricity!G92+'electricity-heatpumps'!G92</f>
        <v>0.42670285412490755</v>
      </c>
      <c r="D92" s="46">
        <f ca="1">electricity!H92+'electricity-heatpumps'!H92</f>
        <v>0.43935533860511861</v>
      </c>
      <c r="E92" s="46">
        <f ca="1">electricity!I92+'electricity-heatpumps'!I92</f>
        <v>0.45200782308532966</v>
      </c>
      <c r="F92" s="46">
        <f ca="1">electricity!J92+'electricity-heatpumps'!J92</f>
        <v>0.46466030756554078</v>
      </c>
      <c r="G92" s="46">
        <f ca="1">electricity!K92+'electricity-heatpumps'!K92</f>
        <v>0.47731279204575183</v>
      </c>
      <c r="H92" s="46">
        <f ca="1">electricity!L92+'electricity-heatpumps'!L92</f>
        <v>0.48996527652596289</v>
      </c>
      <c r="I92" s="47">
        <f ca="1">electricity!M92+'electricity-heatpumps'!M92</f>
        <v>0.50261776100617395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electricity!G93+'electricity-heatpumps'!G93</f>
        <v>0.52721553806663557</v>
      </c>
      <c r="D93" s="46">
        <f ca="1">electricity!H93+'electricity-heatpumps'!H93</f>
        <v>0.53793053259728074</v>
      </c>
      <c r="E93" s="46">
        <f ca="1">electricity!I93+'electricity-heatpumps'!I93</f>
        <v>0.5486455271279258</v>
      </c>
      <c r="F93" s="46">
        <f ca="1">electricity!J93+'electricity-heatpumps'!J93</f>
        <v>0.55936052165857097</v>
      </c>
      <c r="G93" s="46">
        <f ca="1">electricity!K93+'electricity-heatpumps'!K93</f>
        <v>0.57007551618921604</v>
      </c>
      <c r="H93" s="46">
        <f ca="1">electricity!L93+'electricity-heatpumps'!L93</f>
        <v>0.58079051071986121</v>
      </c>
      <c r="I93" s="47">
        <f ca="1">electricity!M93+'electricity-heatpumps'!M93</f>
        <v>0.59150550525050627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electricity!G94+'electricity-heatpumps'!G94</f>
        <v>0.32641025931937528</v>
      </c>
      <c r="D94" s="46">
        <f ca="1">electricity!H94+'electricity-heatpumps'!H94</f>
        <v>0.34105012745371471</v>
      </c>
      <c r="E94" s="46">
        <f ca="1">electricity!I94+'electricity-heatpumps'!I94</f>
        <v>0.35568999558805414</v>
      </c>
      <c r="F94" s="46">
        <f ca="1">electricity!J94+'electricity-heatpumps'!J94</f>
        <v>0.37032986372239357</v>
      </c>
      <c r="G94" s="46">
        <f ca="1">electricity!K94+'electricity-heatpumps'!K94</f>
        <v>0.384969731856733</v>
      </c>
      <c r="H94" s="46">
        <f ca="1">electricity!L94+'electricity-heatpumps'!L94</f>
        <v>0.39960959999107243</v>
      </c>
      <c r="I94" s="47">
        <f ca="1">electricity!M94+'electricity-heatpumps'!M94</f>
        <v>0.41424946812541186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electricity!G95+'electricity-heatpumps'!G95</f>
        <v>0.2669364780558689</v>
      </c>
      <c r="D95" s="46">
        <f ca="1">electricity!H95+'electricity-heatpumps'!H95</f>
        <v>0.28165625810721334</v>
      </c>
      <c r="E95" s="46">
        <f ca="1">electricity!I95+'electricity-heatpumps'!I95</f>
        <v>0.29637603815855784</v>
      </c>
      <c r="F95" s="46">
        <f ca="1">electricity!J95+'electricity-heatpumps'!J95</f>
        <v>0.31109581820990229</v>
      </c>
      <c r="G95" s="46">
        <f ca="1">electricity!K95+'electricity-heatpumps'!K95</f>
        <v>0.32581559826124679</v>
      </c>
      <c r="H95" s="46">
        <f ca="1">electricity!L95+'electricity-heatpumps'!L95</f>
        <v>0.34053537831259123</v>
      </c>
      <c r="I95" s="47">
        <f ca="1">electricity!M95+'electricity-heatpumps'!M95</f>
        <v>0.35525515836393573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electricity!G96+'electricity-heatpumps'!G96</f>
        <v>0.48835168767782472</v>
      </c>
      <c r="D96" s="46">
        <f ca="1">electricity!H96+'electricity-heatpumps'!H96</f>
        <v>0.49884728697557007</v>
      </c>
      <c r="E96" s="46">
        <f ca="1">electricity!I96+'electricity-heatpumps'!I96</f>
        <v>0.50934288627331537</v>
      </c>
      <c r="F96" s="46">
        <f ca="1">electricity!J96+'electricity-heatpumps'!J96</f>
        <v>0.51983848557106072</v>
      </c>
      <c r="G96" s="46">
        <f ca="1">electricity!K96+'electricity-heatpumps'!K96</f>
        <v>0.53033408486880607</v>
      </c>
      <c r="H96" s="46">
        <f ca="1">electricity!L96+'electricity-heatpumps'!L96</f>
        <v>0.54082968416655142</v>
      </c>
      <c r="I96" s="47">
        <f ca="1">electricity!M96+'electricity-heatpumps'!M96</f>
        <v>0.55132528346429677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electricity!G97+'electricity-heatpumps'!G97</f>
        <v>0.66282173344397322</v>
      </c>
      <c r="D97" s="46">
        <f ca="1">electricity!H97+'electricity-heatpumps'!H97</f>
        <v>0.6690676612208043</v>
      </c>
      <c r="E97" s="46">
        <f ca="1">electricity!I97+'electricity-heatpumps'!I97</f>
        <v>0.67531358899763527</v>
      </c>
      <c r="F97" s="46">
        <f ca="1">electricity!J97+'electricity-heatpumps'!J97</f>
        <v>0.68155951677446636</v>
      </c>
      <c r="G97" s="46">
        <f ca="1">electricity!K97+'electricity-heatpumps'!K97</f>
        <v>0.68780544455129733</v>
      </c>
      <c r="H97" s="46">
        <f ca="1">electricity!L97+'electricity-heatpumps'!L97</f>
        <v>0.69405137232812841</v>
      </c>
      <c r="I97" s="47">
        <f ca="1">electricity!M97+'electricity-heatpumps'!M97</f>
        <v>0.7002973001049595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electricity!G98+'electricity-heatpumps'!G98</f>
        <v>0.26054386229454896</v>
      </c>
      <c r="D98" s="46">
        <f ca="1">electricity!H98+'electricity-heatpumps'!H98</f>
        <v>0.27707893056685101</v>
      </c>
      <c r="E98" s="46">
        <f ca="1">electricity!I98+'electricity-heatpumps'!I98</f>
        <v>0.29361399883915307</v>
      </c>
      <c r="F98" s="46">
        <f ca="1">electricity!J98+'electricity-heatpumps'!J98</f>
        <v>0.31014906711145507</v>
      </c>
      <c r="G98" s="46">
        <f ca="1">electricity!K98+'electricity-heatpumps'!K98</f>
        <v>0.32668413538375712</v>
      </c>
      <c r="H98" s="46">
        <f ca="1">electricity!L98+'electricity-heatpumps'!L98</f>
        <v>0.34321920365605918</v>
      </c>
      <c r="I98" s="47">
        <f ca="1">electricity!M98+'electricity-heatpumps'!M98</f>
        <v>0.35975427192836118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electricity!G99+'electricity-heatpumps'!G99</f>
        <v>7.8823331780310688E-2</v>
      </c>
      <c r="D99" s="46">
        <f ca="1">electricity!H99+'electricity-heatpumps'!H99</f>
        <v>9.9110869208934887E-2</v>
      </c>
      <c r="E99" s="46">
        <f ca="1">electricity!I99+'electricity-heatpumps'!I99</f>
        <v>0.11939840663755909</v>
      </c>
      <c r="F99" s="46">
        <f ca="1">electricity!J99+'electricity-heatpumps'!J99</f>
        <v>0.13968594406618329</v>
      </c>
      <c r="G99" s="46">
        <f ca="1">electricity!K99+'electricity-heatpumps'!K99</f>
        <v>0.1599734814948075</v>
      </c>
      <c r="H99" s="46">
        <f ca="1">electricity!L99+'electricity-heatpumps'!L99</f>
        <v>0.18026101892343169</v>
      </c>
      <c r="I99" s="47">
        <f ca="1">electricity!M99+'electricity-heatpumps'!M99</f>
        <v>0.20054855635205587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electricity!G100+'electricity-heatpumps'!G100</f>
        <v>0.56340481075551241</v>
      </c>
      <c r="D100" s="46">
        <f ca="1">electricity!H100+'electricity-heatpumps'!H100</f>
        <v>0.57259608165860909</v>
      </c>
      <c r="E100" s="46">
        <f ca="1">electricity!I100+'electricity-heatpumps'!I100</f>
        <v>0.58178735256170566</v>
      </c>
      <c r="F100" s="46">
        <f ca="1">electricity!J100+'electricity-heatpumps'!J100</f>
        <v>0.59097862346480234</v>
      </c>
      <c r="G100" s="46">
        <f ca="1">electricity!K100+'electricity-heatpumps'!K100</f>
        <v>0.60016989436789903</v>
      </c>
      <c r="H100" s="46">
        <f ca="1">electricity!L100+'electricity-heatpumps'!L100</f>
        <v>0.6093611652709956</v>
      </c>
      <c r="I100" s="47">
        <f ca="1">electricity!M100+'electricity-heatpumps'!M100</f>
        <v>0.61855243617409228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electricity!G101+'electricity-heatpumps'!G101</f>
        <v>3.3081075893210229E-2</v>
      </c>
      <c r="D101" s="46">
        <f ca="1">electricity!H101+'electricity-heatpumps'!H101</f>
        <v>5.3767164964071079E-2</v>
      </c>
      <c r="E101" s="46">
        <f ca="1">electricity!I101+'electricity-heatpumps'!I101</f>
        <v>7.4453254034931929E-2</v>
      </c>
      <c r="F101" s="46">
        <f ca="1">electricity!J101+'electricity-heatpumps'!J101</f>
        <v>9.5139343105792779E-2</v>
      </c>
      <c r="G101" s="46">
        <f ca="1">electricity!K101+'electricity-heatpumps'!K101</f>
        <v>0.11582543217665363</v>
      </c>
      <c r="H101" s="46">
        <f ca="1">electricity!L101+'electricity-heatpumps'!L101</f>
        <v>0.13651152124751448</v>
      </c>
      <c r="I101" s="47">
        <f ca="1">electricity!M101+'electricity-heatpumps'!M101</f>
        <v>0.15719761031837534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electricity!G102+'electricity-heatpumps'!G102</f>
        <v>7.6170961613257385E-2</v>
      </c>
      <c r="D102" s="46">
        <f ca="1">electricity!H102+'electricity-heatpumps'!H102</f>
        <v>9.6957771403910709E-2</v>
      </c>
      <c r="E102" s="46">
        <f ca="1">electricity!I102+'electricity-heatpumps'!I102</f>
        <v>0.11774458119456405</v>
      </c>
      <c r="F102" s="46">
        <f ca="1">electricity!J102+'electricity-heatpumps'!J102</f>
        <v>0.13853139098521738</v>
      </c>
      <c r="G102" s="46">
        <f ca="1">electricity!K102+'electricity-heatpumps'!K102</f>
        <v>0.15931820077587069</v>
      </c>
      <c r="H102" s="46">
        <f ca="1">electricity!L102+'electricity-heatpumps'!L102</f>
        <v>0.180105010566524</v>
      </c>
      <c r="I102" s="47">
        <f ca="1">electricity!M102+'electricity-heatpumps'!M102</f>
        <v>0.20089182035717734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electricity!G103+'electricity-heatpumps'!G103</f>
        <v>0.16930400611513868</v>
      </c>
      <c r="D103" s="46">
        <f ca="1">electricity!H103+'electricity-heatpumps'!H103</f>
        <v>0.18860785495725446</v>
      </c>
      <c r="E103" s="46">
        <f ca="1">electricity!I103+'electricity-heatpumps'!I103</f>
        <v>0.20791170379937024</v>
      </c>
      <c r="F103" s="46">
        <f ca="1">electricity!J103+'electricity-heatpumps'!J103</f>
        <v>0.22721555264148602</v>
      </c>
      <c r="G103" s="46">
        <f ca="1">electricity!K103+'electricity-heatpumps'!K103</f>
        <v>0.2465194014836018</v>
      </c>
      <c r="H103" s="46">
        <f ca="1">electricity!L103+'electricity-heatpumps'!L103</f>
        <v>0.26582325032571757</v>
      </c>
      <c r="I103" s="47">
        <f ca="1">electricity!M103+'electricity-heatpumps'!M103</f>
        <v>0.28512709916783335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electricity!G104+'electricity-heatpumps'!G104</f>
        <v>0.20712568061864198</v>
      </c>
      <c r="D104" s="46">
        <f ca="1">electricity!H104+'electricity-heatpumps'!H104</f>
        <v>0.21800367691492359</v>
      </c>
      <c r="E104" s="46">
        <f ca="1">electricity!I104+'electricity-heatpumps'!I104</f>
        <v>0.2288816732112052</v>
      </c>
      <c r="F104" s="46">
        <f ca="1">electricity!J104+'electricity-heatpumps'!J104</f>
        <v>0.23975966950748681</v>
      </c>
      <c r="G104" s="46">
        <f ca="1">electricity!K104+'electricity-heatpumps'!K104</f>
        <v>0.25063766580376845</v>
      </c>
      <c r="H104" s="46">
        <f ca="1">electricity!L104+'electricity-heatpumps'!L104</f>
        <v>0.26151566210005006</v>
      </c>
      <c r="I104" s="47">
        <f ca="1">electricity!M104+'electricity-heatpumps'!M104</f>
        <v>0.27239365839633167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electricity!G105+'electricity-heatpumps'!G105</f>
        <v>0.24704067472382535</v>
      </c>
      <c r="D105" s="46">
        <f ca="1">electricity!H105+'electricity-heatpumps'!H105</f>
        <v>0.26046537381006957</v>
      </c>
      <c r="E105" s="46">
        <f ca="1">electricity!I105+'electricity-heatpumps'!I105</f>
        <v>0.27389007289631379</v>
      </c>
      <c r="F105" s="46">
        <f ca="1">electricity!J105+'electricity-heatpumps'!J105</f>
        <v>0.28731477198255806</v>
      </c>
      <c r="G105" s="46">
        <f ca="1">electricity!K105+'electricity-heatpumps'!K105</f>
        <v>0.30073947106880228</v>
      </c>
      <c r="H105" s="46">
        <f ca="1">electricity!L105+'electricity-heatpumps'!L105</f>
        <v>0.3141641701550465</v>
      </c>
      <c r="I105" s="47">
        <f ca="1">electricity!M105+'electricity-heatpumps'!M105</f>
        <v>0.32758886924129071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electricity!G106+'electricity-heatpumps'!G106</f>
        <v>0.25309523882600493</v>
      </c>
      <c r="D106" s="46">
        <f ca="1">electricity!H106+'electricity-heatpumps'!H106</f>
        <v>0.27069726184247167</v>
      </c>
      <c r="E106" s="46">
        <f ca="1">electricity!I106+'electricity-heatpumps'!I106</f>
        <v>0.28829928485893841</v>
      </c>
      <c r="F106" s="46">
        <f ca="1">electricity!J106+'electricity-heatpumps'!J106</f>
        <v>0.30590130787540515</v>
      </c>
      <c r="G106" s="46">
        <f ca="1">electricity!K106+'electricity-heatpumps'!K106</f>
        <v>0.32350333089187189</v>
      </c>
      <c r="H106" s="46">
        <f ca="1">electricity!L106+'electricity-heatpumps'!L106</f>
        <v>0.34110535390833868</v>
      </c>
      <c r="I106" s="47">
        <f ca="1">electricity!M106+'electricity-heatpumps'!M106</f>
        <v>0.35870737692480542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electricity!G107+'electricity-heatpumps'!G107</f>
        <v>0.48741740100147607</v>
      </c>
      <c r="D107" s="46">
        <f ca="1">electricity!H107+'electricity-heatpumps'!H107</f>
        <v>0.49923705699195153</v>
      </c>
      <c r="E107" s="46">
        <f ca="1">electricity!I107+'electricity-heatpumps'!I107</f>
        <v>0.51105671298242694</v>
      </c>
      <c r="F107" s="46">
        <f ca="1">electricity!J107+'electricity-heatpumps'!J107</f>
        <v>0.52287636897290235</v>
      </c>
      <c r="G107" s="46">
        <f ca="1">electricity!K107+'electricity-heatpumps'!K107</f>
        <v>0.53469602496337787</v>
      </c>
      <c r="H107" s="46">
        <f ca="1">electricity!L107+'electricity-heatpumps'!L107</f>
        <v>0.54651568095385328</v>
      </c>
      <c r="I107" s="47">
        <f ca="1">electricity!M107+'electricity-heatpumps'!M107</f>
        <v>0.55833533694432869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electricity!G108+'electricity-heatpumps'!G108</f>
        <v>0.12484568284986662</v>
      </c>
      <c r="D108" s="46">
        <f ca="1">electricity!H108+'electricity-heatpumps'!H108</f>
        <v>0.14458102152041516</v>
      </c>
      <c r="E108" s="46">
        <f ca="1">electricity!I108+'electricity-heatpumps'!I108</f>
        <v>0.16431636019096371</v>
      </c>
      <c r="F108" s="46">
        <f ca="1">electricity!J108+'electricity-heatpumps'!J108</f>
        <v>0.18405169886151226</v>
      </c>
      <c r="G108" s="46">
        <f ca="1">electricity!K108+'electricity-heatpumps'!K108</f>
        <v>0.20378703753206082</v>
      </c>
      <c r="H108" s="46">
        <f ca="1">electricity!L108+'electricity-heatpumps'!L108</f>
        <v>0.22352237620260937</v>
      </c>
      <c r="I108" s="47">
        <f ca="1">electricity!M108+'electricity-heatpumps'!M108</f>
        <v>0.24325771487315792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electricity!G109+'electricity-heatpumps'!G109</f>
        <v>0.2712182949375842</v>
      </c>
      <c r="D109" s="46">
        <f ca="1">electricity!H109+'electricity-heatpumps'!H109</f>
        <v>0.28713478395294095</v>
      </c>
      <c r="E109" s="46">
        <f ca="1">electricity!I109+'electricity-heatpumps'!I109</f>
        <v>0.3030512729682977</v>
      </c>
      <c r="F109" s="46">
        <f ca="1">electricity!J109+'electricity-heatpumps'!J109</f>
        <v>0.31896776198365445</v>
      </c>
      <c r="G109" s="46">
        <f ca="1">electricity!K109+'electricity-heatpumps'!K109</f>
        <v>0.3348842509990112</v>
      </c>
      <c r="H109" s="46">
        <f ca="1">electricity!L109+'electricity-heatpumps'!L109</f>
        <v>0.35080074001436795</v>
      </c>
      <c r="I109" s="47">
        <f ca="1">electricity!M109+'electricity-heatpumps'!M109</f>
        <v>0.3667172290297247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electricity!G110+'electricity-heatpumps'!G110</f>
        <v>0.43883237994013946</v>
      </c>
      <c r="D110" s="46">
        <f ca="1">electricity!H110+'electricity-heatpumps'!H110</f>
        <v>0.45128482274085502</v>
      </c>
      <c r="E110" s="46">
        <f ca="1">electricity!I110+'electricity-heatpumps'!I110</f>
        <v>0.46373726554157063</v>
      </c>
      <c r="F110" s="46">
        <f ca="1">electricity!J110+'electricity-heatpumps'!J110</f>
        <v>0.47618970834228624</v>
      </c>
      <c r="G110" s="46">
        <f ca="1">electricity!K110+'electricity-heatpumps'!K110</f>
        <v>0.4886421511430018</v>
      </c>
      <c r="H110" s="46">
        <f ca="1">electricity!L110+'electricity-heatpumps'!L110</f>
        <v>0.50109459394371736</v>
      </c>
      <c r="I110" s="47">
        <f ca="1">electricity!M110+'electricity-heatpumps'!M110</f>
        <v>0.51354703674443303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electricity!G111+'electricity-heatpumps'!G111</f>
        <v>7.1878927482125737E-2</v>
      </c>
      <c r="D111" s="46">
        <f ca="1">electricity!H111+'electricity-heatpumps'!H111</f>
        <v>9.3482043311962221E-2</v>
      </c>
      <c r="E111" s="46">
        <f ca="1">electricity!I111+'electricity-heatpumps'!I111</f>
        <v>0.1150851591417987</v>
      </c>
      <c r="F111" s="46">
        <f ca="1">electricity!J111+'electricity-heatpumps'!J111</f>
        <v>0.13668827497163519</v>
      </c>
      <c r="G111" s="46">
        <f ca="1">electricity!K111+'electricity-heatpumps'!K111</f>
        <v>0.15829139080147167</v>
      </c>
      <c r="H111" s="46">
        <f ca="1">electricity!L111+'electricity-heatpumps'!L111</f>
        <v>0.17989450663130815</v>
      </c>
      <c r="I111" s="47">
        <f ca="1">electricity!M111+'electricity-heatpumps'!M111</f>
        <v>0.20149762246114464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electricity!G112+'electricity-heatpumps'!G112</f>
        <v>0.17883650733346348</v>
      </c>
      <c r="D112" s="46">
        <f ca="1">electricity!H112+'electricity-heatpumps'!H112</f>
        <v>0.19806326592855619</v>
      </c>
      <c r="E112" s="46">
        <f ca="1">electricity!I112+'electricity-heatpumps'!I112</f>
        <v>0.2172900245236489</v>
      </c>
      <c r="F112" s="46">
        <f ca="1">electricity!J112+'electricity-heatpumps'!J112</f>
        <v>0.23651678311874164</v>
      </c>
      <c r="G112" s="46">
        <f ca="1">electricity!K112+'electricity-heatpumps'!K112</f>
        <v>0.25574354171383434</v>
      </c>
      <c r="H112" s="46">
        <f ca="1">electricity!L112+'electricity-heatpumps'!L112</f>
        <v>0.27497030030892705</v>
      </c>
      <c r="I112" s="47">
        <f ca="1">electricity!M112+'electricity-heatpumps'!M112</f>
        <v>0.29419705890401976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electricity!G113+'electricity-heatpumps'!G113</f>
        <v>0.37929598445452894</v>
      </c>
      <c r="D113" s="46">
        <f ca="1">electricity!H113+'electricity-heatpumps'!H113</f>
        <v>0.39243806133887554</v>
      </c>
      <c r="E113" s="46">
        <f ca="1">electricity!I113+'electricity-heatpumps'!I113</f>
        <v>0.40558013822322214</v>
      </c>
      <c r="F113" s="46">
        <f ca="1">electricity!J113+'electricity-heatpumps'!J113</f>
        <v>0.41872221510756874</v>
      </c>
      <c r="G113" s="46">
        <f ca="1">electricity!K113+'electricity-heatpumps'!K113</f>
        <v>0.43186429199191534</v>
      </c>
      <c r="H113" s="46">
        <f ca="1">electricity!L113+'electricity-heatpumps'!L113</f>
        <v>0.44500636887626194</v>
      </c>
      <c r="I113" s="47">
        <f ca="1">electricity!M113+'electricity-heatpumps'!M113</f>
        <v>0.45814844576060854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electricity!G114+'electricity-heatpumps'!G114</f>
        <v>0.23360429562591353</v>
      </c>
      <c r="D114" s="46">
        <f ca="1">electricity!H114+'electricity-heatpumps'!H114</f>
        <v>0.25115302209521123</v>
      </c>
      <c r="E114" s="46">
        <f ca="1">electricity!I114+'electricity-heatpumps'!I114</f>
        <v>0.2687017485645089</v>
      </c>
      <c r="F114" s="46">
        <f ca="1">electricity!J114+'electricity-heatpumps'!J114</f>
        <v>0.28625047503380657</v>
      </c>
      <c r="G114" s="46">
        <f ca="1">electricity!K114+'electricity-heatpumps'!K114</f>
        <v>0.30379920150310424</v>
      </c>
      <c r="H114" s="46">
        <f ca="1">electricity!L114+'electricity-heatpumps'!L114</f>
        <v>0.32134792797240197</v>
      </c>
      <c r="I114" s="47">
        <f ca="1">electricity!M114+'electricity-heatpumps'!M114</f>
        <v>0.33889665444169959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electricity!G115+'electricity-heatpumps'!G115</f>
        <v>0.5954747579263614</v>
      </c>
      <c r="D115" s="46">
        <f ca="1">electricity!H115+'electricity-heatpumps'!H115</f>
        <v>0.60434450191994316</v>
      </c>
      <c r="E115" s="46">
        <f ca="1">electricity!I115+'electricity-heatpumps'!I115</f>
        <v>0.6132142459135248</v>
      </c>
      <c r="F115" s="46">
        <f ca="1">electricity!J115+'electricity-heatpumps'!J115</f>
        <v>0.62208398990710656</v>
      </c>
      <c r="G115" s="46">
        <f ca="1">electricity!K115+'electricity-heatpumps'!K115</f>
        <v>0.63095373390068832</v>
      </c>
      <c r="H115" s="46">
        <f ca="1">electricity!L115+'electricity-heatpumps'!L115</f>
        <v>0.63982347789426997</v>
      </c>
      <c r="I115" s="47">
        <f ca="1">electricity!M115+'electricity-heatpumps'!M115</f>
        <v>0.64869322188785172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electricity!G116+'electricity-heatpumps'!G116</f>
        <v>0.1512180365810912</v>
      </c>
      <c r="D116" s="46">
        <f ca="1">electricity!H116+'electricity-heatpumps'!H116</f>
        <v>0.16975575400479009</v>
      </c>
      <c r="E116" s="46">
        <f ca="1">electricity!I116+'electricity-heatpumps'!I116</f>
        <v>0.18829347142848896</v>
      </c>
      <c r="F116" s="46">
        <f ca="1">electricity!J116+'electricity-heatpumps'!J116</f>
        <v>0.20683118885218782</v>
      </c>
      <c r="G116" s="46">
        <f ca="1">electricity!K116+'electricity-heatpumps'!K116</f>
        <v>0.22536890627588671</v>
      </c>
      <c r="H116" s="46">
        <f ca="1">electricity!L116+'electricity-heatpumps'!L116</f>
        <v>0.2439066236995856</v>
      </c>
      <c r="I116" s="47">
        <f ca="1">electricity!M116+'electricity-heatpumps'!M116</f>
        <v>0.26244434112328446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electricity!G117+'electricity-heatpumps'!G117</f>
        <v>0.24318283730126808</v>
      </c>
      <c r="D117" s="46">
        <f ca="1">electricity!H117+'electricity-heatpumps'!H117</f>
        <v>0.26078130579253272</v>
      </c>
      <c r="E117" s="46">
        <f ca="1">electricity!I117+'electricity-heatpumps'!I117</f>
        <v>0.27837977428379734</v>
      </c>
      <c r="F117" s="46">
        <f ca="1">electricity!J117+'electricity-heatpumps'!J117</f>
        <v>0.29597824277506196</v>
      </c>
      <c r="G117" s="46">
        <f ca="1">electricity!K117+'electricity-heatpumps'!K117</f>
        <v>0.31357671126632658</v>
      </c>
      <c r="H117" s="46">
        <f ca="1">electricity!L117+'electricity-heatpumps'!L117</f>
        <v>0.3311751797575912</v>
      </c>
      <c r="I117" s="47">
        <f ca="1">electricity!M117+'electricity-heatpumps'!M117</f>
        <v>0.34877364824885582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M12" sqref="M12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0.45221861409050718</v>
      </c>
      <c r="D2" s="46">
        <f ca="1">'gas-ff-natural'!H2</f>
        <v>0.44845012563975295</v>
      </c>
      <c r="E2" s="46">
        <f ca="1">'gas-ff-natural'!I2</f>
        <v>0.44468163718899872</v>
      </c>
      <c r="F2" s="46">
        <f ca="1">'gas-ff-natural'!J2</f>
        <v>0.4409131487382445</v>
      </c>
      <c r="G2" s="46">
        <f ca="1">'gas-ff-natural'!K2</f>
        <v>0.43714466028749027</v>
      </c>
      <c r="H2" s="46">
        <f ca="1">'gas-ff-natural'!L2</f>
        <v>0.43337617183673605</v>
      </c>
      <c r="I2" s="47">
        <f ca="1">'gas-ff-natural'!M2</f>
        <v>0.42960768338598182</v>
      </c>
      <c r="J2" s="1"/>
      <c r="K2">
        <v>1</v>
      </c>
      <c r="L2" t="s">
        <v>62</v>
      </c>
      <c r="M2" s="75">
        <f t="shared" ref="M2:S5" ca="1" si="1">AVERAGEIF($B$2:$B$117,$K2,C$2:C$117)</f>
        <v>0.40949260989221148</v>
      </c>
      <c r="N2" s="75">
        <f t="shared" ca="1" si="1"/>
        <v>0.4060801714764431</v>
      </c>
      <c r="O2" s="75">
        <f t="shared" ca="1" si="1"/>
        <v>0.4026677330606746</v>
      </c>
      <c r="P2" s="75">
        <f t="shared" ca="1" si="1"/>
        <v>0.39925529464490611</v>
      </c>
      <c r="Q2" s="75">
        <f t="shared" ca="1" si="1"/>
        <v>0.39584285622913784</v>
      </c>
      <c r="R2" s="75">
        <f t="shared" ca="1" si="1"/>
        <v>0.39243041781336935</v>
      </c>
      <c r="S2" s="75">
        <f t="shared" ca="1" si="1"/>
        <v>0.38901797939760091</v>
      </c>
    </row>
    <row r="3" spans="1:19" x14ac:dyDescent="0.3">
      <c r="A3" t="s">
        <v>1</v>
      </c>
      <c r="B3">
        <v>1</v>
      </c>
      <c r="C3" s="47">
        <f ca="1">'gas-ff-natural'!G3</f>
        <v>0.51018476591539519</v>
      </c>
      <c r="D3" s="46">
        <f ca="1">'gas-ff-natural'!H3</f>
        <v>0.50593322619943359</v>
      </c>
      <c r="E3" s="46">
        <f ca="1">'gas-ff-natural'!I3</f>
        <v>0.501681686483472</v>
      </c>
      <c r="F3" s="46">
        <f ca="1">'gas-ff-natural'!J3</f>
        <v>0.49743014676751035</v>
      </c>
      <c r="G3" s="46">
        <f ca="1">'gas-ff-natural'!K3</f>
        <v>0.4931786070515487</v>
      </c>
      <c r="H3" s="46">
        <f ca="1">'gas-ff-natural'!L3</f>
        <v>0.48892706733558705</v>
      </c>
      <c r="I3" s="47">
        <f ca="1">'gas-ff-natural'!M3</f>
        <v>0.4846755276196254</v>
      </c>
      <c r="J3" s="1"/>
      <c r="K3">
        <v>2</v>
      </c>
      <c r="L3" t="s">
        <v>63</v>
      </c>
      <c r="M3" s="75">
        <f t="shared" ca="1" si="1"/>
        <v>0.40949260989221148</v>
      </c>
      <c r="N3" s="75">
        <f t="shared" ca="1" si="1"/>
        <v>0.37536822573452733</v>
      </c>
      <c r="O3" s="75">
        <f t="shared" ca="1" si="1"/>
        <v>0.34124384157684295</v>
      </c>
      <c r="P3" s="75">
        <f t="shared" ca="1" si="1"/>
        <v>0.30711945741915864</v>
      </c>
      <c r="Q3" s="75">
        <f t="shared" ca="1" si="1"/>
        <v>0.27299507326147426</v>
      </c>
      <c r="R3" s="75">
        <f t="shared" ca="1" si="1"/>
        <v>0.23887068910379</v>
      </c>
      <c r="S3" s="75">
        <f t="shared" ca="1" si="1"/>
        <v>0.20474630494610574</v>
      </c>
    </row>
    <row r="4" spans="1:19" x14ac:dyDescent="0.3">
      <c r="A4" t="s">
        <v>19</v>
      </c>
      <c r="B4">
        <v>1</v>
      </c>
      <c r="C4" s="47">
        <f ca="1">'gas-ff-natural'!G4</f>
        <v>0.17796536775166139</v>
      </c>
      <c r="D4" s="46">
        <f ca="1">'gas-ff-natural'!H4</f>
        <v>0.17648232302039754</v>
      </c>
      <c r="E4" s="46">
        <f ca="1">'gas-ff-natural'!I4</f>
        <v>0.1749992782891337</v>
      </c>
      <c r="F4" s="46">
        <f ca="1">'gas-ff-natural'!J4</f>
        <v>0.17351623355786985</v>
      </c>
      <c r="G4" s="46">
        <f ca="1">'gas-ff-natural'!K4</f>
        <v>0.17203318882660601</v>
      </c>
      <c r="H4" s="46">
        <f ca="1">'gas-ff-natural'!L4</f>
        <v>0.17055014409534217</v>
      </c>
      <c r="I4" s="47">
        <f ca="1">'gas-ff-natural'!M4</f>
        <v>0.16906709936407832</v>
      </c>
      <c r="J4" s="1"/>
      <c r="K4">
        <v>3</v>
      </c>
      <c r="L4" t="s">
        <v>64</v>
      </c>
      <c r="M4" s="75">
        <f t="shared" ca="1" si="1"/>
        <v>0.40949260989221148</v>
      </c>
      <c r="N4" s="75">
        <f t="shared" ca="1" si="1"/>
        <v>0.36513091048722185</v>
      </c>
      <c r="O4" s="75">
        <f t="shared" ca="1" si="1"/>
        <v>0.32076921108223239</v>
      </c>
      <c r="P4" s="75">
        <f t="shared" ca="1" si="1"/>
        <v>0.27640751167724276</v>
      </c>
      <c r="Q4" s="75">
        <f t="shared" ca="1" si="1"/>
        <v>0.2320458122722531</v>
      </c>
      <c r="R4" s="75">
        <f t="shared" ca="1" si="1"/>
        <v>0.18768411286726361</v>
      </c>
      <c r="S4" s="75">
        <f t="shared" ca="1" si="1"/>
        <v>0.14332241346227403</v>
      </c>
    </row>
    <row r="5" spans="1:19" x14ac:dyDescent="0.3">
      <c r="A5" t="s">
        <v>22</v>
      </c>
      <c r="B5">
        <v>1</v>
      </c>
      <c r="C5" s="47">
        <f ca="1">'gas-ff-natural'!G5</f>
        <v>0.38365020803675409</v>
      </c>
      <c r="D5" s="46">
        <f ca="1">'gas-ff-natural'!H5</f>
        <v>0.38045312296978112</v>
      </c>
      <c r="E5" s="46">
        <f ca="1">'gas-ff-natural'!I5</f>
        <v>0.37725603790280815</v>
      </c>
      <c r="F5" s="46">
        <f ca="1">'gas-ff-natural'!J5</f>
        <v>0.37405895283583523</v>
      </c>
      <c r="G5" s="46">
        <f ca="1">'gas-ff-natural'!K5</f>
        <v>0.37086186776886226</v>
      </c>
      <c r="H5" s="46">
        <f ca="1">'gas-ff-natural'!L5</f>
        <v>0.36766478270188929</v>
      </c>
      <c r="I5" s="47">
        <f ca="1">'gas-ff-natural'!M5</f>
        <v>0.36446769763491638</v>
      </c>
      <c r="J5" s="1"/>
      <c r="K5" s="76">
        <v>4</v>
      </c>
      <c r="L5" s="76" t="s">
        <v>65</v>
      </c>
      <c r="M5" s="75">
        <f t="shared" ca="1" si="1"/>
        <v>0.40949260989221148</v>
      </c>
      <c r="N5" s="75">
        <f t="shared" ca="1" si="1"/>
        <v>0.34465627999261145</v>
      </c>
      <c r="O5" s="75">
        <f t="shared" ca="1" si="1"/>
        <v>0.27981995009301125</v>
      </c>
      <c r="P5" s="75">
        <f t="shared" ca="1" si="1"/>
        <v>0.21498362019341105</v>
      </c>
      <c r="Q5" s="75">
        <f t="shared" ca="1" si="1"/>
        <v>0.15014729029381088</v>
      </c>
      <c r="R5" s="75">
        <f t="shared" ca="1" si="1"/>
        <v>8.5310960394210739E-2</v>
      </c>
      <c r="S5" s="75">
        <f t="shared" ca="1" si="1"/>
        <v>2.0474630494610596E-2</v>
      </c>
    </row>
    <row r="6" spans="1:19" x14ac:dyDescent="0.3">
      <c r="A6" t="s">
        <v>28</v>
      </c>
      <c r="B6">
        <v>1</v>
      </c>
      <c r="C6" s="47">
        <f ca="1">'gas-ff-natural'!G6</f>
        <v>0</v>
      </c>
      <c r="D6" s="46">
        <f ca="1">'gas-ff-natural'!H6</f>
        <v>0</v>
      </c>
      <c r="E6" s="46">
        <f ca="1">'gas-ff-natural'!I6</f>
        <v>0</v>
      </c>
      <c r="F6" s="46">
        <f ca="1">'gas-ff-natural'!J6</f>
        <v>0</v>
      </c>
      <c r="G6" s="46">
        <f ca="1">'gas-ff-natural'!K6</f>
        <v>0</v>
      </c>
      <c r="H6" s="46">
        <f ca="1">'gas-ff-natural'!L6</f>
        <v>0</v>
      </c>
      <c r="I6" s="47">
        <f ca="1">'gas-ff-natural'!M6</f>
        <v>0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0.58582251142680786</v>
      </c>
      <c r="D7" s="46">
        <f ca="1">'gas-ff-natural'!H7</f>
        <v>0.58094065716491783</v>
      </c>
      <c r="E7" s="46">
        <f ca="1">'gas-ff-natural'!I7</f>
        <v>0.5760588029030278</v>
      </c>
      <c r="F7" s="46">
        <f ca="1">'gas-ff-natural'!J7</f>
        <v>0.57117694864113777</v>
      </c>
      <c r="G7" s="46">
        <f ca="1">'gas-ff-natural'!K7</f>
        <v>0.56629509437924763</v>
      </c>
      <c r="H7" s="46">
        <f ca="1">'gas-ff-natural'!L7</f>
        <v>0.56141324011735749</v>
      </c>
      <c r="I7" s="47">
        <f ca="1">'gas-ff-natural'!M7</f>
        <v>0.55653138585546746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0.48231610600499225</v>
      </c>
      <c r="D8" s="46">
        <f ca="1">'gas-ff-natural'!H8</f>
        <v>0.47829680512161732</v>
      </c>
      <c r="E8" s="46">
        <f ca="1">'gas-ff-natural'!I8</f>
        <v>0.47427750423824239</v>
      </c>
      <c r="F8" s="46">
        <f ca="1">'gas-ff-natural'!J8</f>
        <v>0.47025820335486745</v>
      </c>
      <c r="G8" s="46">
        <f ca="1">'gas-ff-natural'!K8</f>
        <v>0.46623890247149252</v>
      </c>
      <c r="H8" s="46">
        <f ca="1">'gas-ff-natural'!L8</f>
        <v>0.46221960158811759</v>
      </c>
      <c r="I8" s="47">
        <f ca="1">'gas-ff-natural'!M8</f>
        <v>0.4582003007047426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0.21577983202276754</v>
      </c>
      <c r="D9" s="46">
        <f ca="1">'gas-ff-natural'!H9</f>
        <v>0.21398166675591115</v>
      </c>
      <c r="E9" s="46">
        <f ca="1">'gas-ff-natural'!I9</f>
        <v>0.21218350148905477</v>
      </c>
      <c r="F9" s="46">
        <f ca="1">'gas-ff-natural'!J9</f>
        <v>0.21038533622219835</v>
      </c>
      <c r="G9" s="46">
        <f ca="1">'gas-ff-natural'!K9</f>
        <v>0.20858717095534196</v>
      </c>
      <c r="H9" s="46">
        <f ca="1">'gas-ff-natural'!L9</f>
        <v>0.20678900568848557</v>
      </c>
      <c r="I9" s="47">
        <f ca="1">'gas-ff-natural'!M9</f>
        <v>0.20499084042162916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2.9744284848212E-2</v>
      </c>
      <c r="D10" s="46">
        <f ca="1">'gas-ff-natural'!H10</f>
        <v>2.9496415807810233E-2</v>
      </c>
      <c r="E10" s="46">
        <f ca="1">'gas-ff-natural'!I10</f>
        <v>2.9248546767408467E-2</v>
      </c>
      <c r="F10" s="46">
        <f ca="1">'gas-ff-natural'!J10</f>
        <v>2.90006777270067E-2</v>
      </c>
      <c r="G10" s="46">
        <f ca="1">'gas-ff-natural'!K10</f>
        <v>2.8752808686604934E-2</v>
      </c>
      <c r="H10" s="46">
        <f ca="1">'gas-ff-natural'!L10</f>
        <v>2.8504939646203167E-2</v>
      </c>
      <c r="I10" s="47">
        <f ca="1">'gas-ff-natural'!M10</f>
        <v>2.8257070605801397E-2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0.51528789091220362</v>
      </c>
      <c r="D11" s="46">
        <f ca="1">'gas-ff-natural'!H11</f>
        <v>0.5109938251546019</v>
      </c>
      <c r="E11" s="46">
        <f ca="1">'gas-ff-natural'!I11</f>
        <v>0.50669975939700018</v>
      </c>
      <c r="F11" s="46">
        <f ca="1">'gas-ff-natural'!J11</f>
        <v>0.50240569363939847</v>
      </c>
      <c r="G11" s="46">
        <f ca="1">'gas-ff-natural'!K11</f>
        <v>0.4981116278817968</v>
      </c>
      <c r="H11" s="46">
        <f ca="1">'gas-ff-natural'!L11</f>
        <v>0.49381756212419514</v>
      </c>
      <c r="I11" s="47">
        <f ca="1">'gas-ff-natural'!M11</f>
        <v>0.48952349636659342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0.49477855040038549</v>
      </c>
      <c r="D12" s="46">
        <f ca="1">'gas-ff-natural'!H12</f>
        <v>0.49065539581371559</v>
      </c>
      <c r="E12" s="46">
        <f ca="1">'gas-ff-natural'!I12</f>
        <v>0.48653224122704569</v>
      </c>
      <c r="F12" s="46">
        <f ca="1">'gas-ff-natural'!J12</f>
        <v>0.48240908664037585</v>
      </c>
      <c r="G12" s="46">
        <f ca="1">'gas-ff-natural'!K12</f>
        <v>0.47828593205370595</v>
      </c>
      <c r="H12" s="46">
        <f ca="1">'gas-ff-natural'!L12</f>
        <v>0.47416277746703606</v>
      </c>
      <c r="I12" s="47">
        <f ca="1">'gas-ff-natural'!M12</f>
        <v>0.47003962288036621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0.18987775794255449</v>
      </c>
      <c r="D13" s="46">
        <f ca="1">'gas-ff-natural'!H13</f>
        <v>0.18829544329303319</v>
      </c>
      <c r="E13" s="46">
        <f ca="1">'gas-ff-natural'!I13</f>
        <v>0.18671312864351189</v>
      </c>
      <c r="F13" s="46">
        <f ca="1">'gas-ff-natural'!J13</f>
        <v>0.18513081399399062</v>
      </c>
      <c r="G13" s="46">
        <f ca="1">'gas-ff-natural'!K13</f>
        <v>0.18354849934446932</v>
      </c>
      <c r="H13" s="46">
        <f ca="1">'gas-ff-natural'!L13</f>
        <v>0.18196618469494802</v>
      </c>
      <c r="I13" s="47">
        <f ca="1">'gas-ff-natural'!M13</f>
        <v>0.18038387004542675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0.8642053738818134</v>
      </c>
      <c r="D14" s="46">
        <f ca="1">'gas-ff-natural'!H14</f>
        <v>0.85700366243279824</v>
      </c>
      <c r="E14" s="46">
        <f ca="1">'gas-ff-natural'!I14</f>
        <v>0.84980195098378308</v>
      </c>
      <c r="F14" s="46">
        <f ca="1">'gas-ff-natural'!J14</f>
        <v>0.84260023953476804</v>
      </c>
      <c r="G14" s="46">
        <f ca="1">'gas-ff-natural'!K14</f>
        <v>0.83539852808575288</v>
      </c>
      <c r="H14" s="46">
        <f ca="1">'gas-ff-natural'!L14</f>
        <v>0.82819681663673772</v>
      </c>
      <c r="I14" s="47">
        <f ca="1">'gas-ff-natural'!M14</f>
        <v>0.82099510518772267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0.48473316293508117</v>
      </c>
      <c r="D15" s="46">
        <f ca="1">'gas-ff-natural'!H15</f>
        <v>0.48069371991062215</v>
      </c>
      <c r="E15" s="46">
        <f ca="1">'gas-ff-natural'!I15</f>
        <v>0.47665427688616313</v>
      </c>
      <c r="F15" s="46">
        <f ca="1">'gas-ff-natural'!J15</f>
        <v>0.47261483386170411</v>
      </c>
      <c r="G15" s="46">
        <f ca="1">'gas-ff-natural'!K15</f>
        <v>0.46857539083724509</v>
      </c>
      <c r="H15" s="46">
        <f ca="1">'gas-ff-natural'!L15</f>
        <v>0.46453594781278607</v>
      </c>
      <c r="I15" s="47">
        <f ca="1">'gas-ff-natural'!M15</f>
        <v>0.4604965047883271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0.79458761834642577</v>
      </c>
      <c r="D16" s="46">
        <f ca="1">'gas-ff-natural'!H16</f>
        <v>0.78796605486020554</v>
      </c>
      <c r="E16" s="46">
        <f ca="1">'gas-ff-natural'!I16</f>
        <v>0.78134449137398532</v>
      </c>
      <c r="F16" s="46">
        <f ca="1">'gas-ff-natural'!J16</f>
        <v>0.77472292788776509</v>
      </c>
      <c r="G16" s="46">
        <f ca="1">'gas-ff-natural'!K16</f>
        <v>0.76810136440154486</v>
      </c>
      <c r="H16" s="46">
        <f ca="1">'gas-ff-natural'!L16</f>
        <v>0.76147980091532463</v>
      </c>
      <c r="I16" s="47">
        <f ca="1">'gas-ff-natural'!M16</f>
        <v>0.75485823742910441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0.26825979791894594</v>
      </c>
      <c r="D17" s="46">
        <f ca="1">'gas-ff-natural'!H17</f>
        <v>0.26602429960295471</v>
      </c>
      <c r="E17" s="46">
        <f ca="1">'gas-ff-natural'!I17</f>
        <v>0.26378880128696347</v>
      </c>
      <c r="F17" s="46">
        <f ca="1">'gas-ff-natural'!J17</f>
        <v>0.26155330297097223</v>
      </c>
      <c r="G17" s="46">
        <f ca="1">'gas-ff-natural'!K17</f>
        <v>0.25931780465498105</v>
      </c>
      <c r="H17" s="46">
        <f ca="1">'gas-ff-natural'!L17</f>
        <v>0.25708230633898987</v>
      </c>
      <c r="I17" s="47">
        <f ca="1">'gas-ff-natural'!M17</f>
        <v>0.25484680802299864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0.28928519959782389</v>
      </c>
      <c r="D18" s="46">
        <f ca="1">'gas-ff-natural'!H18</f>
        <v>0.28687448960117534</v>
      </c>
      <c r="E18" s="46">
        <f ca="1">'gas-ff-natural'!I18</f>
        <v>0.28446377960452679</v>
      </c>
      <c r="F18" s="46">
        <f ca="1">'gas-ff-natural'!J18</f>
        <v>0.28205306960787824</v>
      </c>
      <c r="G18" s="46">
        <f ca="1">'gas-ff-natural'!K18</f>
        <v>0.27964235961122974</v>
      </c>
      <c r="H18" s="46">
        <f ca="1">'gas-ff-natural'!L18</f>
        <v>0.27723164961458124</v>
      </c>
      <c r="I18" s="47">
        <f ca="1">'gas-ff-natural'!M18</f>
        <v>0.27482093961793269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0.51475639331480061</v>
      </c>
      <c r="D19" s="46">
        <f ca="1">'gas-ff-natural'!H19</f>
        <v>0.51046675670384389</v>
      </c>
      <c r="E19" s="46">
        <f ca="1">'gas-ff-natural'!I19</f>
        <v>0.50617712009288718</v>
      </c>
      <c r="F19" s="46">
        <f ca="1">'gas-ff-natural'!J19</f>
        <v>0.50188748348193046</v>
      </c>
      <c r="G19" s="46">
        <f ca="1">'gas-ff-natural'!K19</f>
        <v>0.4975978468709738</v>
      </c>
      <c r="H19" s="46">
        <f ca="1">'gas-ff-natural'!L19</f>
        <v>0.49330821026001714</v>
      </c>
      <c r="I19" s="47">
        <f ca="1">'gas-ff-natural'!M19</f>
        <v>0.48901857364906054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7.0291459666520312E-2</v>
      </c>
      <c r="D20" s="46">
        <f ca="1">'gas-ff-natural'!H20</f>
        <v>6.9705697502632641E-2</v>
      </c>
      <c r="E20" s="46">
        <f ca="1">'gas-ff-natural'!I20</f>
        <v>6.911993533874497E-2</v>
      </c>
      <c r="F20" s="46">
        <f ca="1">'gas-ff-natural'!J20</f>
        <v>6.8534173174857299E-2</v>
      </c>
      <c r="G20" s="46">
        <f ca="1">'gas-ff-natural'!K20</f>
        <v>6.7948411010969628E-2</v>
      </c>
      <c r="H20" s="46">
        <f ca="1">'gas-ff-natural'!L20</f>
        <v>6.7362648847081957E-2</v>
      </c>
      <c r="I20" s="47">
        <f ca="1">'gas-ff-natural'!M20</f>
        <v>6.6776886683194286E-2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0.80909134093914226</v>
      </c>
      <c r="D21" s="46">
        <f ca="1">'gas-ff-natural'!H21</f>
        <v>0.80234891309798273</v>
      </c>
      <c r="E21" s="46">
        <f ca="1">'gas-ff-natural'!I21</f>
        <v>0.7956064852568232</v>
      </c>
      <c r="F21" s="46">
        <f ca="1">'gas-ff-natural'!J21</f>
        <v>0.78886405741566368</v>
      </c>
      <c r="G21" s="46">
        <f ca="1">'gas-ff-natural'!K21</f>
        <v>0.78212162957450415</v>
      </c>
      <c r="H21" s="46">
        <f ca="1">'gas-ff-natural'!L21</f>
        <v>0.77537920173334463</v>
      </c>
      <c r="I21" s="47">
        <f ca="1">'gas-ff-natural'!M21</f>
        <v>0.7686367738921851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0.40154090619824928</v>
      </c>
      <c r="D22" s="46">
        <f ca="1">'gas-ff-natural'!H22</f>
        <v>0.39819473197993055</v>
      </c>
      <c r="E22" s="46">
        <f ca="1">'gas-ff-natural'!I22</f>
        <v>0.39484855776161182</v>
      </c>
      <c r="F22" s="46">
        <f ca="1">'gas-ff-natural'!J22</f>
        <v>0.39150238354329303</v>
      </c>
      <c r="G22" s="46">
        <f ca="1">'gas-ff-natural'!K22</f>
        <v>0.3881562093249743</v>
      </c>
      <c r="H22" s="46">
        <f ca="1">'gas-ff-natural'!L22</f>
        <v>0.38481003510665557</v>
      </c>
      <c r="I22" s="47">
        <f ca="1">'gas-ff-natural'!M22</f>
        <v>0.38146386088833678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0.37436008888982858</v>
      </c>
      <c r="D23" s="46">
        <f ca="1">'gas-ff-natural'!H23</f>
        <v>0.37124042148241332</v>
      </c>
      <c r="E23" s="46">
        <f ca="1">'gas-ff-natural'!I23</f>
        <v>0.36812075407499806</v>
      </c>
      <c r="F23" s="46">
        <f ca="1">'gas-ff-natural'!J23</f>
        <v>0.3650010866675828</v>
      </c>
      <c r="G23" s="46">
        <f ca="1">'gas-ff-natural'!K23</f>
        <v>0.36188141926016759</v>
      </c>
      <c r="H23" s="46">
        <f ca="1">'gas-ff-natural'!L23</f>
        <v>0.35876175185275239</v>
      </c>
      <c r="I23" s="47">
        <f ca="1">'gas-ff-natural'!M23</f>
        <v>0.35564208444533713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0.84240475044422414</v>
      </c>
      <c r="D24" s="46">
        <f ca="1">'gas-ff-natural'!H24</f>
        <v>0.83538471085718891</v>
      </c>
      <c r="E24" s="46">
        <f ca="1">'gas-ff-natural'!I24</f>
        <v>0.82836467127015367</v>
      </c>
      <c r="F24" s="46">
        <f ca="1">'gas-ff-natural'!J24</f>
        <v>0.82134463168311844</v>
      </c>
      <c r="G24" s="46">
        <f ca="1">'gas-ff-natural'!K24</f>
        <v>0.81432459209608321</v>
      </c>
      <c r="H24" s="46">
        <f ca="1">'gas-ff-natural'!L24</f>
        <v>0.80730455250904809</v>
      </c>
      <c r="I24" s="47">
        <f ca="1">'gas-ff-natural'!M24</f>
        <v>0.80028451292201286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0.65823917384561248</v>
      </c>
      <c r="D25" s="46">
        <f ca="1">'gas-ff-natural'!H25</f>
        <v>0.65275384739689901</v>
      </c>
      <c r="E25" s="46">
        <f ca="1">'gas-ff-natural'!I25</f>
        <v>0.64726852094818554</v>
      </c>
      <c r="F25" s="46">
        <f ca="1">'gas-ff-natural'!J25</f>
        <v>0.64178319449947208</v>
      </c>
      <c r="G25" s="46">
        <f ca="1">'gas-ff-natural'!K25</f>
        <v>0.63629786805075861</v>
      </c>
      <c r="H25" s="46">
        <f ca="1">'gas-ff-natural'!L25</f>
        <v>0.63081254160204514</v>
      </c>
      <c r="I25" s="47">
        <f ca="1">'gas-ff-natural'!M25</f>
        <v>0.62532721515333178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9.9522846374697424E-2</v>
      </c>
      <c r="D26" s="46">
        <f ca="1">'gas-ff-natural'!H26</f>
        <v>9.8693489321574943E-2</v>
      </c>
      <c r="E26" s="46">
        <f ca="1">'gas-ff-natural'!I26</f>
        <v>9.7864132268452461E-2</v>
      </c>
      <c r="F26" s="46">
        <f ca="1">'gas-ff-natural'!J26</f>
        <v>9.703477521532998E-2</v>
      </c>
      <c r="G26" s="46">
        <f ca="1">'gas-ff-natural'!K26</f>
        <v>9.6205418162207498E-2</v>
      </c>
      <c r="H26" s="46">
        <f ca="1">'gas-ff-natural'!L26</f>
        <v>9.5376061109085031E-2</v>
      </c>
      <c r="I26" s="47">
        <f ca="1">'gas-ff-natural'!M26</f>
        <v>9.4546704055962549E-2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0.37003747478650512</v>
      </c>
      <c r="D27" s="46">
        <f ca="1">'gas-ff-natural'!H27</f>
        <v>0.36695382916328423</v>
      </c>
      <c r="E27" s="46">
        <f ca="1">'gas-ff-natural'!I27</f>
        <v>0.36387018354006334</v>
      </c>
      <c r="F27" s="46">
        <f ca="1">'gas-ff-natural'!J27</f>
        <v>0.36078653791684245</v>
      </c>
      <c r="G27" s="46">
        <f ca="1">'gas-ff-natural'!K27</f>
        <v>0.35770289229362157</v>
      </c>
      <c r="H27" s="46">
        <f ca="1">'gas-ff-natural'!L27</f>
        <v>0.35461924667040068</v>
      </c>
      <c r="I27" s="47">
        <f ca="1">'gas-ff-natural'!M27</f>
        <v>0.35153560104717985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0.10538037905554444</v>
      </c>
      <c r="D28" s="46">
        <f ca="1">'gas-ff-natural'!H28</f>
        <v>0.10450220923008156</v>
      </c>
      <c r="E28" s="46">
        <f ca="1">'gas-ff-natural'!I28</f>
        <v>0.10362403940461869</v>
      </c>
      <c r="F28" s="46">
        <f ca="1">'gas-ff-natural'!J28</f>
        <v>0.10274586957915582</v>
      </c>
      <c r="G28" s="46">
        <f ca="1">'gas-ff-natural'!K28</f>
        <v>0.10186769975369295</v>
      </c>
      <c r="H28" s="46">
        <f ca="1">'gas-ff-natural'!L28</f>
        <v>0.10098952992823007</v>
      </c>
      <c r="I28" s="47">
        <f ca="1">'gas-ff-natural'!M28</f>
        <v>0.10011136010276721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0.22409811899530593</v>
      </c>
      <c r="D29" s="46">
        <f ca="1">'gas-ff-natural'!H29</f>
        <v>0.22223063467034504</v>
      </c>
      <c r="E29" s="46">
        <f ca="1">'gas-ff-natural'!I29</f>
        <v>0.22036315034538415</v>
      </c>
      <c r="F29" s="46">
        <f ca="1">'gas-ff-natural'!J29</f>
        <v>0.21849566602042325</v>
      </c>
      <c r="G29" s="46">
        <f ca="1">'gas-ff-natural'!K29</f>
        <v>0.21662818169546239</v>
      </c>
      <c r="H29" s="46">
        <f ca="1">'gas-ff-natural'!L29</f>
        <v>0.21476069737050152</v>
      </c>
      <c r="I29" s="47">
        <f ca="1">'gas-ff-natural'!M29</f>
        <v>0.21289321304554062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0.66686571233137137</v>
      </c>
      <c r="D30" s="46">
        <f ca="1">'gas-ff-natural'!H30</f>
        <v>0.66130849806194325</v>
      </c>
      <c r="E30" s="46">
        <f ca="1">'gas-ff-natural'!I30</f>
        <v>0.65575128379251513</v>
      </c>
      <c r="F30" s="46">
        <f ca="1">'gas-ff-natural'!J30</f>
        <v>0.650194069523087</v>
      </c>
      <c r="G30" s="46">
        <f ca="1">'gas-ff-natural'!K30</f>
        <v>0.64463685525365888</v>
      </c>
      <c r="H30" s="46">
        <f ca="1">'gas-ff-natural'!L30</f>
        <v>0.63907964098423076</v>
      </c>
      <c r="I30" s="47">
        <f ca="1">'gas-ff-natural'!M30</f>
        <v>0.63352242671480274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0.45221861409050718</v>
      </c>
      <c r="D31" s="46">
        <f ca="1">'gas-ff-natural'!H31</f>
        <v>0.41453372958296492</v>
      </c>
      <c r="E31" s="46">
        <f ca="1">'gas-ff-natural'!I31</f>
        <v>0.37684884507542266</v>
      </c>
      <c r="F31" s="46">
        <f ca="1">'gas-ff-natural'!J31</f>
        <v>0.3391639605678804</v>
      </c>
      <c r="G31" s="46">
        <f ca="1">'gas-ff-natural'!K31</f>
        <v>0.30147907606033814</v>
      </c>
      <c r="H31" s="46">
        <f ca="1">'gas-ff-natural'!L31</f>
        <v>0.26379419155279588</v>
      </c>
      <c r="I31" s="47">
        <f ca="1">'gas-ff-natural'!M31</f>
        <v>0.22610930704525359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0.51018476591539519</v>
      </c>
      <c r="D32" s="46">
        <f ca="1">'gas-ff-natural'!H32</f>
        <v>0.46766936875577891</v>
      </c>
      <c r="E32" s="46">
        <f ca="1">'gas-ff-natural'!I32</f>
        <v>0.42515397159616264</v>
      </c>
      <c r="F32" s="46">
        <f ca="1">'gas-ff-natural'!J32</f>
        <v>0.38263857443654636</v>
      </c>
      <c r="G32" s="46">
        <f ca="1">'gas-ff-natural'!K32</f>
        <v>0.34012317727693009</v>
      </c>
      <c r="H32" s="46">
        <f ca="1">'gas-ff-natural'!L32</f>
        <v>0.29760778011731381</v>
      </c>
      <c r="I32" s="47">
        <f ca="1">'gas-ff-natural'!M32</f>
        <v>0.25509238295769759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0.17796536775166139</v>
      </c>
      <c r="D33" s="46">
        <f ca="1">'gas-ff-natural'!H33</f>
        <v>0.16313492043902295</v>
      </c>
      <c r="E33" s="46">
        <f ca="1">'gas-ff-natural'!I33</f>
        <v>0.14830447312638451</v>
      </c>
      <c r="F33" s="46">
        <f ca="1">'gas-ff-natural'!J33</f>
        <v>0.13347402581374607</v>
      </c>
      <c r="G33" s="46">
        <f ca="1">'gas-ff-natural'!K33</f>
        <v>0.11864357850110761</v>
      </c>
      <c r="H33" s="46">
        <f ca="1">'gas-ff-natural'!L33</f>
        <v>0.10381313118846915</v>
      </c>
      <c r="I33" s="47">
        <f ca="1">'gas-ff-natural'!M33</f>
        <v>8.8982683875830693E-2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0.38365020803675409</v>
      </c>
      <c r="D34" s="46">
        <f ca="1">'gas-ff-natural'!H34</f>
        <v>0.3516793573670246</v>
      </c>
      <c r="E34" s="46">
        <f ca="1">'gas-ff-natural'!I34</f>
        <v>0.31970850669729511</v>
      </c>
      <c r="F34" s="46">
        <f ca="1">'gas-ff-natural'!J34</f>
        <v>0.28773765602756562</v>
      </c>
      <c r="G34" s="46">
        <f ca="1">'gas-ff-natural'!K34</f>
        <v>0.25576680535783608</v>
      </c>
      <c r="H34" s="46">
        <f ca="1">'gas-ff-natural'!L34</f>
        <v>0.22379595468810656</v>
      </c>
      <c r="I34" s="47">
        <f ca="1">'gas-ff-natural'!M34</f>
        <v>0.19182510401837705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</v>
      </c>
      <c r="D35" s="46">
        <f ca="1">'gas-ff-natural'!H35</f>
        <v>0</v>
      </c>
      <c r="E35" s="46">
        <f ca="1">'gas-ff-natural'!I35</f>
        <v>0</v>
      </c>
      <c r="F35" s="46">
        <f ca="1">'gas-ff-natural'!J35</f>
        <v>0</v>
      </c>
      <c r="G35" s="46">
        <f ca="1">'gas-ff-natural'!K35</f>
        <v>0</v>
      </c>
      <c r="H35" s="46">
        <f ca="1">'gas-ff-natural'!L35</f>
        <v>0</v>
      </c>
      <c r="I35" s="47">
        <f ca="1">'gas-ff-natural'!M35</f>
        <v>0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0.58582251142680786</v>
      </c>
      <c r="D36" s="46">
        <f ca="1">'gas-ff-natural'!H36</f>
        <v>0.53700396880790724</v>
      </c>
      <c r="E36" s="46">
        <f ca="1">'gas-ff-natural'!I36</f>
        <v>0.48818542618900657</v>
      </c>
      <c r="F36" s="46">
        <f ca="1">'gas-ff-natural'!J36</f>
        <v>0.43936688357010589</v>
      </c>
      <c r="G36" s="46">
        <f ca="1">'gas-ff-natural'!K36</f>
        <v>0.39054834095120522</v>
      </c>
      <c r="H36" s="46">
        <f ca="1">'gas-ff-natural'!L36</f>
        <v>0.34172979833230455</v>
      </c>
      <c r="I36" s="47">
        <f ca="1">'gas-ff-natural'!M36</f>
        <v>0.29291125571340393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0.48231610600499225</v>
      </c>
      <c r="D37" s="46">
        <f ca="1">'gas-ff-natural'!H37</f>
        <v>0.44212309717124287</v>
      </c>
      <c r="E37" s="46">
        <f ca="1">'gas-ff-natural'!I37</f>
        <v>0.40193008833749355</v>
      </c>
      <c r="F37" s="46">
        <f ca="1">'gas-ff-natural'!J37</f>
        <v>0.36173707950374417</v>
      </c>
      <c r="G37" s="46">
        <f ca="1">'gas-ff-natural'!K37</f>
        <v>0.3215440706699948</v>
      </c>
      <c r="H37" s="46">
        <f ca="1">'gas-ff-natural'!L37</f>
        <v>0.28135106183624548</v>
      </c>
      <c r="I37" s="47">
        <f ca="1">'gas-ff-natural'!M37</f>
        <v>0.24115805300249613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0.21577983202276754</v>
      </c>
      <c r="D38" s="46">
        <f ca="1">'gas-ff-natural'!H38</f>
        <v>0.19779817935420357</v>
      </c>
      <c r="E38" s="46">
        <f ca="1">'gas-ff-natural'!I38</f>
        <v>0.1798165266856396</v>
      </c>
      <c r="F38" s="46">
        <f ca="1">'gas-ff-natural'!J38</f>
        <v>0.16183487401707564</v>
      </c>
      <c r="G38" s="46">
        <f ca="1">'gas-ff-natural'!K38</f>
        <v>0.1438532213485117</v>
      </c>
      <c r="H38" s="46">
        <f ca="1">'gas-ff-natural'!L38</f>
        <v>0.12587156867994773</v>
      </c>
      <c r="I38" s="47">
        <f ca="1">'gas-ff-natural'!M38</f>
        <v>0.10788991601138377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2.9744284848212E-2</v>
      </c>
      <c r="D39" s="46">
        <f ca="1">'gas-ff-natural'!H39</f>
        <v>2.7265594444194335E-2</v>
      </c>
      <c r="E39" s="46">
        <f ca="1">'gas-ff-natural'!I39</f>
        <v>2.4786904040176666E-2</v>
      </c>
      <c r="F39" s="46">
        <f ca="1">'gas-ff-natural'!J39</f>
        <v>2.2308213636159001E-2</v>
      </c>
      <c r="G39" s="46">
        <f ca="1">'gas-ff-natural'!K39</f>
        <v>1.9829523232141336E-2</v>
      </c>
      <c r="H39" s="46">
        <f ca="1">'gas-ff-natural'!L39</f>
        <v>1.7350832828123667E-2</v>
      </c>
      <c r="I39" s="47">
        <f ca="1">'gas-ff-natural'!M39</f>
        <v>1.4872142424106E-2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0.51528789091220362</v>
      </c>
      <c r="D40" s="46">
        <f ca="1">'gas-ff-natural'!H40</f>
        <v>0.47234723333618667</v>
      </c>
      <c r="E40" s="46">
        <f ca="1">'gas-ff-natural'!I40</f>
        <v>0.42940657576016972</v>
      </c>
      <c r="F40" s="46">
        <f ca="1">'gas-ff-natural'!J40</f>
        <v>0.38646591818415277</v>
      </c>
      <c r="G40" s="46">
        <f ca="1">'gas-ff-natural'!K40</f>
        <v>0.34352526060813576</v>
      </c>
      <c r="H40" s="46">
        <f ca="1">'gas-ff-natural'!L40</f>
        <v>0.30058460303211876</v>
      </c>
      <c r="I40" s="47">
        <f ca="1">'gas-ff-natural'!M40</f>
        <v>0.25764394545610181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0.49477855040038549</v>
      </c>
      <c r="D41" s="46">
        <f ca="1">'gas-ff-natural'!H41</f>
        <v>0.45354700453368668</v>
      </c>
      <c r="E41" s="46">
        <f ca="1">'gas-ff-natural'!I41</f>
        <v>0.41231545866698788</v>
      </c>
      <c r="F41" s="46">
        <f ca="1">'gas-ff-natural'!J41</f>
        <v>0.37108391280028907</v>
      </c>
      <c r="G41" s="46">
        <f ca="1">'gas-ff-natural'!K41</f>
        <v>0.32985236693359032</v>
      </c>
      <c r="H41" s="46">
        <f ca="1">'gas-ff-natural'!L41</f>
        <v>0.28862082106689152</v>
      </c>
      <c r="I41" s="47">
        <f ca="1">'gas-ff-natural'!M41</f>
        <v>0.24738927520019274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0.18987775794255449</v>
      </c>
      <c r="D42" s="46">
        <f ca="1">'gas-ff-natural'!H42</f>
        <v>0.17405461144734161</v>
      </c>
      <c r="E42" s="46">
        <f ca="1">'gas-ff-natural'!I42</f>
        <v>0.15823146495212873</v>
      </c>
      <c r="F42" s="46">
        <f ca="1">'gas-ff-natural'!J42</f>
        <v>0.14240831845691584</v>
      </c>
      <c r="G42" s="46">
        <f ca="1">'gas-ff-natural'!K42</f>
        <v>0.12658517196170299</v>
      </c>
      <c r="H42" s="46">
        <f ca="1">'gas-ff-natural'!L42</f>
        <v>0.11076202546649011</v>
      </c>
      <c r="I42" s="47">
        <f ca="1">'gas-ff-natural'!M42</f>
        <v>9.4938878971277244E-2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0.8642053738818134</v>
      </c>
      <c r="D43" s="46">
        <f ca="1">'gas-ff-natural'!H43</f>
        <v>0.79218825939166226</v>
      </c>
      <c r="E43" s="46">
        <f ca="1">'gas-ff-natural'!I43</f>
        <v>0.72017114490151113</v>
      </c>
      <c r="F43" s="46">
        <f ca="1">'gas-ff-natural'!J43</f>
        <v>0.64815403041135999</v>
      </c>
      <c r="G43" s="46">
        <f ca="1">'gas-ff-natural'!K43</f>
        <v>0.57613691592120886</v>
      </c>
      <c r="H43" s="46">
        <f ca="1">'gas-ff-natural'!L43</f>
        <v>0.50411980143105772</v>
      </c>
      <c r="I43" s="47">
        <f ca="1">'gas-ff-natural'!M43</f>
        <v>0.4321026869409067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0.48473316293508117</v>
      </c>
      <c r="D44" s="46">
        <f ca="1">'gas-ff-natural'!H44</f>
        <v>0.44433873269049107</v>
      </c>
      <c r="E44" s="46">
        <f ca="1">'gas-ff-natural'!I44</f>
        <v>0.40394430244590096</v>
      </c>
      <c r="F44" s="46">
        <f ca="1">'gas-ff-natural'!J44</f>
        <v>0.36354987220131085</v>
      </c>
      <c r="G44" s="46">
        <f ca="1">'gas-ff-natural'!K44</f>
        <v>0.32315544195672075</v>
      </c>
      <c r="H44" s="46">
        <f ca="1">'gas-ff-natural'!L44</f>
        <v>0.28276101171213064</v>
      </c>
      <c r="I44" s="47">
        <f ca="1">'gas-ff-natural'!M44</f>
        <v>0.24236658146754059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0.79458761834642577</v>
      </c>
      <c r="D45" s="46">
        <f ca="1">'gas-ff-natural'!H45</f>
        <v>0.72837198348422361</v>
      </c>
      <c r="E45" s="46">
        <f ca="1">'gas-ff-natural'!I45</f>
        <v>0.66215634862202144</v>
      </c>
      <c r="F45" s="46">
        <f ca="1">'gas-ff-natural'!J45</f>
        <v>0.59594071375981927</v>
      </c>
      <c r="G45" s="46">
        <f ca="1">'gas-ff-natural'!K45</f>
        <v>0.52972507889761711</v>
      </c>
      <c r="H45" s="46">
        <f ca="1">'gas-ff-natural'!L45</f>
        <v>0.463509444035415</v>
      </c>
      <c r="I45" s="47">
        <f ca="1">'gas-ff-natural'!M45</f>
        <v>0.39729380917321289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0.26825979791894594</v>
      </c>
      <c r="D46" s="46">
        <f ca="1">'gas-ff-natural'!H46</f>
        <v>0.24590481475903378</v>
      </c>
      <c r="E46" s="46">
        <f ca="1">'gas-ff-natural'!I46</f>
        <v>0.22354983159912162</v>
      </c>
      <c r="F46" s="46">
        <f ca="1">'gas-ff-natural'!J46</f>
        <v>0.20119484843920946</v>
      </c>
      <c r="G46" s="46">
        <f ca="1">'gas-ff-natural'!K46</f>
        <v>0.17883986527929729</v>
      </c>
      <c r="H46" s="46">
        <f ca="1">'gas-ff-natural'!L46</f>
        <v>0.15648488211938513</v>
      </c>
      <c r="I46" s="47">
        <f ca="1">'gas-ff-natural'!M46</f>
        <v>0.13412989895947297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0.28928519959782389</v>
      </c>
      <c r="D47" s="46">
        <f ca="1">'gas-ff-natural'!H47</f>
        <v>0.26517809963133859</v>
      </c>
      <c r="E47" s="46">
        <f ca="1">'gas-ff-natural'!I47</f>
        <v>0.24107099966485326</v>
      </c>
      <c r="F47" s="46">
        <f ca="1">'gas-ff-natural'!J47</f>
        <v>0.21696389969836793</v>
      </c>
      <c r="G47" s="46">
        <f ca="1">'gas-ff-natural'!K47</f>
        <v>0.19285679973188261</v>
      </c>
      <c r="H47" s="46">
        <f ca="1">'gas-ff-natural'!L47</f>
        <v>0.16874969976539728</v>
      </c>
      <c r="I47" s="47">
        <f ca="1">'gas-ff-natural'!M47</f>
        <v>0.14464259979891195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0.51475639331480061</v>
      </c>
      <c r="D48" s="46">
        <f ca="1">'gas-ff-natural'!H48</f>
        <v>0.4718600272052339</v>
      </c>
      <c r="E48" s="46">
        <f ca="1">'gas-ff-natural'!I48</f>
        <v>0.42896366109566719</v>
      </c>
      <c r="F48" s="46">
        <f ca="1">'gas-ff-natural'!J48</f>
        <v>0.38606729498610048</v>
      </c>
      <c r="G48" s="46">
        <f ca="1">'gas-ff-natural'!K48</f>
        <v>0.34317092887653378</v>
      </c>
      <c r="H48" s="46">
        <f ca="1">'gas-ff-natural'!L48</f>
        <v>0.30027456276696707</v>
      </c>
      <c r="I48" s="47">
        <f ca="1">'gas-ff-natural'!M48</f>
        <v>0.2573781966574003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7.0291459666520312E-2</v>
      </c>
      <c r="D49" s="46">
        <f ca="1">'gas-ff-natural'!H49</f>
        <v>6.4433838027643617E-2</v>
      </c>
      <c r="E49" s="46">
        <f ca="1">'gas-ff-natural'!I49</f>
        <v>5.8576216388766922E-2</v>
      </c>
      <c r="F49" s="46">
        <f ca="1">'gas-ff-natural'!J49</f>
        <v>5.2718594749890227E-2</v>
      </c>
      <c r="G49" s="46">
        <f ca="1">'gas-ff-natural'!K49</f>
        <v>4.6860973111013539E-2</v>
      </c>
      <c r="H49" s="46">
        <f ca="1">'gas-ff-natural'!L49</f>
        <v>4.1003351472136851E-2</v>
      </c>
      <c r="I49" s="47">
        <f ca="1">'gas-ff-natural'!M49</f>
        <v>3.5145729833260156E-2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0.80909134093914226</v>
      </c>
      <c r="D50" s="46">
        <f ca="1">'gas-ff-natural'!H50</f>
        <v>0.74166706252754711</v>
      </c>
      <c r="E50" s="46">
        <f ca="1">'gas-ff-natural'!I50</f>
        <v>0.67424278411595195</v>
      </c>
      <c r="F50" s="46">
        <f ca="1">'gas-ff-natural'!J50</f>
        <v>0.60681850570435669</v>
      </c>
      <c r="G50" s="46">
        <f ca="1">'gas-ff-natural'!K50</f>
        <v>0.53939422729276154</v>
      </c>
      <c r="H50" s="46">
        <f ca="1">'gas-ff-natural'!L50</f>
        <v>0.47196994888116633</v>
      </c>
      <c r="I50" s="47">
        <f ca="1">'gas-ff-natural'!M50</f>
        <v>0.40454567046957113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0.40154090619824928</v>
      </c>
      <c r="D51" s="46">
        <f ca="1">'gas-ff-natural'!H51</f>
        <v>0.36807916401506185</v>
      </c>
      <c r="E51" s="46">
        <f ca="1">'gas-ff-natural'!I51</f>
        <v>0.33461742183187443</v>
      </c>
      <c r="F51" s="46">
        <f ca="1">'gas-ff-natural'!J51</f>
        <v>0.301155679648687</v>
      </c>
      <c r="G51" s="46">
        <f ca="1">'gas-ff-natural'!K51</f>
        <v>0.26769393746549952</v>
      </c>
      <c r="H51" s="46">
        <f ca="1">'gas-ff-natural'!L51</f>
        <v>0.23423219528231209</v>
      </c>
      <c r="I51" s="47">
        <f ca="1">'gas-ff-natural'!M51</f>
        <v>0.20077045309912464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0.37436008888982858</v>
      </c>
      <c r="D52" s="46">
        <f ca="1">'gas-ff-natural'!H52</f>
        <v>0.34316341481567619</v>
      </c>
      <c r="E52" s="46">
        <f ca="1">'gas-ff-natural'!I52</f>
        <v>0.31196674074152381</v>
      </c>
      <c r="F52" s="46">
        <f ca="1">'gas-ff-natural'!J52</f>
        <v>0.28077006666737142</v>
      </c>
      <c r="G52" s="46">
        <f ca="1">'gas-ff-natural'!K52</f>
        <v>0.24957339259321903</v>
      </c>
      <c r="H52" s="46">
        <f ca="1">'gas-ff-natural'!L52</f>
        <v>0.21837671851906665</v>
      </c>
      <c r="I52" s="47">
        <f ca="1">'gas-ff-natural'!M52</f>
        <v>0.18718004444491429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0.84240475044422414</v>
      </c>
      <c r="D53" s="46">
        <f ca="1">'gas-ff-natural'!H53</f>
        <v>0.77220435457387215</v>
      </c>
      <c r="E53" s="46">
        <f ca="1">'gas-ff-natural'!I53</f>
        <v>0.70200395870352017</v>
      </c>
      <c r="F53" s="46">
        <f ca="1">'gas-ff-natural'!J53</f>
        <v>0.63180356283316819</v>
      </c>
      <c r="G53" s="46">
        <f ca="1">'gas-ff-natural'!K53</f>
        <v>0.56160316696281609</v>
      </c>
      <c r="H53" s="46">
        <f ca="1">'gas-ff-natural'!L53</f>
        <v>0.49140277109246411</v>
      </c>
      <c r="I53" s="47">
        <f ca="1">'gas-ff-natural'!M53</f>
        <v>0.42120237522211207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0.65823917384561248</v>
      </c>
      <c r="D54" s="46">
        <f ca="1">'gas-ff-natural'!H54</f>
        <v>0.60338590935847813</v>
      </c>
      <c r="E54" s="46">
        <f ca="1">'gas-ff-natural'!I54</f>
        <v>0.54853264487134379</v>
      </c>
      <c r="F54" s="46">
        <f ca="1">'gas-ff-natural'!J54</f>
        <v>0.49367938038420939</v>
      </c>
      <c r="G54" s="46">
        <f ca="1">'gas-ff-natural'!K54</f>
        <v>0.43882611589707499</v>
      </c>
      <c r="H54" s="46">
        <f ca="1">'gas-ff-natural'!L54</f>
        <v>0.38397285140994064</v>
      </c>
      <c r="I54" s="47">
        <f ca="1">'gas-ff-natural'!M54</f>
        <v>0.32911958692280624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9.9522846374697424E-2</v>
      </c>
      <c r="D55" s="46">
        <f ca="1">'gas-ff-natural'!H55</f>
        <v>9.1229275843472638E-2</v>
      </c>
      <c r="E55" s="46">
        <f ca="1">'gas-ff-natural'!I55</f>
        <v>8.2935705312247851E-2</v>
      </c>
      <c r="F55" s="46">
        <f ca="1">'gas-ff-natural'!J55</f>
        <v>7.4642134781023065E-2</v>
      </c>
      <c r="G55" s="46">
        <f ca="1">'gas-ff-natural'!K55</f>
        <v>6.6348564249798278E-2</v>
      </c>
      <c r="H55" s="46">
        <f ca="1">'gas-ff-natural'!L55</f>
        <v>5.8054993718573492E-2</v>
      </c>
      <c r="I55" s="47">
        <f ca="1">'gas-ff-natural'!M55</f>
        <v>4.9761423187348712E-2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0.37003747478650512</v>
      </c>
      <c r="D56" s="46">
        <f ca="1">'gas-ff-natural'!H56</f>
        <v>0.33920101855429635</v>
      </c>
      <c r="E56" s="46">
        <f ca="1">'gas-ff-natural'!I56</f>
        <v>0.30836456232208759</v>
      </c>
      <c r="F56" s="46">
        <f ca="1">'gas-ff-natural'!J56</f>
        <v>0.27752810608987882</v>
      </c>
      <c r="G56" s="46">
        <f ca="1">'gas-ff-natural'!K56</f>
        <v>0.24669164985767006</v>
      </c>
      <c r="H56" s="46">
        <f ca="1">'gas-ff-natural'!L56</f>
        <v>0.21585519362546129</v>
      </c>
      <c r="I56" s="47">
        <f ca="1">'gas-ff-natural'!M56</f>
        <v>0.18501873739325256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0.10538037905554444</v>
      </c>
      <c r="D57" s="46">
        <f ca="1">'gas-ff-natural'!H57</f>
        <v>9.6598680800915743E-2</v>
      </c>
      <c r="E57" s="46">
        <f ca="1">'gas-ff-natural'!I57</f>
        <v>8.7816982546287031E-2</v>
      </c>
      <c r="F57" s="46">
        <f ca="1">'gas-ff-natural'!J57</f>
        <v>7.9035284291658334E-2</v>
      </c>
      <c r="G57" s="46">
        <f ca="1">'gas-ff-natural'!K57</f>
        <v>7.0253586037029636E-2</v>
      </c>
      <c r="H57" s="46">
        <f ca="1">'gas-ff-natural'!L57</f>
        <v>6.1471887782400925E-2</v>
      </c>
      <c r="I57" s="47">
        <f ca="1">'gas-ff-natural'!M57</f>
        <v>5.269018952777222E-2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0.22409811899530593</v>
      </c>
      <c r="D58" s="46">
        <f ca="1">'gas-ff-natural'!H58</f>
        <v>0.2054232757456971</v>
      </c>
      <c r="E58" s="46">
        <f ca="1">'gas-ff-natural'!I58</f>
        <v>0.18674843249608827</v>
      </c>
      <c r="F58" s="46">
        <f ca="1">'gas-ff-natural'!J58</f>
        <v>0.16807358924647944</v>
      </c>
      <c r="G58" s="46">
        <f ca="1">'gas-ff-natural'!K58</f>
        <v>0.14939874599687061</v>
      </c>
      <c r="H58" s="46">
        <f ca="1">'gas-ff-natural'!L58</f>
        <v>0.13072390274726178</v>
      </c>
      <c r="I58" s="47">
        <f ca="1">'gas-ff-natural'!M58</f>
        <v>0.11204905949765297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0.66686571233137137</v>
      </c>
      <c r="D59" s="46">
        <f ca="1">'gas-ff-natural'!H59</f>
        <v>0.61129356963709047</v>
      </c>
      <c r="E59" s="46">
        <f ca="1">'gas-ff-natural'!I59</f>
        <v>0.55572142694280946</v>
      </c>
      <c r="F59" s="46">
        <f ca="1">'gas-ff-natural'!J59</f>
        <v>0.50014928424852856</v>
      </c>
      <c r="G59" s="46">
        <f ca="1">'gas-ff-natural'!K59</f>
        <v>0.4445771415542476</v>
      </c>
      <c r="H59" s="46">
        <f ca="1">'gas-ff-natural'!L59</f>
        <v>0.38900499885996664</v>
      </c>
      <c r="I59" s="47">
        <f ca="1">'gas-ff-natural'!M59</f>
        <v>0.33343285616568569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0.45221861409050718</v>
      </c>
      <c r="D60" s="46">
        <f ca="1">'gas-ff-natural'!H60</f>
        <v>0.40322826423070224</v>
      </c>
      <c r="E60" s="46">
        <f ca="1">'gas-ff-natural'!I60</f>
        <v>0.3542379143708973</v>
      </c>
      <c r="F60" s="46">
        <f ca="1">'gas-ff-natural'!J60</f>
        <v>0.30524756451109236</v>
      </c>
      <c r="G60" s="46">
        <f ca="1">'gas-ff-natural'!K60</f>
        <v>0.25625721465128742</v>
      </c>
      <c r="H60" s="46">
        <f ca="1">'gas-ff-natural'!L60</f>
        <v>0.20726686479148246</v>
      </c>
      <c r="I60" s="47">
        <f ca="1">'gas-ff-natural'!M60</f>
        <v>0.15827651493167749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0.51018476591539519</v>
      </c>
      <c r="D61" s="46">
        <f ca="1">'gas-ff-natural'!H61</f>
        <v>0.45491474960789402</v>
      </c>
      <c r="E61" s="46">
        <f ca="1">'gas-ff-natural'!I61</f>
        <v>0.39964473330039285</v>
      </c>
      <c r="F61" s="46">
        <f ca="1">'gas-ff-natural'!J61</f>
        <v>0.34437471699289174</v>
      </c>
      <c r="G61" s="46">
        <f ca="1">'gas-ff-natural'!K61</f>
        <v>0.28910470068539063</v>
      </c>
      <c r="H61" s="46">
        <f ca="1">'gas-ff-natural'!L61</f>
        <v>0.23383468437788946</v>
      </c>
      <c r="I61" s="47">
        <f ca="1">'gas-ff-natural'!M61</f>
        <v>0.17856466807038832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0.17796536775166139</v>
      </c>
      <c r="D62" s="46">
        <f ca="1">'gas-ff-natural'!H62</f>
        <v>0.15868578624523139</v>
      </c>
      <c r="E62" s="46">
        <f ca="1">'gas-ff-natural'!I62</f>
        <v>0.13940620473880139</v>
      </c>
      <c r="F62" s="46">
        <f ca="1">'gas-ff-natural'!J62</f>
        <v>0.12012662323237142</v>
      </c>
      <c r="G62" s="46">
        <f ca="1">'gas-ff-natural'!K62</f>
        <v>0.10084704172594144</v>
      </c>
      <c r="H62" s="46">
        <f ca="1">'gas-ff-natural'!L62</f>
        <v>8.1567460219511459E-2</v>
      </c>
      <c r="I62" s="47">
        <f ca="1">'gas-ff-natural'!M62</f>
        <v>6.2287878713081481E-2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0.38365020803675409</v>
      </c>
      <c r="D63" s="46">
        <f ca="1">'gas-ff-natural'!H63</f>
        <v>0.34208810216610575</v>
      </c>
      <c r="E63" s="46">
        <f ca="1">'gas-ff-natural'!I63</f>
        <v>0.3005259962954574</v>
      </c>
      <c r="F63" s="46">
        <f ca="1">'gas-ff-natural'!J63</f>
        <v>0.25896389042480905</v>
      </c>
      <c r="G63" s="46">
        <f ca="1">'gas-ff-natural'!K63</f>
        <v>0.21740178455416068</v>
      </c>
      <c r="H63" s="46">
        <f ca="1">'gas-ff-natural'!L63</f>
        <v>0.1758396786835123</v>
      </c>
      <c r="I63" s="47">
        <f ca="1">'gas-ff-natural'!M63</f>
        <v>0.13427757281286393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</v>
      </c>
      <c r="D64" s="46">
        <f ca="1">'gas-ff-natural'!H64</f>
        <v>0</v>
      </c>
      <c r="E64" s="46">
        <f ca="1">'gas-ff-natural'!I64</f>
        <v>0</v>
      </c>
      <c r="F64" s="46">
        <f ca="1">'gas-ff-natural'!J64</f>
        <v>0</v>
      </c>
      <c r="G64" s="46">
        <f ca="1">'gas-ff-natural'!K64</f>
        <v>0</v>
      </c>
      <c r="H64" s="46">
        <f ca="1">'gas-ff-natural'!L64</f>
        <v>0</v>
      </c>
      <c r="I64" s="47">
        <f ca="1">'gas-ff-natural'!M64</f>
        <v>0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0.58582251142680786</v>
      </c>
      <c r="D65" s="46">
        <f ca="1">'gas-ff-natural'!H65</f>
        <v>0.52235840602223704</v>
      </c>
      <c r="E65" s="46">
        <f ca="1">'gas-ff-natural'!I65</f>
        <v>0.45889430061766617</v>
      </c>
      <c r="F65" s="46">
        <f ca="1">'gas-ff-natural'!J65</f>
        <v>0.3954301952130953</v>
      </c>
      <c r="G65" s="46">
        <f ca="1">'gas-ff-natural'!K65</f>
        <v>0.33196608980852443</v>
      </c>
      <c r="H65" s="46">
        <f ca="1">'gas-ff-natural'!L65</f>
        <v>0.26850198440395356</v>
      </c>
      <c r="I65" s="47">
        <f ca="1">'gas-ff-natural'!M65</f>
        <v>0.20503787899938275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0.48231610600499225</v>
      </c>
      <c r="D66" s="46">
        <f ca="1">'gas-ff-natural'!H66</f>
        <v>0.43006519452111808</v>
      </c>
      <c r="E66" s="46">
        <f ca="1">'gas-ff-natural'!I66</f>
        <v>0.3778142830372439</v>
      </c>
      <c r="F66" s="46">
        <f ca="1">'gas-ff-natural'!J66</f>
        <v>0.32556337155336973</v>
      </c>
      <c r="G66" s="46">
        <f ca="1">'gas-ff-natural'!K66</f>
        <v>0.27331246006949561</v>
      </c>
      <c r="H66" s="46">
        <f ca="1">'gas-ff-natural'!L66</f>
        <v>0.22106154858562144</v>
      </c>
      <c r="I66" s="47">
        <f ca="1">'gas-ff-natural'!M66</f>
        <v>0.16881063710174729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0.21577983202276754</v>
      </c>
      <c r="D67" s="46">
        <f ca="1">'gas-ff-natural'!H67</f>
        <v>0.19240368355363438</v>
      </c>
      <c r="E67" s="46">
        <f ca="1">'gas-ff-natural'!I67</f>
        <v>0.16902753508450125</v>
      </c>
      <c r="F67" s="46">
        <f ca="1">'gas-ff-natural'!J67</f>
        <v>0.14565138661536808</v>
      </c>
      <c r="G67" s="46">
        <f ca="1">'gas-ff-natural'!K67</f>
        <v>0.12227523814623494</v>
      </c>
      <c r="H67" s="46">
        <f ca="1">'gas-ff-natural'!L67</f>
        <v>9.8899089677101787E-2</v>
      </c>
      <c r="I67" s="47">
        <f ca="1">'gas-ff-natural'!M67</f>
        <v>7.5522941207968639E-2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2.9744284848212E-2</v>
      </c>
      <c r="D68" s="46">
        <f ca="1">'gas-ff-natural'!H68</f>
        <v>2.6521987322989032E-2</v>
      </c>
      <c r="E68" s="46">
        <f ca="1">'gas-ff-natural'!I68</f>
        <v>2.3299689797766063E-2</v>
      </c>
      <c r="F68" s="46">
        <f ca="1">'gas-ff-natural'!J68</f>
        <v>2.0077392272543099E-2</v>
      </c>
      <c r="G68" s="46">
        <f ca="1">'gas-ff-natural'!K68</f>
        <v>1.685509474732013E-2</v>
      </c>
      <c r="H68" s="46">
        <f ca="1">'gas-ff-natural'!L68</f>
        <v>1.3632797222097166E-2</v>
      </c>
      <c r="I68" s="47">
        <f ca="1">'gas-ff-natural'!M68</f>
        <v>1.0410499696874199E-2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0.51528789091220362</v>
      </c>
      <c r="D69" s="46">
        <f ca="1">'gas-ff-natural'!H69</f>
        <v>0.45946503606338157</v>
      </c>
      <c r="E69" s="46">
        <f ca="1">'gas-ff-natural'!I69</f>
        <v>0.40364218121455953</v>
      </c>
      <c r="F69" s="46">
        <f ca="1">'gas-ff-natural'!J69</f>
        <v>0.34781932636573748</v>
      </c>
      <c r="G69" s="46">
        <f ca="1">'gas-ff-natural'!K69</f>
        <v>0.29199647151691543</v>
      </c>
      <c r="H69" s="46">
        <f ca="1">'gas-ff-natural'!L69</f>
        <v>0.23617361666809333</v>
      </c>
      <c r="I69" s="47">
        <f ca="1">'gas-ff-natural'!M69</f>
        <v>0.18035076181927126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0.49477855040038549</v>
      </c>
      <c r="D70" s="46">
        <f ca="1">'gas-ff-natural'!H70</f>
        <v>0.44117754077367705</v>
      </c>
      <c r="E70" s="46">
        <f ca="1">'gas-ff-natural'!I70</f>
        <v>0.38757653114696861</v>
      </c>
      <c r="F70" s="46">
        <f ca="1">'gas-ff-natural'!J70</f>
        <v>0.33397552152026017</v>
      </c>
      <c r="G70" s="46">
        <f ca="1">'gas-ff-natural'!K70</f>
        <v>0.28037451189355173</v>
      </c>
      <c r="H70" s="46">
        <f ca="1">'gas-ff-natural'!L70</f>
        <v>0.22677350226684331</v>
      </c>
      <c r="I70" s="47">
        <f ca="1">'gas-ff-natural'!M70</f>
        <v>0.1731724926401349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0.18987775794255449</v>
      </c>
      <c r="D71" s="46">
        <f ca="1">'gas-ff-natural'!H71</f>
        <v>0.16930766749877774</v>
      </c>
      <c r="E71" s="46">
        <f ca="1">'gas-ff-natural'!I71</f>
        <v>0.14873757705500101</v>
      </c>
      <c r="F71" s="46">
        <f ca="1">'gas-ff-natural'!J71</f>
        <v>0.12816748661122429</v>
      </c>
      <c r="G71" s="46">
        <f ca="1">'gas-ff-natural'!K71</f>
        <v>0.10759739616744755</v>
      </c>
      <c r="H71" s="46">
        <f ca="1">'gas-ff-natural'!L71</f>
        <v>8.7027305723670817E-2</v>
      </c>
      <c r="I71" s="47">
        <f ca="1">'gas-ff-natural'!M71</f>
        <v>6.6457215279894066E-2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0.8642053738818134</v>
      </c>
      <c r="D72" s="46">
        <f ca="1">'gas-ff-natural'!H72</f>
        <v>0.7705831250446169</v>
      </c>
      <c r="E72" s="46">
        <f ca="1">'gas-ff-natural'!I72</f>
        <v>0.6769608762074204</v>
      </c>
      <c r="F72" s="46">
        <f ca="1">'gas-ff-natural'!J72</f>
        <v>0.58333862737022402</v>
      </c>
      <c r="G72" s="46">
        <f ca="1">'gas-ff-natural'!K72</f>
        <v>0.48971637853302757</v>
      </c>
      <c r="H72" s="46">
        <f ca="1">'gas-ff-natural'!L72</f>
        <v>0.39609412969583113</v>
      </c>
      <c r="I72" s="47">
        <f ca="1">'gas-ff-natural'!M72</f>
        <v>0.30247188085863469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0.48473316293508117</v>
      </c>
      <c r="D73" s="46">
        <f ca="1">'gas-ff-natural'!H73</f>
        <v>0.43222040361711406</v>
      </c>
      <c r="E73" s="46">
        <f ca="1">'gas-ff-natural'!I73</f>
        <v>0.37970764429914694</v>
      </c>
      <c r="F73" s="46">
        <f ca="1">'gas-ff-natural'!J73</f>
        <v>0.32719488498117982</v>
      </c>
      <c r="G73" s="46">
        <f ca="1">'gas-ff-natural'!K73</f>
        <v>0.27468212566321271</v>
      </c>
      <c r="H73" s="46">
        <f ca="1">'gas-ff-natural'!L73</f>
        <v>0.22216936634524553</v>
      </c>
      <c r="I73" s="47">
        <f ca="1">'gas-ff-natural'!M73</f>
        <v>0.16965660702727839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0.79458761834642577</v>
      </c>
      <c r="D74" s="46">
        <f ca="1">'gas-ff-natural'!H74</f>
        <v>0.70850729302556292</v>
      </c>
      <c r="E74" s="46">
        <f ca="1">'gas-ff-natural'!I74</f>
        <v>0.62242696770470007</v>
      </c>
      <c r="F74" s="46">
        <f ca="1">'gas-ff-natural'!J74</f>
        <v>0.53634664238383734</v>
      </c>
      <c r="G74" s="46">
        <f ca="1">'gas-ff-natural'!K74</f>
        <v>0.45026631706297454</v>
      </c>
      <c r="H74" s="46">
        <f ca="1">'gas-ff-natural'!L74</f>
        <v>0.36418599174211175</v>
      </c>
      <c r="I74" s="47">
        <f ca="1">'gas-ff-natural'!M74</f>
        <v>0.27810566642124901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0.26825979791894594</v>
      </c>
      <c r="D75" s="46">
        <f ca="1">'gas-ff-natural'!H75</f>
        <v>0.23919831981106013</v>
      </c>
      <c r="E75" s="46">
        <f ca="1">'gas-ff-natural'!I75</f>
        <v>0.21013684170317432</v>
      </c>
      <c r="F75" s="46">
        <f ca="1">'gas-ff-natural'!J75</f>
        <v>0.1810753635952885</v>
      </c>
      <c r="G75" s="46">
        <f ca="1">'gas-ff-natural'!K75</f>
        <v>0.15201388548740269</v>
      </c>
      <c r="H75" s="46">
        <f ca="1">'gas-ff-natural'!L75</f>
        <v>0.12295240737951688</v>
      </c>
      <c r="I75" s="47">
        <f ca="1">'gas-ff-natural'!M75</f>
        <v>9.3890929271631077E-2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0.28928519959782389</v>
      </c>
      <c r="D76" s="46">
        <f ca="1">'gas-ff-natural'!H76</f>
        <v>0.25794596964139299</v>
      </c>
      <c r="E76" s="46">
        <f ca="1">'gas-ff-natural'!I76</f>
        <v>0.22660673968496206</v>
      </c>
      <c r="F76" s="46">
        <f ca="1">'gas-ff-natural'!J76</f>
        <v>0.19526750972853113</v>
      </c>
      <c r="G76" s="46">
        <f ca="1">'gas-ff-natural'!K76</f>
        <v>0.1639282797721002</v>
      </c>
      <c r="H76" s="46">
        <f ca="1">'gas-ff-natural'!L76</f>
        <v>0.13258904981566927</v>
      </c>
      <c r="I76" s="47">
        <f ca="1">'gas-ff-natural'!M76</f>
        <v>0.10124981985923835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0.51475639331480061</v>
      </c>
      <c r="D77" s="46">
        <f ca="1">'gas-ff-natural'!H77</f>
        <v>0.45899111737236387</v>
      </c>
      <c r="E77" s="46">
        <f ca="1">'gas-ff-natural'!I77</f>
        <v>0.40322584142992712</v>
      </c>
      <c r="F77" s="46">
        <f ca="1">'gas-ff-natural'!J77</f>
        <v>0.34746056548749038</v>
      </c>
      <c r="G77" s="46">
        <f ca="1">'gas-ff-natural'!K77</f>
        <v>0.29169528954505364</v>
      </c>
      <c r="H77" s="46">
        <f ca="1">'gas-ff-natural'!L77</f>
        <v>0.23593001360261692</v>
      </c>
      <c r="I77" s="47">
        <f ca="1">'gas-ff-natural'!M77</f>
        <v>0.18016473766018021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7.0291459666520312E-2</v>
      </c>
      <c r="D78" s="46">
        <f ca="1">'gas-ff-natural'!H78</f>
        <v>6.2676551535980604E-2</v>
      </c>
      <c r="E78" s="46">
        <f ca="1">'gas-ff-natural'!I78</f>
        <v>5.5061643405440903E-2</v>
      </c>
      <c r="F78" s="46">
        <f ca="1">'gas-ff-natural'!J78</f>
        <v>4.7446735274901203E-2</v>
      </c>
      <c r="G78" s="46">
        <f ca="1">'gas-ff-natural'!K78</f>
        <v>3.9831827144361502E-2</v>
      </c>
      <c r="H78" s="46">
        <f ca="1">'gas-ff-natural'!L78</f>
        <v>3.2216919013821808E-2</v>
      </c>
      <c r="I78" s="47">
        <f ca="1">'gas-ff-natural'!M78</f>
        <v>2.4602010883282108E-2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0.80909134093914226</v>
      </c>
      <c r="D79" s="46">
        <f ca="1">'gas-ff-natural'!H79</f>
        <v>0.72143977900406853</v>
      </c>
      <c r="E79" s="46">
        <f ca="1">'gas-ff-natural'!I79</f>
        <v>0.6337882170689948</v>
      </c>
      <c r="F79" s="46">
        <f ca="1">'gas-ff-natural'!J79</f>
        <v>0.54613665513392107</v>
      </c>
      <c r="G79" s="46">
        <f ca="1">'gas-ff-natural'!K79</f>
        <v>0.45848509319884734</v>
      </c>
      <c r="H79" s="46">
        <f ca="1">'gas-ff-natural'!L79</f>
        <v>0.37083353126377355</v>
      </c>
      <c r="I79" s="47">
        <f ca="1">'gas-ff-natural'!M79</f>
        <v>0.28318196932869977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0.40154090619824928</v>
      </c>
      <c r="D80" s="46">
        <f ca="1">'gas-ff-natural'!H80</f>
        <v>0.3580406413601056</v>
      </c>
      <c r="E80" s="46">
        <f ca="1">'gas-ff-natural'!I80</f>
        <v>0.31454037652196193</v>
      </c>
      <c r="F80" s="46">
        <f ca="1">'gas-ff-natural'!J80</f>
        <v>0.27104011168381825</v>
      </c>
      <c r="G80" s="46">
        <f ca="1">'gas-ff-natural'!K80</f>
        <v>0.22753984684567458</v>
      </c>
      <c r="H80" s="46">
        <f ca="1">'gas-ff-natural'!L80</f>
        <v>0.1840395820075309</v>
      </c>
      <c r="I80" s="47">
        <f ca="1">'gas-ff-natural'!M80</f>
        <v>0.14053931716938725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0.37436008888982858</v>
      </c>
      <c r="D81" s="46">
        <f ca="1">'gas-ff-natural'!H81</f>
        <v>0.33380441259343047</v>
      </c>
      <c r="E81" s="46">
        <f ca="1">'gas-ff-natural'!I81</f>
        <v>0.29324873629703235</v>
      </c>
      <c r="F81" s="46">
        <f ca="1">'gas-ff-natural'!J81</f>
        <v>0.25269306000063424</v>
      </c>
      <c r="G81" s="46">
        <f ca="1">'gas-ff-natural'!K81</f>
        <v>0.21213738370423615</v>
      </c>
      <c r="H81" s="46">
        <f ca="1">'gas-ff-natural'!L81</f>
        <v>0.17158170740783807</v>
      </c>
      <c r="I81" s="47">
        <f ca="1">'gas-ff-natural'!M81</f>
        <v>0.13102603111143998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0.84240475044422414</v>
      </c>
      <c r="D82" s="46">
        <f ca="1">'gas-ff-natural'!H82</f>
        <v>0.75114423581276657</v>
      </c>
      <c r="E82" s="46">
        <f ca="1">'gas-ff-natural'!I82</f>
        <v>0.65988372118130889</v>
      </c>
      <c r="F82" s="46">
        <f ca="1">'gas-ff-natural'!J82</f>
        <v>0.56862320654985132</v>
      </c>
      <c r="G82" s="46">
        <f ca="1">'gas-ff-natural'!K82</f>
        <v>0.4773626919183937</v>
      </c>
      <c r="H82" s="46">
        <f ca="1">'gas-ff-natural'!L82</f>
        <v>0.38610217728693608</v>
      </c>
      <c r="I82" s="47">
        <f ca="1">'gas-ff-natural'!M82</f>
        <v>0.29484166265547845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0.65823917384561248</v>
      </c>
      <c r="D83" s="46">
        <f ca="1">'gas-ff-natural'!H83</f>
        <v>0.58692993001233784</v>
      </c>
      <c r="E83" s="46">
        <f ca="1">'gas-ff-natural'!I83</f>
        <v>0.51562068617906309</v>
      </c>
      <c r="F83" s="46">
        <f ca="1">'gas-ff-natural'!J83</f>
        <v>0.4443114423457884</v>
      </c>
      <c r="G83" s="46">
        <f ca="1">'gas-ff-natural'!K83</f>
        <v>0.37300219851251371</v>
      </c>
      <c r="H83" s="46">
        <f ca="1">'gas-ff-natural'!L83</f>
        <v>0.30169295467923901</v>
      </c>
      <c r="I83" s="47">
        <f ca="1">'gas-ff-natural'!M83</f>
        <v>0.23038371084596435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9.9522846374697424E-2</v>
      </c>
      <c r="D84" s="46">
        <f ca="1">'gas-ff-natural'!H84</f>
        <v>8.8741204684105207E-2</v>
      </c>
      <c r="E84" s="46">
        <f ca="1">'gas-ff-natural'!I84</f>
        <v>7.7959562993512976E-2</v>
      </c>
      <c r="F84" s="46">
        <f ca="1">'gas-ff-natural'!J84</f>
        <v>6.7177921302920759E-2</v>
      </c>
      <c r="G84" s="46">
        <f ca="1">'gas-ff-natural'!K84</f>
        <v>5.6396279612328536E-2</v>
      </c>
      <c r="H84" s="46">
        <f ca="1">'gas-ff-natural'!L84</f>
        <v>4.5614637921736312E-2</v>
      </c>
      <c r="I84" s="47">
        <f ca="1">'gas-ff-natural'!M84</f>
        <v>3.4832996231144095E-2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0.37003747478650512</v>
      </c>
      <c r="D85" s="46">
        <f ca="1">'gas-ff-natural'!H85</f>
        <v>0.32995008168463374</v>
      </c>
      <c r="E85" s="46">
        <f ca="1">'gas-ff-natural'!I85</f>
        <v>0.28986268858276237</v>
      </c>
      <c r="F85" s="46">
        <f ca="1">'gas-ff-natural'!J85</f>
        <v>0.24977529548089097</v>
      </c>
      <c r="G85" s="46">
        <f ca="1">'gas-ff-natural'!K85</f>
        <v>0.20968790237901958</v>
      </c>
      <c r="H85" s="46">
        <f ca="1">'gas-ff-natural'!L85</f>
        <v>0.16960050927714818</v>
      </c>
      <c r="I85" s="47">
        <f ca="1">'gas-ff-natural'!M85</f>
        <v>0.12951311617527678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0.10538037905554444</v>
      </c>
      <c r="D86" s="46">
        <f ca="1">'gas-ff-natural'!H86</f>
        <v>9.3964171324527127E-2</v>
      </c>
      <c r="E86" s="46">
        <f ca="1">'gas-ff-natural'!I86</f>
        <v>8.2547963593509813E-2</v>
      </c>
      <c r="F86" s="46">
        <f ca="1">'gas-ff-natural'!J86</f>
        <v>7.1131755862492499E-2</v>
      </c>
      <c r="G86" s="46">
        <f ca="1">'gas-ff-natural'!K86</f>
        <v>5.9715548131475185E-2</v>
      </c>
      <c r="H86" s="46">
        <f ca="1">'gas-ff-natural'!L86</f>
        <v>4.8299340400457871E-2</v>
      </c>
      <c r="I86" s="47">
        <f ca="1">'gas-ff-natural'!M86</f>
        <v>3.6883132669440551E-2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0.22409811899530593</v>
      </c>
      <c r="D87" s="46">
        <f ca="1">'gas-ff-natural'!H87</f>
        <v>0.19982082277081445</v>
      </c>
      <c r="E87" s="46">
        <f ca="1">'gas-ff-natural'!I87</f>
        <v>0.17554352654632296</v>
      </c>
      <c r="F87" s="46">
        <f ca="1">'gas-ff-natural'!J87</f>
        <v>0.15126623032183148</v>
      </c>
      <c r="G87" s="46">
        <f ca="1">'gas-ff-natural'!K87</f>
        <v>0.12698893409734002</v>
      </c>
      <c r="H87" s="46">
        <f ca="1">'gas-ff-natural'!L87</f>
        <v>0.10271163787284854</v>
      </c>
      <c r="I87" s="47">
        <f ca="1">'gas-ff-natural'!M87</f>
        <v>7.8434341648357067E-2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0.66686571233137137</v>
      </c>
      <c r="D88" s="46">
        <f ca="1">'gas-ff-natural'!H88</f>
        <v>0.5946219268288061</v>
      </c>
      <c r="E88" s="46">
        <f ca="1">'gas-ff-natural'!I88</f>
        <v>0.52237814132624083</v>
      </c>
      <c r="F88" s="46">
        <f ca="1">'gas-ff-natural'!J88</f>
        <v>0.45013435582367561</v>
      </c>
      <c r="G88" s="46">
        <f ca="1">'gas-ff-natural'!K88</f>
        <v>0.3778905703211104</v>
      </c>
      <c r="H88" s="46">
        <f ca="1">'gas-ff-natural'!L88</f>
        <v>0.30564678481854518</v>
      </c>
      <c r="I88" s="47">
        <f ca="1">'gas-ff-natural'!M88</f>
        <v>0.23340299931597996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0.45221861409050718</v>
      </c>
      <c r="D89" s="46">
        <f ca="1">'gas-ff-natural'!H89</f>
        <v>0.38061733352617688</v>
      </c>
      <c r="E89" s="46">
        <f ca="1">'gas-ff-natural'!I89</f>
        <v>0.30901605296184659</v>
      </c>
      <c r="F89" s="46">
        <f ca="1">'gas-ff-natural'!J89</f>
        <v>0.23741477239751629</v>
      </c>
      <c r="G89" s="46">
        <f ca="1">'gas-ff-natural'!K89</f>
        <v>0.165813491833186</v>
      </c>
      <c r="H89" s="46">
        <f ca="1">'gas-ff-natural'!L89</f>
        <v>9.4212211268855692E-2</v>
      </c>
      <c r="I89" s="47">
        <f ca="1">'gas-ff-natural'!M89</f>
        <v>2.261093070452538E-2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0.51018476591539519</v>
      </c>
      <c r="D90" s="46">
        <f ca="1">'gas-ff-natural'!H90</f>
        <v>0.42940551131212429</v>
      </c>
      <c r="E90" s="46">
        <f ca="1">'gas-ff-natural'!I90</f>
        <v>0.34862625670885339</v>
      </c>
      <c r="F90" s="46">
        <f ca="1">'gas-ff-natural'!J90</f>
        <v>0.26784700210558249</v>
      </c>
      <c r="G90" s="46">
        <f ca="1">'gas-ff-natural'!K90</f>
        <v>0.18706774750231159</v>
      </c>
      <c r="H90" s="46">
        <f ca="1">'gas-ff-natural'!L90</f>
        <v>0.10628849289904069</v>
      </c>
      <c r="I90" s="47">
        <f ca="1">'gas-ff-natural'!M90</f>
        <v>2.5509238295769784E-2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0.17796536775166139</v>
      </c>
      <c r="D91" s="46">
        <f ca="1">'gas-ff-natural'!H91</f>
        <v>0.14978751785764832</v>
      </c>
      <c r="E91" s="46">
        <f ca="1">'gas-ff-natural'!I91</f>
        <v>0.12160966796363527</v>
      </c>
      <c r="F91" s="46">
        <f ca="1">'gas-ff-natural'!J91</f>
        <v>9.3431818069622224E-2</v>
      </c>
      <c r="G91" s="46">
        <f ca="1">'gas-ff-natural'!K91</f>
        <v>6.5253968175609176E-2</v>
      </c>
      <c r="H91" s="46">
        <f ca="1">'gas-ff-natural'!L91</f>
        <v>3.7076118281596127E-2</v>
      </c>
      <c r="I91" s="47">
        <f ca="1">'gas-ff-natural'!M91</f>
        <v>8.8982683875830776E-3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0.38365020803675409</v>
      </c>
      <c r="D92" s="46">
        <f ca="1">'gas-ff-natural'!H92</f>
        <v>0.32290559176426803</v>
      </c>
      <c r="E92" s="46">
        <f ca="1">'gas-ff-natural'!I92</f>
        <v>0.26216097549178197</v>
      </c>
      <c r="F92" s="46">
        <f ca="1">'gas-ff-natural'!J92</f>
        <v>0.2014163592192959</v>
      </c>
      <c r="G92" s="46">
        <f ca="1">'gas-ff-natural'!K92</f>
        <v>0.14067174294680984</v>
      </c>
      <c r="H92" s="46">
        <f ca="1">'gas-ff-natural'!L92</f>
        <v>7.9927126674323778E-2</v>
      </c>
      <c r="I92" s="47">
        <f ca="1">'gas-ff-natural'!M92</f>
        <v>1.9182510401837723E-2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</v>
      </c>
      <c r="D93" s="46">
        <f ca="1">'gas-ff-natural'!H93</f>
        <v>0</v>
      </c>
      <c r="E93" s="46">
        <f ca="1">'gas-ff-natural'!I93</f>
        <v>0</v>
      </c>
      <c r="F93" s="46">
        <f ca="1">'gas-ff-natural'!J93</f>
        <v>0</v>
      </c>
      <c r="G93" s="46">
        <f ca="1">'gas-ff-natural'!K93</f>
        <v>0</v>
      </c>
      <c r="H93" s="46">
        <f ca="1">'gas-ff-natural'!L93</f>
        <v>0</v>
      </c>
      <c r="I93" s="47">
        <f ca="1">'gas-ff-natural'!M93</f>
        <v>0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0.58582251142680786</v>
      </c>
      <c r="D94" s="46">
        <f ca="1">'gas-ff-natural'!H94</f>
        <v>0.49306728045089665</v>
      </c>
      <c r="E94" s="46">
        <f ca="1">'gas-ff-natural'!I94</f>
        <v>0.40031204947498539</v>
      </c>
      <c r="F94" s="46">
        <f ca="1">'gas-ff-natural'!J94</f>
        <v>0.30755681849907412</v>
      </c>
      <c r="G94" s="46">
        <f ca="1">'gas-ff-natural'!K94</f>
        <v>0.21480158752316289</v>
      </c>
      <c r="H94" s="46">
        <f ca="1">'gas-ff-natural'!L94</f>
        <v>0.12204635654725166</v>
      </c>
      <c r="I94" s="47">
        <f ca="1">'gas-ff-natural'!M94</f>
        <v>2.9291125571340417E-2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0.48231610600499225</v>
      </c>
      <c r="D95" s="46">
        <f ca="1">'gas-ff-natural'!H95</f>
        <v>0.40594938922086848</v>
      </c>
      <c r="E95" s="46">
        <f ca="1">'gas-ff-natural'!I95</f>
        <v>0.32958267243674472</v>
      </c>
      <c r="F95" s="46">
        <f ca="1">'gas-ff-natural'!J95</f>
        <v>0.25321595565262095</v>
      </c>
      <c r="G95" s="46">
        <f ca="1">'gas-ff-natural'!K95</f>
        <v>0.17684923886849718</v>
      </c>
      <c r="H95" s="46">
        <f ca="1">'gas-ff-natural'!L95</f>
        <v>0.10048252208437342</v>
      </c>
      <c r="I95" s="47">
        <f ca="1">'gas-ff-natural'!M95</f>
        <v>2.4115805300249635E-2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0.21577983202276754</v>
      </c>
      <c r="D96" s="46">
        <f ca="1">'gas-ff-natural'!H96</f>
        <v>0.18161469195249602</v>
      </c>
      <c r="E96" s="46">
        <f ca="1">'gas-ff-natural'!I96</f>
        <v>0.1474495518822245</v>
      </c>
      <c r="F96" s="46">
        <f ca="1">'gas-ff-natural'!J96</f>
        <v>0.11328441181195298</v>
      </c>
      <c r="G96" s="46">
        <f ca="1">'gas-ff-natural'!K96</f>
        <v>7.9119271741681457E-2</v>
      </c>
      <c r="H96" s="46">
        <f ca="1">'gas-ff-natural'!L96</f>
        <v>4.4954131671409922E-2</v>
      </c>
      <c r="I96" s="47">
        <f ca="1">'gas-ff-natural'!M96</f>
        <v>1.0788991601138387E-2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2.9744284848212E-2</v>
      </c>
      <c r="D97" s="46">
        <f ca="1">'gas-ff-natural'!H97</f>
        <v>2.5034773080578433E-2</v>
      </c>
      <c r="E97" s="46">
        <f ca="1">'gas-ff-natural'!I97</f>
        <v>2.0325261312944865E-2</v>
      </c>
      <c r="F97" s="46">
        <f ca="1">'gas-ff-natural'!J97</f>
        <v>1.56157495453113E-2</v>
      </c>
      <c r="G97" s="46">
        <f ca="1">'gas-ff-natural'!K97</f>
        <v>1.0906237777677734E-2</v>
      </c>
      <c r="H97" s="46">
        <f ca="1">'gas-ff-natural'!L97</f>
        <v>6.1967260100441674E-3</v>
      </c>
      <c r="I97" s="47">
        <f ca="1">'gas-ff-natural'!M97</f>
        <v>1.4872142424106013E-3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0.51528789091220362</v>
      </c>
      <c r="D98" s="46">
        <f ca="1">'gas-ff-natural'!H98</f>
        <v>0.43370064151777138</v>
      </c>
      <c r="E98" s="46">
        <f ca="1">'gas-ff-natural'!I98</f>
        <v>0.35211339212333914</v>
      </c>
      <c r="F98" s="46">
        <f ca="1">'gas-ff-natural'!J98</f>
        <v>0.2705261427289069</v>
      </c>
      <c r="G98" s="46">
        <f ca="1">'gas-ff-natural'!K98</f>
        <v>0.18893889333447467</v>
      </c>
      <c r="H98" s="46">
        <f ca="1">'gas-ff-natural'!L98</f>
        <v>0.10735164394004243</v>
      </c>
      <c r="I98" s="47">
        <f ca="1">'gas-ff-natural'!M98</f>
        <v>2.5764394545610202E-2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0.49477855040038549</v>
      </c>
      <c r="D99" s="46">
        <f ca="1">'gas-ff-natural'!H99</f>
        <v>0.41643861325365777</v>
      </c>
      <c r="E99" s="46">
        <f ca="1">'gas-ff-natural'!I99</f>
        <v>0.33809867610693006</v>
      </c>
      <c r="F99" s="46">
        <f ca="1">'gas-ff-natural'!J99</f>
        <v>0.25975873896020235</v>
      </c>
      <c r="G99" s="46">
        <f ca="1">'gas-ff-natural'!K99</f>
        <v>0.18141880181347467</v>
      </c>
      <c r="H99" s="46">
        <f ca="1">'gas-ff-natural'!L99</f>
        <v>0.10307886466674698</v>
      </c>
      <c r="I99" s="47">
        <f ca="1">'gas-ff-natural'!M99</f>
        <v>2.4738927520019296E-2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0.18987775794255449</v>
      </c>
      <c r="D100" s="46">
        <f ca="1">'gas-ff-natural'!H100</f>
        <v>0.15981377960165002</v>
      </c>
      <c r="E100" s="46">
        <f ca="1">'gas-ff-natural'!I100</f>
        <v>0.12974980126074556</v>
      </c>
      <c r="F100" s="46">
        <f ca="1">'gas-ff-natural'!J100</f>
        <v>9.9685822919841099E-2</v>
      </c>
      <c r="G100" s="46">
        <f ca="1">'gas-ff-natural'!K100</f>
        <v>6.9621844578936637E-2</v>
      </c>
      <c r="H100" s="46">
        <f ca="1">'gas-ff-natural'!L100</f>
        <v>3.9557866238032188E-2</v>
      </c>
      <c r="I100" s="47">
        <f ca="1">'gas-ff-natural'!M100</f>
        <v>9.4938878971277327E-3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0.8642053738818134</v>
      </c>
      <c r="D101" s="46">
        <f ca="1">'gas-ff-natural'!H101</f>
        <v>0.72737285635052629</v>
      </c>
      <c r="E101" s="46">
        <f ca="1">'gas-ff-natural'!I101</f>
        <v>0.59054033881923917</v>
      </c>
      <c r="F101" s="46">
        <f ca="1">'gas-ff-natural'!J101</f>
        <v>0.45370782128795206</v>
      </c>
      <c r="G101" s="46">
        <f ca="1">'gas-ff-natural'!K101</f>
        <v>0.31687530375666495</v>
      </c>
      <c r="H101" s="46">
        <f ca="1">'gas-ff-natural'!L101</f>
        <v>0.18004278622537784</v>
      </c>
      <c r="I101" s="47">
        <f ca="1">'gas-ff-natural'!M101</f>
        <v>4.3210268694090712E-2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0.48473316293508117</v>
      </c>
      <c r="D102" s="46">
        <f ca="1">'gas-ff-natural'!H102</f>
        <v>0.40798374547035998</v>
      </c>
      <c r="E102" s="46">
        <f ca="1">'gas-ff-natural'!I102</f>
        <v>0.33123432800563879</v>
      </c>
      <c r="F102" s="46">
        <f ca="1">'gas-ff-natural'!J102</f>
        <v>0.2544849105409176</v>
      </c>
      <c r="G102" s="46">
        <f ca="1">'gas-ff-natural'!K102</f>
        <v>0.1777354930761964</v>
      </c>
      <c r="H102" s="46">
        <f ca="1">'gas-ff-natural'!L102</f>
        <v>0.10098607561147524</v>
      </c>
      <c r="I102" s="47">
        <f ca="1">'gas-ff-natural'!M102</f>
        <v>2.4236658146754079E-2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0.79458761834642577</v>
      </c>
      <c r="D103" s="46">
        <f ca="1">'gas-ff-natural'!H103</f>
        <v>0.66877791210824167</v>
      </c>
      <c r="E103" s="46">
        <f ca="1">'gas-ff-natural'!I103</f>
        <v>0.54296820587005756</v>
      </c>
      <c r="F103" s="46">
        <f ca="1">'gas-ff-natural'!J103</f>
        <v>0.41715849963187351</v>
      </c>
      <c r="G103" s="46">
        <f ca="1">'gas-ff-natural'!K103</f>
        <v>0.29134879339368946</v>
      </c>
      <c r="H103" s="46">
        <f ca="1">'gas-ff-natural'!L103</f>
        <v>0.16553908715550539</v>
      </c>
      <c r="I103" s="47">
        <f ca="1">'gas-ff-natural'!M103</f>
        <v>3.9729380917321325E-2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0.26825979791894594</v>
      </c>
      <c r="D104" s="46">
        <f ca="1">'gas-ff-natural'!H104</f>
        <v>0.22578532991511283</v>
      </c>
      <c r="E104" s="46">
        <f ca="1">'gas-ff-natural'!I104</f>
        <v>0.18331086191127971</v>
      </c>
      <c r="F104" s="46">
        <f ca="1">'gas-ff-natural'!J104</f>
        <v>0.14083639390744662</v>
      </c>
      <c r="G104" s="46">
        <f ca="1">'gas-ff-natural'!K104</f>
        <v>9.8361925903613506E-2</v>
      </c>
      <c r="H104" s="46">
        <f ca="1">'gas-ff-natural'!L104</f>
        <v>5.5887457899780404E-2</v>
      </c>
      <c r="I104" s="47">
        <f ca="1">'gas-ff-natural'!M104</f>
        <v>1.341298989594731E-2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0.28928519959782389</v>
      </c>
      <c r="D105" s="46">
        <f ca="1">'gas-ff-natural'!H105</f>
        <v>0.24348170966150179</v>
      </c>
      <c r="E105" s="46">
        <f ca="1">'gas-ff-natural'!I105</f>
        <v>0.19767821972517968</v>
      </c>
      <c r="F105" s="46">
        <f ca="1">'gas-ff-natural'!J105</f>
        <v>0.15187472978885758</v>
      </c>
      <c r="G105" s="46">
        <f ca="1">'gas-ff-natural'!K105</f>
        <v>0.10607123985253544</v>
      </c>
      <c r="H105" s="46">
        <f ca="1">'gas-ff-natural'!L105</f>
        <v>6.0267749916213323E-2</v>
      </c>
      <c r="I105" s="47">
        <f ca="1">'gas-ff-natural'!M105</f>
        <v>1.4464259979891208E-2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0.51475639331480061</v>
      </c>
      <c r="D106" s="46">
        <f ca="1">'gas-ff-natural'!H106</f>
        <v>0.43325329770662385</v>
      </c>
      <c r="E106" s="46">
        <f ca="1">'gas-ff-natural'!I106</f>
        <v>0.3517502020984471</v>
      </c>
      <c r="F106" s="46">
        <f ca="1">'gas-ff-natural'!J106</f>
        <v>0.27024710649027034</v>
      </c>
      <c r="G106" s="46">
        <f ca="1">'gas-ff-natural'!K106</f>
        <v>0.18874401088209358</v>
      </c>
      <c r="H106" s="46">
        <f ca="1">'gas-ff-natural'!L106</f>
        <v>0.10724091527391681</v>
      </c>
      <c r="I106" s="47">
        <f ca="1">'gas-ff-natural'!M106</f>
        <v>2.5737819665740052E-2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7.0291459666520312E-2</v>
      </c>
      <c r="D107" s="46">
        <f ca="1">'gas-ff-natural'!H107</f>
        <v>5.91619785526546E-2</v>
      </c>
      <c r="E107" s="46">
        <f ca="1">'gas-ff-natural'!I107</f>
        <v>4.8032497438788888E-2</v>
      </c>
      <c r="F107" s="46">
        <f ca="1">'gas-ff-natural'!J107</f>
        <v>3.6903016324923169E-2</v>
      </c>
      <c r="G107" s="46">
        <f ca="1">'gas-ff-natural'!K107</f>
        <v>2.5773535211057449E-2</v>
      </c>
      <c r="H107" s="46">
        <f ca="1">'gas-ff-natural'!L107</f>
        <v>1.4644054097191734E-2</v>
      </c>
      <c r="I107" s="47">
        <f ca="1">'gas-ff-natural'!M107</f>
        <v>3.5145729833260188E-3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0.80909134093914226</v>
      </c>
      <c r="D108" s="46">
        <f ca="1">'gas-ff-natural'!H108</f>
        <v>0.68098521195711137</v>
      </c>
      <c r="E108" s="46">
        <f ca="1">'gas-ff-natural'!I108</f>
        <v>0.55287908297508048</v>
      </c>
      <c r="F108" s="46">
        <f ca="1">'gas-ff-natural'!J108</f>
        <v>0.42477295399304965</v>
      </c>
      <c r="G108" s="46">
        <f ca="1">'gas-ff-natural'!K108</f>
        <v>0.29666682501101882</v>
      </c>
      <c r="H108" s="46">
        <f ca="1">'gas-ff-natural'!L108</f>
        <v>0.16856069602898799</v>
      </c>
      <c r="I108" s="47">
        <f ca="1">'gas-ff-natural'!M108</f>
        <v>4.045456704695715E-2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0.40154090619824928</v>
      </c>
      <c r="D109" s="46">
        <f ca="1">'gas-ff-natural'!H109</f>
        <v>0.33796359605019316</v>
      </c>
      <c r="E109" s="46">
        <f ca="1">'gas-ff-natural'!I109</f>
        <v>0.27438628590213704</v>
      </c>
      <c r="F109" s="46">
        <f ca="1">'gas-ff-natural'!J109</f>
        <v>0.21080897575408092</v>
      </c>
      <c r="G109" s="46">
        <f ca="1">'gas-ff-natural'!K109</f>
        <v>0.14723166560602477</v>
      </c>
      <c r="H109" s="46">
        <f ca="1">'gas-ff-natural'!L109</f>
        <v>8.3654355457968621E-2</v>
      </c>
      <c r="I109" s="47">
        <f ca="1">'gas-ff-natural'!M109</f>
        <v>2.0077045309912483E-2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0.37436008888982858</v>
      </c>
      <c r="D110" s="46">
        <f ca="1">'gas-ff-natural'!H110</f>
        <v>0.31508640814893907</v>
      </c>
      <c r="E110" s="46">
        <f ca="1">'gas-ff-natural'!I110</f>
        <v>0.25581272740804956</v>
      </c>
      <c r="F110" s="46">
        <f ca="1">'gas-ff-natural'!J110</f>
        <v>0.19653904666716004</v>
      </c>
      <c r="G110" s="46">
        <f ca="1">'gas-ff-natural'!K110</f>
        <v>0.13726536592627051</v>
      </c>
      <c r="H110" s="46">
        <f ca="1">'gas-ff-natural'!L110</f>
        <v>7.7991685185380979E-2</v>
      </c>
      <c r="I110" s="47">
        <f ca="1">'gas-ff-natural'!M110</f>
        <v>1.8718004444491447E-2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0.84240475044422414</v>
      </c>
      <c r="D111" s="46">
        <f ca="1">'gas-ff-natural'!H111</f>
        <v>0.70902399829055529</v>
      </c>
      <c r="E111" s="46">
        <f ca="1">'gas-ff-natural'!I111</f>
        <v>0.57564324613688655</v>
      </c>
      <c r="F111" s="46">
        <f ca="1">'gas-ff-natural'!J111</f>
        <v>0.44226249398321771</v>
      </c>
      <c r="G111" s="46">
        <f ca="1">'gas-ff-natural'!K111</f>
        <v>0.30888174182954886</v>
      </c>
      <c r="H111" s="46">
        <f ca="1">'gas-ff-natural'!L111</f>
        <v>0.17550098967588004</v>
      </c>
      <c r="I111" s="47">
        <f ca="1">'gas-ff-natural'!M111</f>
        <v>4.2120237522211244E-2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0.65823917384561248</v>
      </c>
      <c r="D112" s="46">
        <f ca="1">'gas-ff-natural'!H112</f>
        <v>0.55401797132005715</v>
      </c>
      <c r="E112" s="46">
        <f ca="1">'gas-ff-natural'!I112</f>
        <v>0.44979676879450187</v>
      </c>
      <c r="F112" s="46">
        <f ca="1">'gas-ff-natural'!J112</f>
        <v>0.34557556626894659</v>
      </c>
      <c r="G112" s="46">
        <f ca="1">'gas-ff-natural'!K112</f>
        <v>0.24135436374339125</v>
      </c>
      <c r="H112" s="46">
        <f ca="1">'gas-ff-natural'!L112</f>
        <v>0.13713316121783595</v>
      </c>
      <c r="I112" s="47">
        <f ca="1">'gas-ff-natural'!M112</f>
        <v>3.2911958692280655E-2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9.9522846374697424E-2</v>
      </c>
      <c r="D113" s="46">
        <f ca="1">'gas-ff-natural'!H113</f>
        <v>8.3765062365370332E-2</v>
      </c>
      <c r="E113" s="46">
        <f ca="1">'gas-ff-natural'!I113</f>
        <v>6.8007278356043241E-2</v>
      </c>
      <c r="F113" s="46">
        <f ca="1">'gas-ff-natural'!J113</f>
        <v>5.2249494346716149E-2</v>
      </c>
      <c r="G113" s="46">
        <f ca="1">'gas-ff-natural'!K113</f>
        <v>3.6491710337389058E-2</v>
      </c>
      <c r="H113" s="46">
        <f ca="1">'gas-ff-natural'!L113</f>
        <v>2.0733926328061966E-2</v>
      </c>
      <c r="I113" s="47">
        <f ca="1">'gas-ff-natural'!M113</f>
        <v>4.9761423187348755E-3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0.37003747478650512</v>
      </c>
      <c r="D114" s="46">
        <f ca="1">'gas-ff-natural'!H114</f>
        <v>0.31144820794530848</v>
      </c>
      <c r="E114" s="46">
        <f ca="1">'gas-ff-natural'!I114</f>
        <v>0.25285894110411183</v>
      </c>
      <c r="F114" s="46">
        <f ca="1">'gas-ff-natural'!J114</f>
        <v>0.19426967426291519</v>
      </c>
      <c r="G114" s="46">
        <f ca="1">'gas-ff-natural'!K114</f>
        <v>0.13568040742171855</v>
      </c>
      <c r="H114" s="46">
        <f ca="1">'gas-ff-natural'!L114</f>
        <v>7.7091140580521911E-2</v>
      </c>
      <c r="I114" s="47">
        <f ca="1">'gas-ff-natural'!M114</f>
        <v>1.8501873739325273E-2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0.10538037905554444</v>
      </c>
      <c r="D115" s="46">
        <f ca="1">'gas-ff-natural'!H115</f>
        <v>8.8695152371749908E-2</v>
      </c>
      <c r="E115" s="46">
        <f ca="1">'gas-ff-natural'!I115</f>
        <v>7.2009925687955376E-2</v>
      </c>
      <c r="F115" s="46">
        <f ca="1">'gas-ff-natural'!J115</f>
        <v>5.5324699004160843E-2</v>
      </c>
      <c r="G115" s="46">
        <f ca="1">'gas-ff-natural'!K115</f>
        <v>3.8639472320366304E-2</v>
      </c>
      <c r="H115" s="46">
        <f ca="1">'gas-ff-natural'!L115</f>
        <v>2.1954245636571765E-2</v>
      </c>
      <c r="I115" s="47">
        <f ca="1">'gas-ff-natural'!M115</f>
        <v>5.2690189527772264E-3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0.22409811899530593</v>
      </c>
      <c r="D116" s="46">
        <f ca="1">'gas-ff-natural'!H116</f>
        <v>0.18861591682104917</v>
      </c>
      <c r="E116" s="46">
        <f ca="1">'gas-ff-natural'!I116</f>
        <v>0.1531337146467924</v>
      </c>
      <c r="F116" s="46">
        <f ca="1">'gas-ff-natural'!J116</f>
        <v>0.11765151247253564</v>
      </c>
      <c r="G116" s="46">
        <f ca="1">'gas-ff-natural'!K116</f>
        <v>8.2169310298278869E-2</v>
      </c>
      <c r="H116" s="46">
        <f ca="1">'gas-ff-natural'!L116</f>
        <v>4.6687108124022089E-2</v>
      </c>
      <c r="I116" s="47">
        <f ca="1">'gas-ff-natural'!M116</f>
        <v>1.1204905949765307E-2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0.66686571233137137</v>
      </c>
      <c r="D117" s="46">
        <f ca="1">'gas-ff-natural'!H117</f>
        <v>0.56127864121223758</v>
      </c>
      <c r="E117" s="46">
        <f ca="1">'gas-ff-natural'!I117</f>
        <v>0.45569157009310379</v>
      </c>
      <c r="F117" s="46">
        <f ca="1">'gas-ff-natural'!J117</f>
        <v>0.35010449897397</v>
      </c>
      <c r="G117" s="46">
        <f ca="1">'gas-ff-natural'!K117</f>
        <v>0.24451742785483621</v>
      </c>
      <c r="H117" s="46">
        <f ca="1">'gas-ff-natural'!L117</f>
        <v>0.13893035673570239</v>
      </c>
      <c r="I117" s="47">
        <f ca="1">'gas-ff-natural'!M117</f>
        <v>3.3343285616568595E-2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0.2605403788894794</v>
      </c>
      <c r="H2" s="111">
        <f ca="1">G2-5*(G2-$M2)/($M$1-G$1)</f>
        <v>0.2605403788894794</v>
      </c>
      <c r="I2" s="111">
        <f t="shared" ref="I2:L2" ca="1" si="0">H2-5*(H2-$M2)/($M$1-H$1)</f>
        <v>0.2605403788894794</v>
      </c>
      <c r="J2" s="111">
        <f t="shared" ca="1" si="0"/>
        <v>0.2605403788894794</v>
      </c>
      <c r="K2" s="111">
        <f t="shared" ca="1" si="0"/>
        <v>0.2605403788894794</v>
      </c>
      <c r="L2" s="111">
        <f t="shared" ca="1" si="0"/>
        <v>0.2605403788894794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0.2605403788894794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0.22309399506037597</v>
      </c>
      <c r="H3" s="111">
        <f t="shared" ref="H3:L18" ca="1" si="1">G3-5*(G3-$M3)/($M$1-G$1)</f>
        <v>0.22309399506037597</v>
      </c>
      <c r="I3" s="111">
        <f t="shared" ca="1" si="1"/>
        <v>0.22309399506037597</v>
      </c>
      <c r="J3" s="111">
        <f t="shared" ca="1" si="1"/>
        <v>0.22309399506037597</v>
      </c>
      <c r="K3" s="111">
        <f t="shared" ca="1" si="1"/>
        <v>0.22309399506037597</v>
      </c>
      <c r="L3" s="111">
        <f t="shared" ca="1" si="1"/>
        <v>0.22309399506037597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0.22309399506037597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0.49281952828183601</v>
      </c>
      <c r="H4" s="111">
        <f t="shared" ca="1" si="1"/>
        <v>0.49281952828183601</v>
      </c>
      <c r="I4" s="111">
        <f t="shared" ca="1" si="1"/>
        <v>0.49281952828183601</v>
      </c>
      <c r="J4" s="111">
        <f t="shared" ca="1" si="1"/>
        <v>0.49281952828183601</v>
      </c>
      <c r="K4" s="111">
        <f t="shared" ca="1" si="1"/>
        <v>0.49281952828183601</v>
      </c>
      <c r="L4" s="111">
        <f t="shared" ca="1" si="1"/>
        <v>0.49281952828183601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0.49281952828183601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0.42670285412490755</v>
      </c>
      <c r="H5" s="111">
        <f t="shared" ca="1" si="1"/>
        <v>0.42670285412490755</v>
      </c>
      <c r="I5" s="111">
        <f t="shared" ca="1" si="1"/>
        <v>0.42670285412490755</v>
      </c>
      <c r="J5" s="111">
        <f t="shared" ca="1" si="1"/>
        <v>0.42670285412490755</v>
      </c>
      <c r="K5" s="111">
        <f t="shared" ca="1" si="1"/>
        <v>0.42670285412490755</v>
      </c>
      <c r="L5" s="111">
        <f t="shared" ca="1" si="1"/>
        <v>0.42670285412490755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0.42670285412490755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0.52721553806663557</v>
      </c>
      <c r="H6" s="111">
        <f t="shared" ca="1" si="1"/>
        <v>0.52721553806663557</v>
      </c>
      <c r="I6" s="111">
        <f t="shared" ca="1" si="1"/>
        <v>0.52721553806663557</v>
      </c>
      <c r="J6" s="111">
        <f t="shared" ca="1" si="1"/>
        <v>0.52721553806663557</v>
      </c>
      <c r="K6" s="111">
        <f t="shared" ca="1" si="1"/>
        <v>0.52721553806663557</v>
      </c>
      <c r="L6" s="111">
        <f t="shared" ca="1" si="1"/>
        <v>0.52721553806663557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0.52721553806663557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0.32641025931937528</v>
      </c>
      <c r="H7" s="111">
        <f t="shared" ca="1" si="1"/>
        <v>0.32641025931937528</v>
      </c>
      <c r="I7" s="111">
        <f t="shared" ca="1" si="1"/>
        <v>0.32641025931937528</v>
      </c>
      <c r="J7" s="111">
        <f t="shared" ca="1" si="1"/>
        <v>0.32641025931937528</v>
      </c>
      <c r="K7" s="111">
        <f t="shared" ca="1" si="1"/>
        <v>0.32641025931937528</v>
      </c>
      <c r="L7" s="111">
        <f t="shared" ca="1" si="1"/>
        <v>0.32641025931937528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0.32641025931937528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0.2669364780558689</v>
      </c>
      <c r="H8" s="111">
        <f t="shared" ca="1" si="1"/>
        <v>0.2669364780558689</v>
      </c>
      <c r="I8" s="111">
        <f t="shared" ca="1" si="1"/>
        <v>0.2669364780558689</v>
      </c>
      <c r="J8" s="111">
        <f t="shared" ca="1" si="1"/>
        <v>0.2669364780558689</v>
      </c>
      <c r="K8" s="111">
        <f t="shared" ca="1" si="1"/>
        <v>0.2669364780558689</v>
      </c>
      <c r="L8" s="111">
        <f t="shared" ca="1" si="1"/>
        <v>0.2669364780558689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0.2669364780558689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0.48835168767782472</v>
      </c>
      <c r="H9" s="111">
        <f t="shared" ca="1" si="1"/>
        <v>0.48835168767782472</v>
      </c>
      <c r="I9" s="111">
        <f t="shared" ca="1" si="1"/>
        <v>0.48835168767782472</v>
      </c>
      <c r="J9" s="111">
        <f t="shared" ca="1" si="1"/>
        <v>0.48835168767782472</v>
      </c>
      <c r="K9" s="111">
        <f t="shared" ca="1" si="1"/>
        <v>0.48835168767782472</v>
      </c>
      <c r="L9" s="111">
        <f t="shared" ca="1" si="1"/>
        <v>0.48835168767782472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0.48835168767782472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0.66282173344397322</v>
      </c>
      <c r="H10" s="111">
        <f t="shared" ca="1" si="1"/>
        <v>0.66282173344397322</v>
      </c>
      <c r="I10" s="111">
        <f t="shared" ca="1" si="1"/>
        <v>0.66282173344397322</v>
      </c>
      <c r="J10" s="111">
        <f t="shared" ca="1" si="1"/>
        <v>0.66282173344397322</v>
      </c>
      <c r="K10" s="111">
        <f t="shared" ca="1" si="1"/>
        <v>0.66282173344397322</v>
      </c>
      <c r="L10" s="111">
        <f t="shared" ca="1" si="1"/>
        <v>0.66282173344397322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0.66282173344397322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0.26054386229454896</v>
      </c>
      <c r="H11" s="111">
        <f t="shared" ca="1" si="1"/>
        <v>0.26054386229454896</v>
      </c>
      <c r="I11" s="111">
        <f t="shared" ca="1" si="1"/>
        <v>0.26054386229454896</v>
      </c>
      <c r="J11" s="111">
        <f t="shared" ca="1" si="1"/>
        <v>0.26054386229454896</v>
      </c>
      <c r="K11" s="111">
        <f t="shared" ca="1" si="1"/>
        <v>0.26054386229454896</v>
      </c>
      <c r="L11" s="111">
        <f t="shared" ca="1" si="1"/>
        <v>0.26054386229454896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0.26054386229454896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7.8823331780310688E-2</v>
      </c>
      <c r="H12" s="111">
        <f t="shared" ca="1" si="1"/>
        <v>7.8823331780310688E-2</v>
      </c>
      <c r="I12" s="111">
        <f t="shared" ca="1" si="1"/>
        <v>7.8823331780310688E-2</v>
      </c>
      <c r="J12" s="111">
        <f t="shared" ca="1" si="1"/>
        <v>7.8823331780310688E-2</v>
      </c>
      <c r="K12" s="111">
        <f t="shared" ca="1" si="1"/>
        <v>7.8823331780310688E-2</v>
      </c>
      <c r="L12" s="111">
        <f t="shared" ca="1" si="1"/>
        <v>7.8823331780310688E-2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7.8823331780310688E-2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0.56340481075551241</v>
      </c>
      <c r="H13" s="111">
        <f t="shared" ca="1" si="1"/>
        <v>0.56340481075551241</v>
      </c>
      <c r="I13" s="111">
        <f t="shared" ca="1" si="1"/>
        <v>0.56340481075551241</v>
      </c>
      <c r="J13" s="111">
        <f t="shared" ca="1" si="1"/>
        <v>0.56340481075551241</v>
      </c>
      <c r="K13" s="111">
        <f t="shared" ca="1" si="1"/>
        <v>0.56340481075551241</v>
      </c>
      <c r="L13" s="111">
        <f t="shared" ca="1" si="1"/>
        <v>0.56340481075551241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0.56340481075551241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3.3081075893210229E-2</v>
      </c>
      <c r="H14" s="111">
        <f t="shared" ca="1" si="1"/>
        <v>3.3081075893210229E-2</v>
      </c>
      <c r="I14" s="111">
        <f t="shared" ca="1" si="1"/>
        <v>3.3081075893210229E-2</v>
      </c>
      <c r="J14" s="111">
        <f t="shared" ca="1" si="1"/>
        <v>3.3081075893210229E-2</v>
      </c>
      <c r="K14" s="111">
        <f t="shared" ca="1" si="1"/>
        <v>3.3081075893210229E-2</v>
      </c>
      <c r="L14" s="111">
        <f t="shared" ca="1" si="1"/>
        <v>3.3081075893210229E-2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3.3081075893210229E-2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7.6170961613257385E-2</v>
      </c>
      <c r="H15" s="111">
        <f t="shared" ca="1" si="1"/>
        <v>7.6170961613257385E-2</v>
      </c>
      <c r="I15" s="111">
        <f t="shared" ca="1" si="1"/>
        <v>7.6170961613257385E-2</v>
      </c>
      <c r="J15" s="111">
        <f t="shared" ca="1" si="1"/>
        <v>7.6170961613257385E-2</v>
      </c>
      <c r="K15" s="111">
        <f t="shared" ca="1" si="1"/>
        <v>7.6170961613257385E-2</v>
      </c>
      <c r="L15" s="111">
        <f t="shared" ca="1" si="1"/>
        <v>7.6170961613257385E-2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7.6170961613257385E-2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0.16930400611513868</v>
      </c>
      <c r="H16" s="111">
        <f t="shared" ca="1" si="1"/>
        <v>0.16930400611513868</v>
      </c>
      <c r="I16" s="111">
        <f t="shared" ca="1" si="1"/>
        <v>0.16930400611513868</v>
      </c>
      <c r="J16" s="111">
        <f t="shared" ca="1" si="1"/>
        <v>0.16930400611513868</v>
      </c>
      <c r="K16" s="111">
        <f t="shared" ca="1" si="1"/>
        <v>0.16930400611513868</v>
      </c>
      <c r="L16" s="111">
        <f t="shared" ca="1" si="1"/>
        <v>0.16930400611513868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0.16930400611513868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0.20712568061864198</v>
      </c>
      <c r="H17" s="111">
        <f t="shared" ca="1" si="1"/>
        <v>0.20712568061864198</v>
      </c>
      <c r="I17" s="111">
        <f t="shared" ca="1" si="1"/>
        <v>0.20712568061864198</v>
      </c>
      <c r="J17" s="111">
        <f t="shared" ca="1" si="1"/>
        <v>0.20712568061864198</v>
      </c>
      <c r="K17" s="111">
        <f t="shared" ca="1" si="1"/>
        <v>0.20712568061864198</v>
      </c>
      <c r="L17" s="111">
        <f t="shared" ca="1" si="1"/>
        <v>0.20712568061864198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0.20712568061864198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0.24704067472382535</v>
      </c>
      <c r="H18" s="111">
        <f t="shared" ca="1" si="1"/>
        <v>0.24704067472382535</v>
      </c>
      <c r="I18" s="111">
        <f t="shared" ca="1" si="1"/>
        <v>0.24704067472382535</v>
      </c>
      <c r="J18" s="111">
        <f t="shared" ca="1" si="1"/>
        <v>0.24704067472382535</v>
      </c>
      <c r="K18" s="111">
        <f t="shared" ca="1" si="1"/>
        <v>0.24704067472382535</v>
      </c>
      <c r="L18" s="111">
        <f t="shared" ca="1" si="1"/>
        <v>0.24704067472382535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0.24704067472382535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0.25309523882600493</v>
      </c>
      <c r="H19" s="111">
        <f t="shared" ref="H19:L34" ca="1" si="2">G19-5*(G19-$M19)/($M$1-G$1)</f>
        <v>0.25309523882600493</v>
      </c>
      <c r="I19" s="111">
        <f t="shared" ca="1" si="2"/>
        <v>0.25309523882600493</v>
      </c>
      <c r="J19" s="111">
        <f t="shared" ca="1" si="2"/>
        <v>0.25309523882600493</v>
      </c>
      <c r="K19" s="111">
        <f t="shared" ca="1" si="2"/>
        <v>0.25309523882600493</v>
      </c>
      <c r="L19" s="111">
        <f t="shared" ca="1" si="2"/>
        <v>0.25309523882600493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0.25309523882600493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0.48741740100147607</v>
      </c>
      <c r="H20" s="111">
        <f t="shared" ca="1" si="2"/>
        <v>0.48741740100147607</v>
      </c>
      <c r="I20" s="111">
        <f t="shared" ca="1" si="2"/>
        <v>0.48741740100147607</v>
      </c>
      <c r="J20" s="111">
        <f t="shared" ca="1" si="2"/>
        <v>0.48741740100147607</v>
      </c>
      <c r="K20" s="111">
        <f t="shared" ca="1" si="2"/>
        <v>0.48741740100147607</v>
      </c>
      <c r="L20" s="111">
        <f t="shared" ca="1" si="2"/>
        <v>0.48741740100147607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0.48741740100147607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0.12484568284986662</v>
      </c>
      <c r="H21" s="111">
        <f t="shared" ca="1" si="2"/>
        <v>0.12484568284986662</v>
      </c>
      <c r="I21" s="111">
        <f t="shared" ca="1" si="2"/>
        <v>0.12484568284986662</v>
      </c>
      <c r="J21" s="111">
        <f t="shared" ca="1" si="2"/>
        <v>0.12484568284986662</v>
      </c>
      <c r="K21" s="111">
        <f t="shared" ca="1" si="2"/>
        <v>0.12484568284986662</v>
      </c>
      <c r="L21" s="111">
        <f t="shared" ca="1" si="2"/>
        <v>0.12484568284986662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0.12484568284986662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0.2712182949375842</v>
      </c>
      <c r="H22" s="111">
        <f t="shared" ca="1" si="2"/>
        <v>0.2712182949375842</v>
      </c>
      <c r="I22" s="111">
        <f t="shared" ca="1" si="2"/>
        <v>0.2712182949375842</v>
      </c>
      <c r="J22" s="111">
        <f t="shared" ca="1" si="2"/>
        <v>0.2712182949375842</v>
      </c>
      <c r="K22" s="111">
        <f t="shared" ca="1" si="2"/>
        <v>0.2712182949375842</v>
      </c>
      <c r="L22" s="111">
        <f t="shared" ca="1" si="2"/>
        <v>0.2712182949375842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0.2712182949375842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0.43883237994013946</v>
      </c>
      <c r="H23" s="111">
        <f t="shared" ca="1" si="2"/>
        <v>0.43883237994013946</v>
      </c>
      <c r="I23" s="111">
        <f t="shared" ca="1" si="2"/>
        <v>0.43883237994013946</v>
      </c>
      <c r="J23" s="111">
        <f t="shared" ca="1" si="2"/>
        <v>0.43883237994013946</v>
      </c>
      <c r="K23" s="111">
        <f t="shared" ca="1" si="2"/>
        <v>0.43883237994013946</v>
      </c>
      <c r="L23" s="111">
        <f t="shared" ca="1" si="2"/>
        <v>0.43883237994013946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0.43883237994013946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7.1878927482125737E-2</v>
      </c>
      <c r="H24" s="111">
        <f t="shared" ca="1" si="2"/>
        <v>7.1878927482125737E-2</v>
      </c>
      <c r="I24" s="111">
        <f t="shared" ca="1" si="2"/>
        <v>7.1878927482125737E-2</v>
      </c>
      <c r="J24" s="111">
        <f t="shared" ca="1" si="2"/>
        <v>7.1878927482125737E-2</v>
      </c>
      <c r="K24" s="111">
        <f t="shared" ca="1" si="2"/>
        <v>7.1878927482125737E-2</v>
      </c>
      <c r="L24" s="111">
        <f t="shared" ca="1" si="2"/>
        <v>7.1878927482125737E-2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7.1878927482125737E-2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0.17883650733346348</v>
      </c>
      <c r="H25" s="111">
        <f t="shared" ca="1" si="2"/>
        <v>0.17883650733346348</v>
      </c>
      <c r="I25" s="111">
        <f t="shared" ca="1" si="2"/>
        <v>0.17883650733346348</v>
      </c>
      <c r="J25" s="111">
        <f t="shared" ca="1" si="2"/>
        <v>0.17883650733346348</v>
      </c>
      <c r="K25" s="111">
        <f t="shared" ca="1" si="2"/>
        <v>0.17883650733346348</v>
      </c>
      <c r="L25" s="111">
        <f t="shared" ca="1" si="2"/>
        <v>0.17883650733346348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0.17883650733346348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0.37929598445452894</v>
      </c>
      <c r="H26" s="111">
        <f t="shared" ca="1" si="2"/>
        <v>0.37929598445452894</v>
      </c>
      <c r="I26" s="111">
        <f t="shared" ca="1" si="2"/>
        <v>0.37929598445452894</v>
      </c>
      <c r="J26" s="111">
        <f t="shared" ca="1" si="2"/>
        <v>0.37929598445452894</v>
      </c>
      <c r="K26" s="111">
        <f t="shared" ca="1" si="2"/>
        <v>0.37929598445452894</v>
      </c>
      <c r="L26" s="111">
        <f t="shared" ca="1" si="2"/>
        <v>0.37929598445452894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0.37929598445452894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0.23360429562591353</v>
      </c>
      <c r="H27" s="111">
        <f t="shared" ca="1" si="2"/>
        <v>0.23360429562591353</v>
      </c>
      <c r="I27" s="111">
        <f t="shared" ca="1" si="2"/>
        <v>0.23360429562591353</v>
      </c>
      <c r="J27" s="111">
        <f t="shared" ca="1" si="2"/>
        <v>0.23360429562591353</v>
      </c>
      <c r="K27" s="111">
        <f t="shared" ca="1" si="2"/>
        <v>0.23360429562591353</v>
      </c>
      <c r="L27" s="111">
        <f t="shared" ca="1" si="2"/>
        <v>0.23360429562591353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0.23360429562591353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0.5954747579263614</v>
      </c>
      <c r="H28" s="111">
        <f t="shared" ca="1" si="2"/>
        <v>0.5954747579263614</v>
      </c>
      <c r="I28" s="111">
        <f t="shared" ca="1" si="2"/>
        <v>0.5954747579263614</v>
      </c>
      <c r="J28" s="111">
        <f t="shared" ca="1" si="2"/>
        <v>0.5954747579263614</v>
      </c>
      <c r="K28" s="111">
        <f t="shared" ca="1" si="2"/>
        <v>0.5954747579263614</v>
      </c>
      <c r="L28" s="111">
        <f t="shared" ca="1" si="2"/>
        <v>0.5954747579263614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0.5954747579263614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0.1512180365810912</v>
      </c>
      <c r="H29" s="111">
        <f t="shared" ca="1" si="2"/>
        <v>0.1512180365810912</v>
      </c>
      <c r="I29" s="111">
        <f t="shared" ca="1" si="2"/>
        <v>0.1512180365810912</v>
      </c>
      <c r="J29" s="111">
        <f t="shared" ca="1" si="2"/>
        <v>0.1512180365810912</v>
      </c>
      <c r="K29" s="111">
        <f t="shared" ca="1" si="2"/>
        <v>0.1512180365810912</v>
      </c>
      <c r="L29" s="111">
        <f t="shared" ca="1" si="2"/>
        <v>0.1512180365810912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0.1512180365810912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0.24318283730126808</v>
      </c>
      <c r="H30" s="111">
        <f t="shared" ca="1" si="2"/>
        <v>0.24318283730126808</v>
      </c>
      <c r="I30" s="111">
        <f t="shared" ca="1" si="2"/>
        <v>0.24318283730126808</v>
      </c>
      <c r="J30" s="111">
        <f t="shared" ca="1" si="2"/>
        <v>0.24318283730126808</v>
      </c>
      <c r="K30" s="111">
        <f t="shared" ca="1" si="2"/>
        <v>0.24318283730126808</v>
      </c>
      <c r="L30" s="111">
        <f t="shared" ca="1" si="2"/>
        <v>0.24318283730126808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0.24318283730126808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0.2605403788894794</v>
      </c>
      <c r="H31" s="111">
        <f t="shared" ca="1" si="2"/>
        <v>0.2605403788894794</v>
      </c>
      <c r="I31" s="111">
        <f t="shared" ca="1" si="2"/>
        <v>0.2605403788894794</v>
      </c>
      <c r="J31" s="111">
        <f t="shared" ca="1" si="2"/>
        <v>0.2605403788894794</v>
      </c>
      <c r="K31" s="111">
        <f t="shared" ca="1" si="2"/>
        <v>0.2605403788894794</v>
      </c>
      <c r="L31" s="111">
        <f t="shared" ca="1" si="2"/>
        <v>0.2605403788894794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0.2605403788894794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0.22309399506037597</v>
      </c>
      <c r="H32" s="111">
        <f t="shared" ca="1" si="2"/>
        <v>0.22309399506037597</v>
      </c>
      <c r="I32" s="111">
        <f t="shared" ca="1" si="2"/>
        <v>0.22309399506037597</v>
      </c>
      <c r="J32" s="111">
        <f t="shared" ca="1" si="2"/>
        <v>0.22309399506037597</v>
      </c>
      <c r="K32" s="111">
        <f t="shared" ca="1" si="2"/>
        <v>0.22309399506037597</v>
      </c>
      <c r="L32" s="111">
        <f t="shared" ca="1" si="2"/>
        <v>0.22309399506037597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0.22309399506037597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0.49281952828183601</v>
      </c>
      <c r="H33" s="111">
        <f t="shared" ca="1" si="2"/>
        <v>0.49281952828183601</v>
      </c>
      <c r="I33" s="111">
        <f t="shared" ca="1" si="2"/>
        <v>0.49281952828183601</v>
      </c>
      <c r="J33" s="111">
        <f t="shared" ca="1" si="2"/>
        <v>0.49281952828183601</v>
      </c>
      <c r="K33" s="111">
        <f t="shared" ca="1" si="2"/>
        <v>0.49281952828183601</v>
      </c>
      <c r="L33" s="111">
        <f t="shared" ca="1" si="2"/>
        <v>0.49281952828183601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0.49281952828183601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0.42670285412490755</v>
      </c>
      <c r="H34" s="111">
        <f t="shared" ca="1" si="2"/>
        <v>0.42670285412490755</v>
      </c>
      <c r="I34" s="111">
        <f t="shared" ca="1" si="2"/>
        <v>0.42670285412490755</v>
      </c>
      <c r="J34" s="111">
        <f t="shared" ca="1" si="2"/>
        <v>0.42670285412490755</v>
      </c>
      <c r="K34" s="111">
        <f t="shared" ca="1" si="2"/>
        <v>0.42670285412490755</v>
      </c>
      <c r="L34" s="111">
        <f t="shared" ca="1" si="2"/>
        <v>0.42670285412490755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0.42670285412490755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0.52721553806663557</v>
      </c>
      <c r="H35" s="111">
        <f t="shared" ref="H35:L50" ca="1" si="4">G35-5*(G35-$M35)/($M$1-G$1)</f>
        <v>0.52721553806663557</v>
      </c>
      <c r="I35" s="111">
        <f t="shared" ca="1" si="4"/>
        <v>0.52721553806663557</v>
      </c>
      <c r="J35" s="111">
        <f t="shared" ca="1" si="4"/>
        <v>0.52721553806663557</v>
      </c>
      <c r="K35" s="111">
        <f t="shared" ca="1" si="4"/>
        <v>0.52721553806663557</v>
      </c>
      <c r="L35" s="111">
        <f t="shared" ca="1" si="4"/>
        <v>0.52721553806663557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0.52721553806663557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0.32641025931937528</v>
      </c>
      <c r="H36" s="111">
        <f t="shared" ca="1" si="4"/>
        <v>0.32641025931937528</v>
      </c>
      <c r="I36" s="111">
        <f t="shared" ca="1" si="4"/>
        <v>0.32641025931937528</v>
      </c>
      <c r="J36" s="111">
        <f t="shared" ca="1" si="4"/>
        <v>0.32641025931937528</v>
      </c>
      <c r="K36" s="111">
        <f t="shared" ca="1" si="4"/>
        <v>0.32641025931937528</v>
      </c>
      <c r="L36" s="111">
        <f t="shared" ca="1" si="4"/>
        <v>0.32641025931937528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0.32641025931937528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0.2669364780558689</v>
      </c>
      <c r="H37" s="111">
        <f t="shared" ca="1" si="4"/>
        <v>0.2669364780558689</v>
      </c>
      <c r="I37" s="111">
        <f t="shared" ca="1" si="4"/>
        <v>0.2669364780558689</v>
      </c>
      <c r="J37" s="111">
        <f t="shared" ca="1" si="4"/>
        <v>0.2669364780558689</v>
      </c>
      <c r="K37" s="111">
        <f t="shared" ca="1" si="4"/>
        <v>0.2669364780558689</v>
      </c>
      <c r="L37" s="111">
        <f t="shared" ca="1" si="4"/>
        <v>0.2669364780558689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0.2669364780558689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0.48835168767782472</v>
      </c>
      <c r="H38" s="111">
        <f t="shared" ca="1" si="4"/>
        <v>0.48835168767782472</v>
      </c>
      <c r="I38" s="111">
        <f t="shared" ca="1" si="4"/>
        <v>0.48835168767782472</v>
      </c>
      <c r="J38" s="111">
        <f t="shared" ca="1" si="4"/>
        <v>0.48835168767782472</v>
      </c>
      <c r="K38" s="111">
        <f t="shared" ca="1" si="4"/>
        <v>0.48835168767782472</v>
      </c>
      <c r="L38" s="111">
        <f t="shared" ca="1" si="4"/>
        <v>0.48835168767782472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0.48835168767782472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0.66282173344397322</v>
      </c>
      <c r="H39" s="111">
        <f t="shared" ca="1" si="4"/>
        <v>0.66282173344397322</v>
      </c>
      <c r="I39" s="111">
        <f t="shared" ca="1" si="4"/>
        <v>0.66282173344397322</v>
      </c>
      <c r="J39" s="111">
        <f t="shared" ca="1" si="4"/>
        <v>0.66282173344397322</v>
      </c>
      <c r="K39" s="111">
        <f t="shared" ca="1" si="4"/>
        <v>0.66282173344397322</v>
      </c>
      <c r="L39" s="111">
        <f t="shared" ca="1" si="4"/>
        <v>0.66282173344397322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0.66282173344397322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0.26054386229454896</v>
      </c>
      <c r="H40" s="111">
        <f t="shared" ca="1" si="4"/>
        <v>0.26054386229454896</v>
      </c>
      <c r="I40" s="111">
        <f t="shared" ca="1" si="4"/>
        <v>0.26054386229454896</v>
      </c>
      <c r="J40" s="111">
        <f t="shared" ca="1" si="4"/>
        <v>0.26054386229454896</v>
      </c>
      <c r="K40" s="111">
        <f t="shared" ca="1" si="4"/>
        <v>0.26054386229454896</v>
      </c>
      <c r="L40" s="111">
        <f t="shared" ca="1" si="4"/>
        <v>0.26054386229454896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0.26054386229454896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7.8823331780310688E-2</v>
      </c>
      <c r="H41" s="111">
        <f t="shared" ca="1" si="4"/>
        <v>7.8823331780310688E-2</v>
      </c>
      <c r="I41" s="111">
        <f t="shared" ca="1" si="4"/>
        <v>7.8823331780310688E-2</v>
      </c>
      <c r="J41" s="111">
        <f t="shared" ca="1" si="4"/>
        <v>7.8823331780310688E-2</v>
      </c>
      <c r="K41" s="111">
        <f t="shared" ca="1" si="4"/>
        <v>7.8823331780310688E-2</v>
      </c>
      <c r="L41" s="111">
        <f t="shared" ca="1" si="4"/>
        <v>7.8823331780310688E-2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7.8823331780310688E-2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0.56340481075551241</v>
      </c>
      <c r="H42" s="111">
        <f t="shared" ca="1" si="4"/>
        <v>0.56340481075551241</v>
      </c>
      <c r="I42" s="111">
        <f t="shared" ca="1" si="4"/>
        <v>0.56340481075551241</v>
      </c>
      <c r="J42" s="111">
        <f t="shared" ca="1" si="4"/>
        <v>0.56340481075551241</v>
      </c>
      <c r="K42" s="111">
        <f t="shared" ca="1" si="4"/>
        <v>0.56340481075551241</v>
      </c>
      <c r="L42" s="111">
        <f t="shared" ca="1" si="4"/>
        <v>0.56340481075551241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0.56340481075551241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3.3081075893210229E-2</v>
      </c>
      <c r="H43" s="111">
        <f t="shared" ca="1" si="4"/>
        <v>3.3081075893210229E-2</v>
      </c>
      <c r="I43" s="111">
        <f t="shared" ca="1" si="4"/>
        <v>3.3081075893210229E-2</v>
      </c>
      <c r="J43" s="111">
        <f t="shared" ca="1" si="4"/>
        <v>3.3081075893210229E-2</v>
      </c>
      <c r="K43" s="111">
        <f t="shared" ca="1" si="4"/>
        <v>3.3081075893210229E-2</v>
      </c>
      <c r="L43" s="111">
        <f t="shared" ca="1" si="4"/>
        <v>3.3081075893210229E-2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3.3081075893210229E-2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7.6170961613257385E-2</v>
      </c>
      <c r="H44" s="111">
        <f t="shared" ca="1" si="4"/>
        <v>7.6170961613257385E-2</v>
      </c>
      <c r="I44" s="111">
        <f t="shared" ca="1" si="4"/>
        <v>7.6170961613257385E-2</v>
      </c>
      <c r="J44" s="111">
        <f t="shared" ca="1" si="4"/>
        <v>7.6170961613257385E-2</v>
      </c>
      <c r="K44" s="111">
        <f t="shared" ca="1" si="4"/>
        <v>7.6170961613257385E-2</v>
      </c>
      <c r="L44" s="111">
        <f t="shared" ca="1" si="4"/>
        <v>7.6170961613257385E-2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7.6170961613257385E-2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0.16930400611513868</v>
      </c>
      <c r="H45" s="111">
        <f t="shared" ca="1" si="4"/>
        <v>0.16930400611513868</v>
      </c>
      <c r="I45" s="111">
        <f t="shared" ca="1" si="4"/>
        <v>0.16930400611513868</v>
      </c>
      <c r="J45" s="111">
        <f t="shared" ca="1" si="4"/>
        <v>0.16930400611513868</v>
      </c>
      <c r="K45" s="111">
        <f t="shared" ca="1" si="4"/>
        <v>0.16930400611513868</v>
      </c>
      <c r="L45" s="111">
        <f t="shared" ca="1" si="4"/>
        <v>0.16930400611513868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0.16930400611513868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0.20712568061864198</v>
      </c>
      <c r="H46" s="111">
        <f t="shared" ca="1" si="4"/>
        <v>0.20712568061864198</v>
      </c>
      <c r="I46" s="111">
        <f t="shared" ca="1" si="4"/>
        <v>0.20712568061864198</v>
      </c>
      <c r="J46" s="111">
        <f t="shared" ca="1" si="4"/>
        <v>0.20712568061864198</v>
      </c>
      <c r="K46" s="111">
        <f t="shared" ca="1" si="4"/>
        <v>0.20712568061864198</v>
      </c>
      <c r="L46" s="111">
        <f t="shared" ca="1" si="4"/>
        <v>0.20712568061864198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0.20712568061864198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0.24704067472382535</v>
      </c>
      <c r="H47" s="111">
        <f t="shared" ca="1" si="4"/>
        <v>0.24704067472382535</v>
      </c>
      <c r="I47" s="111">
        <f t="shared" ca="1" si="4"/>
        <v>0.24704067472382535</v>
      </c>
      <c r="J47" s="111">
        <f t="shared" ca="1" si="4"/>
        <v>0.24704067472382535</v>
      </c>
      <c r="K47" s="111">
        <f t="shared" ca="1" si="4"/>
        <v>0.24704067472382535</v>
      </c>
      <c r="L47" s="111">
        <f t="shared" ca="1" si="4"/>
        <v>0.24704067472382535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0.24704067472382535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0.25309523882600493</v>
      </c>
      <c r="H48" s="111">
        <f t="shared" ca="1" si="4"/>
        <v>0.25309523882600493</v>
      </c>
      <c r="I48" s="111">
        <f t="shared" ca="1" si="4"/>
        <v>0.25309523882600493</v>
      </c>
      <c r="J48" s="111">
        <f t="shared" ca="1" si="4"/>
        <v>0.25309523882600493</v>
      </c>
      <c r="K48" s="111">
        <f t="shared" ca="1" si="4"/>
        <v>0.25309523882600493</v>
      </c>
      <c r="L48" s="111">
        <f t="shared" ca="1" si="4"/>
        <v>0.25309523882600493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0.25309523882600493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0.48741740100147607</v>
      </c>
      <c r="H49" s="111">
        <f t="shared" ca="1" si="4"/>
        <v>0.48741740100147607</v>
      </c>
      <c r="I49" s="111">
        <f t="shared" ca="1" si="4"/>
        <v>0.48741740100147607</v>
      </c>
      <c r="J49" s="111">
        <f t="shared" ca="1" si="4"/>
        <v>0.48741740100147607</v>
      </c>
      <c r="K49" s="111">
        <f t="shared" ca="1" si="4"/>
        <v>0.48741740100147607</v>
      </c>
      <c r="L49" s="111">
        <f t="shared" ca="1" si="4"/>
        <v>0.48741740100147607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0.48741740100147607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0.12484568284986662</v>
      </c>
      <c r="H50" s="111">
        <f t="shared" ca="1" si="4"/>
        <v>0.12484568284986662</v>
      </c>
      <c r="I50" s="111">
        <f t="shared" ca="1" si="4"/>
        <v>0.12484568284986662</v>
      </c>
      <c r="J50" s="111">
        <f t="shared" ca="1" si="4"/>
        <v>0.12484568284986662</v>
      </c>
      <c r="K50" s="111">
        <f t="shared" ca="1" si="4"/>
        <v>0.12484568284986662</v>
      </c>
      <c r="L50" s="111">
        <f t="shared" ca="1" si="4"/>
        <v>0.12484568284986662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0.12484568284986662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0.2712182949375842</v>
      </c>
      <c r="H51" s="111">
        <f t="shared" ref="H51:L66" ca="1" si="5">G51-5*(G51-$M51)/($M$1-G$1)</f>
        <v>0.2712182949375842</v>
      </c>
      <c r="I51" s="111">
        <f t="shared" ca="1" si="5"/>
        <v>0.2712182949375842</v>
      </c>
      <c r="J51" s="111">
        <f t="shared" ca="1" si="5"/>
        <v>0.2712182949375842</v>
      </c>
      <c r="K51" s="111">
        <f t="shared" ca="1" si="5"/>
        <v>0.2712182949375842</v>
      </c>
      <c r="L51" s="111">
        <f t="shared" ca="1" si="5"/>
        <v>0.2712182949375842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0.2712182949375842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0.43883237994013946</v>
      </c>
      <c r="H52" s="111">
        <f t="shared" ca="1" si="5"/>
        <v>0.43883237994013946</v>
      </c>
      <c r="I52" s="111">
        <f t="shared" ca="1" si="5"/>
        <v>0.43883237994013946</v>
      </c>
      <c r="J52" s="111">
        <f t="shared" ca="1" si="5"/>
        <v>0.43883237994013946</v>
      </c>
      <c r="K52" s="111">
        <f t="shared" ca="1" si="5"/>
        <v>0.43883237994013946</v>
      </c>
      <c r="L52" s="111">
        <f t="shared" ca="1" si="5"/>
        <v>0.43883237994013946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0.43883237994013946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7.1878927482125737E-2</v>
      </c>
      <c r="H53" s="111">
        <f t="shared" ca="1" si="5"/>
        <v>7.1878927482125737E-2</v>
      </c>
      <c r="I53" s="111">
        <f t="shared" ca="1" si="5"/>
        <v>7.1878927482125737E-2</v>
      </c>
      <c r="J53" s="111">
        <f t="shared" ca="1" si="5"/>
        <v>7.1878927482125737E-2</v>
      </c>
      <c r="K53" s="111">
        <f t="shared" ca="1" si="5"/>
        <v>7.1878927482125737E-2</v>
      </c>
      <c r="L53" s="111">
        <f t="shared" ca="1" si="5"/>
        <v>7.1878927482125737E-2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7.1878927482125737E-2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0.17883650733346348</v>
      </c>
      <c r="H54" s="111">
        <f t="shared" ca="1" si="5"/>
        <v>0.17883650733346348</v>
      </c>
      <c r="I54" s="111">
        <f t="shared" ca="1" si="5"/>
        <v>0.17883650733346348</v>
      </c>
      <c r="J54" s="111">
        <f t="shared" ca="1" si="5"/>
        <v>0.17883650733346348</v>
      </c>
      <c r="K54" s="111">
        <f t="shared" ca="1" si="5"/>
        <v>0.17883650733346348</v>
      </c>
      <c r="L54" s="111">
        <f t="shared" ca="1" si="5"/>
        <v>0.17883650733346348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0.17883650733346348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0.37929598445452894</v>
      </c>
      <c r="H55" s="111">
        <f t="shared" ca="1" si="5"/>
        <v>0.37929598445452894</v>
      </c>
      <c r="I55" s="111">
        <f t="shared" ca="1" si="5"/>
        <v>0.37929598445452894</v>
      </c>
      <c r="J55" s="111">
        <f t="shared" ca="1" si="5"/>
        <v>0.37929598445452894</v>
      </c>
      <c r="K55" s="111">
        <f t="shared" ca="1" si="5"/>
        <v>0.37929598445452894</v>
      </c>
      <c r="L55" s="111">
        <f t="shared" ca="1" si="5"/>
        <v>0.37929598445452894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0.37929598445452894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0.23360429562591353</v>
      </c>
      <c r="H56" s="111">
        <f t="shared" ca="1" si="5"/>
        <v>0.23360429562591353</v>
      </c>
      <c r="I56" s="111">
        <f t="shared" ca="1" si="5"/>
        <v>0.23360429562591353</v>
      </c>
      <c r="J56" s="111">
        <f t="shared" ca="1" si="5"/>
        <v>0.23360429562591353</v>
      </c>
      <c r="K56" s="111">
        <f t="shared" ca="1" si="5"/>
        <v>0.23360429562591353</v>
      </c>
      <c r="L56" s="111">
        <f t="shared" ca="1" si="5"/>
        <v>0.23360429562591353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0.23360429562591353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0.5954747579263614</v>
      </c>
      <c r="H57" s="111">
        <f t="shared" ca="1" si="5"/>
        <v>0.5954747579263614</v>
      </c>
      <c r="I57" s="111">
        <f t="shared" ca="1" si="5"/>
        <v>0.5954747579263614</v>
      </c>
      <c r="J57" s="111">
        <f t="shared" ca="1" si="5"/>
        <v>0.5954747579263614</v>
      </c>
      <c r="K57" s="111">
        <f t="shared" ca="1" si="5"/>
        <v>0.5954747579263614</v>
      </c>
      <c r="L57" s="111">
        <f t="shared" ca="1" si="5"/>
        <v>0.5954747579263614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0.5954747579263614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0.1512180365810912</v>
      </c>
      <c r="H58" s="111">
        <f t="shared" ca="1" si="5"/>
        <v>0.1512180365810912</v>
      </c>
      <c r="I58" s="111">
        <f t="shared" ca="1" si="5"/>
        <v>0.1512180365810912</v>
      </c>
      <c r="J58" s="111">
        <f t="shared" ca="1" si="5"/>
        <v>0.1512180365810912</v>
      </c>
      <c r="K58" s="111">
        <f t="shared" ca="1" si="5"/>
        <v>0.1512180365810912</v>
      </c>
      <c r="L58" s="111">
        <f t="shared" ca="1" si="5"/>
        <v>0.1512180365810912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0.1512180365810912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0.24318283730126808</v>
      </c>
      <c r="H59" s="111">
        <f t="shared" ca="1" si="5"/>
        <v>0.24318283730126808</v>
      </c>
      <c r="I59" s="111">
        <f t="shared" ca="1" si="5"/>
        <v>0.24318283730126808</v>
      </c>
      <c r="J59" s="111">
        <f t="shared" ca="1" si="5"/>
        <v>0.24318283730126808</v>
      </c>
      <c r="K59" s="111">
        <f t="shared" ca="1" si="5"/>
        <v>0.24318283730126808</v>
      </c>
      <c r="L59" s="111">
        <f t="shared" ca="1" si="5"/>
        <v>0.24318283730126808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0.24318283730126808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0.2605403788894794</v>
      </c>
      <c r="H60" s="111">
        <f t="shared" ca="1" si="5"/>
        <v>0.2605403788894794</v>
      </c>
      <c r="I60" s="111">
        <f t="shared" ca="1" si="5"/>
        <v>0.2605403788894794</v>
      </c>
      <c r="J60" s="111">
        <f t="shared" ca="1" si="5"/>
        <v>0.2605403788894794</v>
      </c>
      <c r="K60" s="111">
        <f t="shared" ca="1" si="5"/>
        <v>0.2605403788894794</v>
      </c>
      <c r="L60" s="111">
        <f t="shared" ca="1" si="5"/>
        <v>0.2605403788894794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0.2605403788894794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0.22309399506037597</v>
      </c>
      <c r="H61" s="111">
        <f t="shared" ca="1" si="5"/>
        <v>0.22309399506037597</v>
      </c>
      <c r="I61" s="111">
        <f t="shared" ca="1" si="5"/>
        <v>0.22309399506037597</v>
      </c>
      <c r="J61" s="111">
        <f t="shared" ca="1" si="5"/>
        <v>0.22309399506037597</v>
      </c>
      <c r="K61" s="111">
        <f t="shared" ca="1" si="5"/>
        <v>0.22309399506037597</v>
      </c>
      <c r="L61" s="111">
        <f t="shared" ca="1" si="5"/>
        <v>0.22309399506037597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0.22309399506037597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0.49281952828183601</v>
      </c>
      <c r="H62" s="111">
        <f t="shared" ca="1" si="5"/>
        <v>0.49281952828183601</v>
      </c>
      <c r="I62" s="111">
        <f t="shared" ca="1" si="5"/>
        <v>0.49281952828183601</v>
      </c>
      <c r="J62" s="111">
        <f t="shared" ca="1" si="5"/>
        <v>0.49281952828183601</v>
      </c>
      <c r="K62" s="111">
        <f t="shared" ca="1" si="5"/>
        <v>0.49281952828183601</v>
      </c>
      <c r="L62" s="111">
        <f t="shared" ca="1" si="5"/>
        <v>0.49281952828183601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0.49281952828183601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0.42670285412490755</v>
      </c>
      <c r="H63" s="111">
        <f t="shared" ca="1" si="5"/>
        <v>0.42670285412490755</v>
      </c>
      <c r="I63" s="111">
        <f t="shared" ca="1" si="5"/>
        <v>0.42670285412490755</v>
      </c>
      <c r="J63" s="111">
        <f t="shared" ca="1" si="5"/>
        <v>0.42670285412490755</v>
      </c>
      <c r="K63" s="111">
        <f t="shared" ca="1" si="5"/>
        <v>0.42670285412490755</v>
      </c>
      <c r="L63" s="111">
        <f t="shared" ca="1" si="5"/>
        <v>0.42670285412490755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0.42670285412490755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0.52721553806663557</v>
      </c>
      <c r="H64" s="111">
        <f t="shared" ca="1" si="5"/>
        <v>0.52721553806663557</v>
      </c>
      <c r="I64" s="111">
        <f t="shared" ca="1" si="5"/>
        <v>0.52721553806663557</v>
      </c>
      <c r="J64" s="111">
        <f t="shared" ca="1" si="5"/>
        <v>0.52721553806663557</v>
      </c>
      <c r="K64" s="111">
        <f t="shared" ca="1" si="5"/>
        <v>0.52721553806663557</v>
      </c>
      <c r="L64" s="111">
        <f t="shared" ca="1" si="5"/>
        <v>0.52721553806663557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0.52721553806663557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0.32641025931937528</v>
      </c>
      <c r="H65" s="111">
        <f t="shared" ca="1" si="5"/>
        <v>0.32641025931937528</v>
      </c>
      <c r="I65" s="111">
        <f t="shared" ca="1" si="5"/>
        <v>0.32641025931937528</v>
      </c>
      <c r="J65" s="111">
        <f t="shared" ca="1" si="5"/>
        <v>0.32641025931937528</v>
      </c>
      <c r="K65" s="111">
        <f t="shared" ca="1" si="5"/>
        <v>0.32641025931937528</v>
      </c>
      <c r="L65" s="111">
        <f t="shared" ca="1" si="5"/>
        <v>0.32641025931937528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0.32641025931937528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0.2669364780558689</v>
      </c>
      <c r="H66" s="111">
        <f t="shared" ca="1" si="5"/>
        <v>0.2669364780558689</v>
      </c>
      <c r="I66" s="111">
        <f t="shared" ca="1" si="5"/>
        <v>0.2669364780558689</v>
      </c>
      <c r="J66" s="111">
        <f t="shared" ca="1" si="5"/>
        <v>0.2669364780558689</v>
      </c>
      <c r="K66" s="111">
        <f t="shared" ca="1" si="5"/>
        <v>0.2669364780558689</v>
      </c>
      <c r="L66" s="111">
        <f t="shared" ca="1" si="5"/>
        <v>0.2669364780558689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0.2669364780558689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0.48835168767782472</v>
      </c>
      <c r="H67" s="111">
        <f t="shared" ref="H67:L82" ca="1" si="7">G67-5*(G67-$M67)/($M$1-G$1)</f>
        <v>0.48835168767782472</v>
      </c>
      <c r="I67" s="111">
        <f t="shared" ca="1" si="7"/>
        <v>0.48835168767782472</v>
      </c>
      <c r="J67" s="111">
        <f t="shared" ca="1" si="7"/>
        <v>0.48835168767782472</v>
      </c>
      <c r="K67" s="111">
        <f t="shared" ca="1" si="7"/>
        <v>0.48835168767782472</v>
      </c>
      <c r="L67" s="111">
        <f t="shared" ca="1" si="7"/>
        <v>0.48835168767782472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0.48835168767782472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0.66282173344397322</v>
      </c>
      <c r="H68" s="111">
        <f t="shared" ca="1" si="7"/>
        <v>0.66282173344397322</v>
      </c>
      <c r="I68" s="111">
        <f t="shared" ca="1" si="7"/>
        <v>0.66282173344397322</v>
      </c>
      <c r="J68" s="111">
        <f t="shared" ca="1" si="7"/>
        <v>0.66282173344397322</v>
      </c>
      <c r="K68" s="111">
        <f t="shared" ca="1" si="7"/>
        <v>0.66282173344397322</v>
      </c>
      <c r="L68" s="111">
        <f t="shared" ca="1" si="7"/>
        <v>0.66282173344397322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0.66282173344397322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0.26054386229454896</v>
      </c>
      <c r="H69" s="111">
        <f t="shared" ca="1" si="7"/>
        <v>0.26054386229454896</v>
      </c>
      <c r="I69" s="111">
        <f t="shared" ca="1" si="7"/>
        <v>0.26054386229454896</v>
      </c>
      <c r="J69" s="111">
        <f t="shared" ca="1" si="7"/>
        <v>0.26054386229454896</v>
      </c>
      <c r="K69" s="111">
        <f t="shared" ca="1" si="7"/>
        <v>0.26054386229454896</v>
      </c>
      <c r="L69" s="111">
        <f t="shared" ca="1" si="7"/>
        <v>0.26054386229454896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0.26054386229454896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7.8823331780310688E-2</v>
      </c>
      <c r="H70" s="111">
        <f t="shared" ca="1" si="7"/>
        <v>7.8823331780310688E-2</v>
      </c>
      <c r="I70" s="111">
        <f t="shared" ca="1" si="7"/>
        <v>7.8823331780310688E-2</v>
      </c>
      <c r="J70" s="111">
        <f t="shared" ca="1" si="7"/>
        <v>7.8823331780310688E-2</v>
      </c>
      <c r="K70" s="111">
        <f t="shared" ca="1" si="7"/>
        <v>7.8823331780310688E-2</v>
      </c>
      <c r="L70" s="111">
        <f t="shared" ca="1" si="7"/>
        <v>7.8823331780310688E-2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7.8823331780310688E-2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0.56340481075551241</v>
      </c>
      <c r="H71" s="111">
        <f t="shared" ca="1" si="7"/>
        <v>0.56340481075551241</v>
      </c>
      <c r="I71" s="111">
        <f t="shared" ca="1" si="7"/>
        <v>0.56340481075551241</v>
      </c>
      <c r="J71" s="111">
        <f t="shared" ca="1" si="7"/>
        <v>0.56340481075551241</v>
      </c>
      <c r="K71" s="111">
        <f t="shared" ca="1" si="7"/>
        <v>0.56340481075551241</v>
      </c>
      <c r="L71" s="111">
        <f t="shared" ca="1" si="7"/>
        <v>0.56340481075551241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0.56340481075551241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3.3081075893210229E-2</v>
      </c>
      <c r="H72" s="111">
        <f t="shared" ca="1" si="7"/>
        <v>3.3081075893210229E-2</v>
      </c>
      <c r="I72" s="111">
        <f t="shared" ca="1" si="7"/>
        <v>3.3081075893210229E-2</v>
      </c>
      <c r="J72" s="111">
        <f t="shared" ca="1" si="7"/>
        <v>3.3081075893210229E-2</v>
      </c>
      <c r="K72" s="111">
        <f t="shared" ca="1" si="7"/>
        <v>3.3081075893210229E-2</v>
      </c>
      <c r="L72" s="111">
        <f t="shared" ca="1" si="7"/>
        <v>3.3081075893210229E-2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3.3081075893210229E-2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7.6170961613257385E-2</v>
      </c>
      <c r="H73" s="111">
        <f t="shared" ca="1" si="7"/>
        <v>7.6170961613257385E-2</v>
      </c>
      <c r="I73" s="111">
        <f t="shared" ca="1" si="7"/>
        <v>7.6170961613257385E-2</v>
      </c>
      <c r="J73" s="111">
        <f t="shared" ca="1" si="7"/>
        <v>7.6170961613257385E-2</v>
      </c>
      <c r="K73" s="111">
        <f t="shared" ca="1" si="7"/>
        <v>7.6170961613257385E-2</v>
      </c>
      <c r="L73" s="111">
        <f t="shared" ca="1" si="7"/>
        <v>7.6170961613257385E-2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7.6170961613257385E-2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0.16930400611513868</v>
      </c>
      <c r="H74" s="111">
        <f t="shared" ca="1" si="7"/>
        <v>0.16930400611513868</v>
      </c>
      <c r="I74" s="111">
        <f t="shared" ca="1" si="7"/>
        <v>0.16930400611513868</v>
      </c>
      <c r="J74" s="111">
        <f t="shared" ca="1" si="7"/>
        <v>0.16930400611513868</v>
      </c>
      <c r="K74" s="111">
        <f t="shared" ca="1" si="7"/>
        <v>0.16930400611513868</v>
      </c>
      <c r="L74" s="111">
        <f t="shared" ca="1" si="7"/>
        <v>0.16930400611513868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0.16930400611513868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0.20712568061864198</v>
      </c>
      <c r="H75" s="111">
        <f t="shared" ca="1" si="7"/>
        <v>0.20712568061864198</v>
      </c>
      <c r="I75" s="111">
        <f t="shared" ca="1" si="7"/>
        <v>0.20712568061864198</v>
      </c>
      <c r="J75" s="111">
        <f t="shared" ca="1" si="7"/>
        <v>0.20712568061864198</v>
      </c>
      <c r="K75" s="111">
        <f t="shared" ca="1" si="7"/>
        <v>0.20712568061864198</v>
      </c>
      <c r="L75" s="111">
        <f t="shared" ca="1" si="7"/>
        <v>0.20712568061864198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0.20712568061864198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0.24704067472382535</v>
      </c>
      <c r="H76" s="111">
        <f t="shared" ca="1" si="7"/>
        <v>0.24704067472382535</v>
      </c>
      <c r="I76" s="111">
        <f t="shared" ca="1" si="7"/>
        <v>0.24704067472382535</v>
      </c>
      <c r="J76" s="111">
        <f t="shared" ca="1" si="7"/>
        <v>0.24704067472382535</v>
      </c>
      <c r="K76" s="111">
        <f t="shared" ca="1" si="7"/>
        <v>0.24704067472382535</v>
      </c>
      <c r="L76" s="111">
        <f t="shared" ca="1" si="7"/>
        <v>0.24704067472382535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0.24704067472382535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0.25309523882600493</v>
      </c>
      <c r="H77" s="111">
        <f t="shared" ca="1" si="7"/>
        <v>0.25309523882600493</v>
      </c>
      <c r="I77" s="111">
        <f t="shared" ca="1" si="7"/>
        <v>0.25309523882600493</v>
      </c>
      <c r="J77" s="111">
        <f t="shared" ca="1" si="7"/>
        <v>0.25309523882600493</v>
      </c>
      <c r="K77" s="111">
        <f t="shared" ca="1" si="7"/>
        <v>0.25309523882600493</v>
      </c>
      <c r="L77" s="111">
        <f t="shared" ca="1" si="7"/>
        <v>0.25309523882600493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0.25309523882600493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0.48741740100147607</v>
      </c>
      <c r="H78" s="111">
        <f t="shared" ca="1" si="7"/>
        <v>0.48741740100147607</v>
      </c>
      <c r="I78" s="111">
        <f t="shared" ca="1" si="7"/>
        <v>0.48741740100147607</v>
      </c>
      <c r="J78" s="111">
        <f t="shared" ca="1" si="7"/>
        <v>0.48741740100147607</v>
      </c>
      <c r="K78" s="111">
        <f t="shared" ca="1" si="7"/>
        <v>0.48741740100147607</v>
      </c>
      <c r="L78" s="111">
        <f t="shared" ca="1" si="7"/>
        <v>0.48741740100147607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0.48741740100147607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0.12484568284986662</v>
      </c>
      <c r="H79" s="111">
        <f t="shared" ca="1" si="7"/>
        <v>0.12484568284986662</v>
      </c>
      <c r="I79" s="111">
        <f t="shared" ca="1" si="7"/>
        <v>0.12484568284986662</v>
      </c>
      <c r="J79" s="111">
        <f t="shared" ca="1" si="7"/>
        <v>0.12484568284986662</v>
      </c>
      <c r="K79" s="111">
        <f t="shared" ca="1" si="7"/>
        <v>0.12484568284986662</v>
      </c>
      <c r="L79" s="111">
        <f t="shared" ca="1" si="7"/>
        <v>0.12484568284986662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0.12484568284986662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0.2712182949375842</v>
      </c>
      <c r="H80" s="111">
        <f t="shared" ca="1" si="7"/>
        <v>0.2712182949375842</v>
      </c>
      <c r="I80" s="111">
        <f t="shared" ca="1" si="7"/>
        <v>0.2712182949375842</v>
      </c>
      <c r="J80" s="111">
        <f t="shared" ca="1" si="7"/>
        <v>0.2712182949375842</v>
      </c>
      <c r="K80" s="111">
        <f t="shared" ca="1" si="7"/>
        <v>0.2712182949375842</v>
      </c>
      <c r="L80" s="111">
        <f t="shared" ca="1" si="7"/>
        <v>0.2712182949375842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0.2712182949375842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0.43883237994013946</v>
      </c>
      <c r="H81" s="111">
        <f t="shared" ca="1" si="7"/>
        <v>0.43883237994013946</v>
      </c>
      <c r="I81" s="111">
        <f t="shared" ca="1" si="7"/>
        <v>0.43883237994013946</v>
      </c>
      <c r="J81" s="111">
        <f t="shared" ca="1" si="7"/>
        <v>0.43883237994013946</v>
      </c>
      <c r="K81" s="111">
        <f t="shared" ca="1" si="7"/>
        <v>0.43883237994013946</v>
      </c>
      <c r="L81" s="111">
        <f t="shared" ca="1" si="7"/>
        <v>0.43883237994013946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0.43883237994013946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7.1878927482125737E-2</v>
      </c>
      <c r="H82" s="111">
        <f t="shared" ca="1" si="7"/>
        <v>7.1878927482125737E-2</v>
      </c>
      <c r="I82" s="111">
        <f t="shared" ca="1" si="7"/>
        <v>7.1878927482125737E-2</v>
      </c>
      <c r="J82" s="111">
        <f t="shared" ca="1" si="7"/>
        <v>7.1878927482125737E-2</v>
      </c>
      <c r="K82" s="111">
        <f t="shared" ca="1" si="7"/>
        <v>7.1878927482125737E-2</v>
      </c>
      <c r="L82" s="111">
        <f t="shared" ca="1" si="7"/>
        <v>7.1878927482125737E-2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7.1878927482125737E-2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0.17883650733346348</v>
      </c>
      <c r="H83" s="111">
        <f t="shared" ref="H83:L98" ca="1" si="8">G83-5*(G83-$M83)/($M$1-G$1)</f>
        <v>0.17883650733346348</v>
      </c>
      <c r="I83" s="111">
        <f t="shared" ca="1" si="8"/>
        <v>0.17883650733346348</v>
      </c>
      <c r="J83" s="111">
        <f t="shared" ca="1" si="8"/>
        <v>0.17883650733346348</v>
      </c>
      <c r="K83" s="111">
        <f t="shared" ca="1" si="8"/>
        <v>0.17883650733346348</v>
      </c>
      <c r="L83" s="111">
        <f t="shared" ca="1" si="8"/>
        <v>0.17883650733346348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0.17883650733346348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0.37929598445452894</v>
      </c>
      <c r="H84" s="111">
        <f t="shared" ca="1" si="8"/>
        <v>0.37929598445452894</v>
      </c>
      <c r="I84" s="111">
        <f t="shared" ca="1" si="8"/>
        <v>0.37929598445452894</v>
      </c>
      <c r="J84" s="111">
        <f t="shared" ca="1" si="8"/>
        <v>0.37929598445452894</v>
      </c>
      <c r="K84" s="111">
        <f t="shared" ca="1" si="8"/>
        <v>0.37929598445452894</v>
      </c>
      <c r="L84" s="111">
        <f t="shared" ca="1" si="8"/>
        <v>0.37929598445452894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0.37929598445452894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0.23360429562591353</v>
      </c>
      <c r="H85" s="111">
        <f t="shared" ca="1" si="8"/>
        <v>0.23360429562591353</v>
      </c>
      <c r="I85" s="111">
        <f t="shared" ca="1" si="8"/>
        <v>0.23360429562591353</v>
      </c>
      <c r="J85" s="111">
        <f t="shared" ca="1" si="8"/>
        <v>0.23360429562591353</v>
      </c>
      <c r="K85" s="111">
        <f t="shared" ca="1" si="8"/>
        <v>0.23360429562591353</v>
      </c>
      <c r="L85" s="111">
        <f t="shared" ca="1" si="8"/>
        <v>0.23360429562591353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0.23360429562591353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0.5954747579263614</v>
      </c>
      <c r="H86" s="111">
        <f t="shared" ca="1" si="8"/>
        <v>0.5954747579263614</v>
      </c>
      <c r="I86" s="111">
        <f t="shared" ca="1" si="8"/>
        <v>0.5954747579263614</v>
      </c>
      <c r="J86" s="111">
        <f t="shared" ca="1" si="8"/>
        <v>0.5954747579263614</v>
      </c>
      <c r="K86" s="111">
        <f t="shared" ca="1" si="8"/>
        <v>0.5954747579263614</v>
      </c>
      <c r="L86" s="111">
        <f t="shared" ca="1" si="8"/>
        <v>0.5954747579263614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0.5954747579263614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0.1512180365810912</v>
      </c>
      <c r="H87" s="111">
        <f t="shared" ca="1" si="8"/>
        <v>0.1512180365810912</v>
      </c>
      <c r="I87" s="111">
        <f t="shared" ca="1" si="8"/>
        <v>0.1512180365810912</v>
      </c>
      <c r="J87" s="111">
        <f t="shared" ca="1" si="8"/>
        <v>0.1512180365810912</v>
      </c>
      <c r="K87" s="111">
        <f t="shared" ca="1" si="8"/>
        <v>0.1512180365810912</v>
      </c>
      <c r="L87" s="111">
        <f t="shared" ca="1" si="8"/>
        <v>0.1512180365810912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0.1512180365810912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0.24318283730126808</v>
      </c>
      <c r="H88" s="111">
        <f t="shared" ca="1" si="8"/>
        <v>0.24318283730126808</v>
      </c>
      <c r="I88" s="111">
        <f t="shared" ca="1" si="8"/>
        <v>0.24318283730126808</v>
      </c>
      <c r="J88" s="111">
        <f t="shared" ca="1" si="8"/>
        <v>0.24318283730126808</v>
      </c>
      <c r="K88" s="111">
        <f t="shared" ca="1" si="8"/>
        <v>0.24318283730126808</v>
      </c>
      <c r="L88" s="111">
        <f t="shared" ca="1" si="8"/>
        <v>0.24318283730126808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0.24318283730126808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0.2605403788894794</v>
      </c>
      <c r="H89" s="111">
        <f t="shared" ca="1" si="8"/>
        <v>0.2605403788894794</v>
      </c>
      <c r="I89" s="111">
        <f t="shared" ca="1" si="8"/>
        <v>0.2605403788894794</v>
      </c>
      <c r="J89" s="111">
        <f t="shared" ca="1" si="8"/>
        <v>0.2605403788894794</v>
      </c>
      <c r="K89" s="111">
        <f t="shared" ca="1" si="8"/>
        <v>0.2605403788894794</v>
      </c>
      <c r="L89" s="111">
        <f t="shared" ca="1" si="8"/>
        <v>0.2605403788894794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0.2605403788894794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0.22309399506037597</v>
      </c>
      <c r="H90" s="111">
        <f t="shared" ca="1" si="8"/>
        <v>0.22309399506037597</v>
      </c>
      <c r="I90" s="111">
        <f t="shared" ca="1" si="8"/>
        <v>0.22309399506037597</v>
      </c>
      <c r="J90" s="111">
        <f t="shared" ca="1" si="8"/>
        <v>0.22309399506037597</v>
      </c>
      <c r="K90" s="111">
        <f t="shared" ca="1" si="8"/>
        <v>0.22309399506037597</v>
      </c>
      <c r="L90" s="111">
        <f t="shared" ca="1" si="8"/>
        <v>0.22309399506037597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0.22309399506037597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0.49281952828183601</v>
      </c>
      <c r="H91" s="111">
        <f t="shared" ca="1" si="8"/>
        <v>0.49281952828183601</v>
      </c>
      <c r="I91" s="111">
        <f t="shared" ca="1" si="8"/>
        <v>0.49281952828183601</v>
      </c>
      <c r="J91" s="111">
        <f t="shared" ca="1" si="8"/>
        <v>0.49281952828183601</v>
      </c>
      <c r="K91" s="111">
        <f t="shared" ca="1" si="8"/>
        <v>0.49281952828183601</v>
      </c>
      <c r="L91" s="111">
        <f t="shared" ca="1" si="8"/>
        <v>0.49281952828183601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0.49281952828183601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0.42670285412490755</v>
      </c>
      <c r="H92" s="111">
        <f t="shared" ca="1" si="8"/>
        <v>0.42670285412490755</v>
      </c>
      <c r="I92" s="111">
        <f t="shared" ca="1" si="8"/>
        <v>0.42670285412490755</v>
      </c>
      <c r="J92" s="111">
        <f t="shared" ca="1" si="8"/>
        <v>0.42670285412490755</v>
      </c>
      <c r="K92" s="111">
        <f t="shared" ca="1" si="8"/>
        <v>0.42670285412490755</v>
      </c>
      <c r="L92" s="111">
        <f t="shared" ca="1" si="8"/>
        <v>0.42670285412490755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0.42670285412490755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0.52721553806663557</v>
      </c>
      <c r="H93" s="111">
        <f t="shared" ca="1" si="8"/>
        <v>0.52721553806663557</v>
      </c>
      <c r="I93" s="111">
        <f t="shared" ca="1" si="8"/>
        <v>0.52721553806663557</v>
      </c>
      <c r="J93" s="111">
        <f t="shared" ca="1" si="8"/>
        <v>0.52721553806663557</v>
      </c>
      <c r="K93" s="111">
        <f t="shared" ca="1" si="8"/>
        <v>0.52721553806663557</v>
      </c>
      <c r="L93" s="111">
        <f t="shared" ca="1" si="8"/>
        <v>0.52721553806663557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0.52721553806663557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0.32641025931937528</v>
      </c>
      <c r="H94" s="111">
        <f t="shared" ca="1" si="8"/>
        <v>0.32641025931937528</v>
      </c>
      <c r="I94" s="111">
        <f t="shared" ca="1" si="8"/>
        <v>0.32641025931937528</v>
      </c>
      <c r="J94" s="111">
        <f t="shared" ca="1" si="8"/>
        <v>0.32641025931937528</v>
      </c>
      <c r="K94" s="111">
        <f t="shared" ca="1" si="8"/>
        <v>0.32641025931937528</v>
      </c>
      <c r="L94" s="111">
        <f t="shared" ca="1" si="8"/>
        <v>0.32641025931937528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0.32641025931937528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0.2669364780558689</v>
      </c>
      <c r="H95" s="111">
        <f t="shared" ca="1" si="8"/>
        <v>0.2669364780558689</v>
      </c>
      <c r="I95" s="111">
        <f t="shared" ca="1" si="8"/>
        <v>0.2669364780558689</v>
      </c>
      <c r="J95" s="111">
        <f t="shared" ca="1" si="8"/>
        <v>0.2669364780558689</v>
      </c>
      <c r="K95" s="111">
        <f t="shared" ca="1" si="8"/>
        <v>0.2669364780558689</v>
      </c>
      <c r="L95" s="111">
        <f t="shared" ca="1" si="8"/>
        <v>0.2669364780558689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0.2669364780558689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0.48835168767782472</v>
      </c>
      <c r="H96" s="111">
        <f t="shared" ca="1" si="8"/>
        <v>0.48835168767782472</v>
      </c>
      <c r="I96" s="111">
        <f t="shared" ca="1" si="8"/>
        <v>0.48835168767782472</v>
      </c>
      <c r="J96" s="111">
        <f t="shared" ca="1" si="8"/>
        <v>0.48835168767782472</v>
      </c>
      <c r="K96" s="111">
        <f t="shared" ca="1" si="8"/>
        <v>0.48835168767782472</v>
      </c>
      <c r="L96" s="111">
        <f t="shared" ca="1" si="8"/>
        <v>0.48835168767782472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0.48835168767782472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0.66282173344397322</v>
      </c>
      <c r="H97" s="111">
        <f t="shared" ca="1" si="8"/>
        <v>0.66282173344397322</v>
      </c>
      <c r="I97" s="111">
        <f t="shared" ca="1" si="8"/>
        <v>0.66282173344397322</v>
      </c>
      <c r="J97" s="111">
        <f t="shared" ca="1" si="8"/>
        <v>0.66282173344397322</v>
      </c>
      <c r="K97" s="111">
        <f t="shared" ca="1" si="8"/>
        <v>0.66282173344397322</v>
      </c>
      <c r="L97" s="111">
        <f t="shared" ca="1" si="8"/>
        <v>0.66282173344397322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0.66282173344397322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0.26054386229454896</v>
      </c>
      <c r="H98" s="111">
        <f t="shared" ca="1" si="8"/>
        <v>0.26054386229454896</v>
      </c>
      <c r="I98" s="111">
        <f t="shared" ca="1" si="8"/>
        <v>0.26054386229454896</v>
      </c>
      <c r="J98" s="111">
        <f t="shared" ca="1" si="8"/>
        <v>0.26054386229454896</v>
      </c>
      <c r="K98" s="111">
        <f t="shared" ca="1" si="8"/>
        <v>0.26054386229454896</v>
      </c>
      <c r="L98" s="111">
        <f t="shared" ca="1" si="8"/>
        <v>0.26054386229454896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0.26054386229454896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7.8823331780310688E-2</v>
      </c>
      <c r="H99" s="111">
        <f t="shared" ref="H99:L114" ca="1" si="10">G99-5*(G99-$M99)/($M$1-G$1)</f>
        <v>7.8823331780310688E-2</v>
      </c>
      <c r="I99" s="111">
        <f t="shared" ca="1" si="10"/>
        <v>7.8823331780310688E-2</v>
      </c>
      <c r="J99" s="111">
        <f t="shared" ca="1" si="10"/>
        <v>7.8823331780310688E-2</v>
      </c>
      <c r="K99" s="111">
        <f t="shared" ca="1" si="10"/>
        <v>7.8823331780310688E-2</v>
      </c>
      <c r="L99" s="111">
        <f t="shared" ca="1" si="10"/>
        <v>7.8823331780310688E-2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7.8823331780310688E-2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0.56340481075551241</v>
      </c>
      <c r="H100" s="111">
        <f t="shared" ca="1" si="10"/>
        <v>0.56340481075551241</v>
      </c>
      <c r="I100" s="111">
        <f t="shared" ca="1" si="10"/>
        <v>0.56340481075551241</v>
      </c>
      <c r="J100" s="111">
        <f t="shared" ca="1" si="10"/>
        <v>0.56340481075551241</v>
      </c>
      <c r="K100" s="111">
        <f t="shared" ca="1" si="10"/>
        <v>0.56340481075551241</v>
      </c>
      <c r="L100" s="111">
        <f t="shared" ca="1" si="10"/>
        <v>0.56340481075551241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0.56340481075551241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3.3081075893210229E-2</v>
      </c>
      <c r="H101" s="111">
        <f t="shared" ca="1" si="10"/>
        <v>3.3081075893210229E-2</v>
      </c>
      <c r="I101" s="111">
        <f t="shared" ca="1" si="10"/>
        <v>3.3081075893210229E-2</v>
      </c>
      <c r="J101" s="111">
        <f t="shared" ca="1" si="10"/>
        <v>3.3081075893210229E-2</v>
      </c>
      <c r="K101" s="111">
        <f t="shared" ca="1" si="10"/>
        <v>3.3081075893210229E-2</v>
      </c>
      <c r="L101" s="111">
        <f t="shared" ca="1" si="10"/>
        <v>3.3081075893210229E-2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3.3081075893210229E-2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7.6170961613257385E-2</v>
      </c>
      <c r="H102" s="111">
        <f t="shared" ca="1" si="10"/>
        <v>7.6170961613257385E-2</v>
      </c>
      <c r="I102" s="111">
        <f t="shared" ca="1" si="10"/>
        <v>7.6170961613257385E-2</v>
      </c>
      <c r="J102" s="111">
        <f t="shared" ca="1" si="10"/>
        <v>7.6170961613257385E-2</v>
      </c>
      <c r="K102" s="111">
        <f t="shared" ca="1" si="10"/>
        <v>7.6170961613257385E-2</v>
      </c>
      <c r="L102" s="111">
        <f t="shared" ca="1" si="10"/>
        <v>7.6170961613257385E-2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7.6170961613257385E-2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0.16930400611513868</v>
      </c>
      <c r="H103" s="111">
        <f t="shared" ca="1" si="10"/>
        <v>0.16930400611513868</v>
      </c>
      <c r="I103" s="111">
        <f t="shared" ca="1" si="10"/>
        <v>0.16930400611513868</v>
      </c>
      <c r="J103" s="111">
        <f t="shared" ca="1" si="10"/>
        <v>0.16930400611513868</v>
      </c>
      <c r="K103" s="111">
        <f t="shared" ca="1" si="10"/>
        <v>0.16930400611513868</v>
      </c>
      <c r="L103" s="111">
        <f t="shared" ca="1" si="10"/>
        <v>0.16930400611513868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0.16930400611513868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0.20712568061864198</v>
      </c>
      <c r="H104" s="111">
        <f t="shared" ca="1" si="10"/>
        <v>0.20712568061864198</v>
      </c>
      <c r="I104" s="111">
        <f t="shared" ca="1" si="10"/>
        <v>0.20712568061864198</v>
      </c>
      <c r="J104" s="111">
        <f t="shared" ca="1" si="10"/>
        <v>0.20712568061864198</v>
      </c>
      <c r="K104" s="111">
        <f t="shared" ca="1" si="10"/>
        <v>0.20712568061864198</v>
      </c>
      <c r="L104" s="111">
        <f t="shared" ca="1" si="10"/>
        <v>0.20712568061864198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0.20712568061864198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0.24704067472382535</v>
      </c>
      <c r="H105" s="111">
        <f t="shared" ca="1" si="10"/>
        <v>0.24704067472382535</v>
      </c>
      <c r="I105" s="111">
        <f t="shared" ca="1" si="10"/>
        <v>0.24704067472382535</v>
      </c>
      <c r="J105" s="111">
        <f t="shared" ca="1" si="10"/>
        <v>0.24704067472382535</v>
      </c>
      <c r="K105" s="111">
        <f t="shared" ca="1" si="10"/>
        <v>0.24704067472382535</v>
      </c>
      <c r="L105" s="111">
        <f t="shared" ca="1" si="10"/>
        <v>0.24704067472382535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0.24704067472382535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0.25309523882600493</v>
      </c>
      <c r="H106" s="111">
        <f t="shared" ca="1" si="10"/>
        <v>0.25309523882600493</v>
      </c>
      <c r="I106" s="111">
        <f t="shared" ca="1" si="10"/>
        <v>0.25309523882600493</v>
      </c>
      <c r="J106" s="111">
        <f t="shared" ca="1" si="10"/>
        <v>0.25309523882600493</v>
      </c>
      <c r="K106" s="111">
        <f t="shared" ca="1" si="10"/>
        <v>0.25309523882600493</v>
      </c>
      <c r="L106" s="111">
        <f t="shared" ca="1" si="10"/>
        <v>0.25309523882600493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0.25309523882600493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0.48741740100147607</v>
      </c>
      <c r="H107" s="111">
        <f t="shared" ca="1" si="10"/>
        <v>0.48741740100147607</v>
      </c>
      <c r="I107" s="111">
        <f t="shared" ca="1" si="10"/>
        <v>0.48741740100147607</v>
      </c>
      <c r="J107" s="111">
        <f t="shared" ca="1" si="10"/>
        <v>0.48741740100147607</v>
      </c>
      <c r="K107" s="111">
        <f t="shared" ca="1" si="10"/>
        <v>0.48741740100147607</v>
      </c>
      <c r="L107" s="111">
        <f t="shared" ca="1" si="10"/>
        <v>0.48741740100147607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0.48741740100147607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0.12484568284986662</v>
      </c>
      <c r="H108" s="111">
        <f t="shared" ca="1" si="10"/>
        <v>0.12484568284986662</v>
      </c>
      <c r="I108" s="111">
        <f t="shared" ca="1" si="10"/>
        <v>0.12484568284986662</v>
      </c>
      <c r="J108" s="111">
        <f t="shared" ca="1" si="10"/>
        <v>0.12484568284986662</v>
      </c>
      <c r="K108" s="111">
        <f t="shared" ca="1" si="10"/>
        <v>0.12484568284986662</v>
      </c>
      <c r="L108" s="111">
        <f t="shared" ca="1" si="10"/>
        <v>0.12484568284986662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0.12484568284986662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0.2712182949375842</v>
      </c>
      <c r="H109" s="111">
        <f t="shared" ca="1" si="10"/>
        <v>0.2712182949375842</v>
      </c>
      <c r="I109" s="111">
        <f t="shared" ca="1" si="10"/>
        <v>0.2712182949375842</v>
      </c>
      <c r="J109" s="111">
        <f t="shared" ca="1" si="10"/>
        <v>0.2712182949375842</v>
      </c>
      <c r="K109" s="111">
        <f t="shared" ca="1" si="10"/>
        <v>0.2712182949375842</v>
      </c>
      <c r="L109" s="111">
        <f t="shared" ca="1" si="10"/>
        <v>0.2712182949375842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0.2712182949375842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0.43883237994013946</v>
      </c>
      <c r="H110" s="111">
        <f t="shared" ca="1" si="10"/>
        <v>0.43883237994013946</v>
      </c>
      <c r="I110" s="111">
        <f t="shared" ca="1" si="10"/>
        <v>0.43883237994013946</v>
      </c>
      <c r="J110" s="111">
        <f t="shared" ca="1" si="10"/>
        <v>0.43883237994013946</v>
      </c>
      <c r="K110" s="111">
        <f t="shared" ca="1" si="10"/>
        <v>0.43883237994013946</v>
      </c>
      <c r="L110" s="111">
        <f t="shared" ca="1" si="10"/>
        <v>0.43883237994013946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0.43883237994013946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7.1878927482125737E-2</v>
      </c>
      <c r="H111" s="111">
        <f t="shared" ca="1" si="10"/>
        <v>7.1878927482125737E-2</v>
      </c>
      <c r="I111" s="111">
        <f t="shared" ca="1" si="10"/>
        <v>7.1878927482125737E-2</v>
      </c>
      <c r="J111" s="111">
        <f t="shared" ca="1" si="10"/>
        <v>7.1878927482125737E-2</v>
      </c>
      <c r="K111" s="111">
        <f t="shared" ca="1" si="10"/>
        <v>7.1878927482125737E-2</v>
      </c>
      <c r="L111" s="111">
        <f t="shared" ca="1" si="10"/>
        <v>7.1878927482125737E-2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7.1878927482125737E-2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0.17883650733346348</v>
      </c>
      <c r="H112" s="111">
        <f t="shared" ca="1" si="10"/>
        <v>0.17883650733346348</v>
      </c>
      <c r="I112" s="111">
        <f t="shared" ca="1" si="10"/>
        <v>0.17883650733346348</v>
      </c>
      <c r="J112" s="111">
        <f t="shared" ca="1" si="10"/>
        <v>0.17883650733346348</v>
      </c>
      <c r="K112" s="111">
        <f t="shared" ca="1" si="10"/>
        <v>0.17883650733346348</v>
      </c>
      <c r="L112" s="111">
        <f t="shared" ca="1" si="10"/>
        <v>0.17883650733346348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0.17883650733346348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0.37929598445452894</v>
      </c>
      <c r="H113" s="111">
        <f t="shared" ca="1" si="10"/>
        <v>0.37929598445452894</v>
      </c>
      <c r="I113" s="111">
        <f t="shared" ca="1" si="10"/>
        <v>0.37929598445452894</v>
      </c>
      <c r="J113" s="111">
        <f t="shared" ca="1" si="10"/>
        <v>0.37929598445452894</v>
      </c>
      <c r="K113" s="111">
        <f t="shared" ca="1" si="10"/>
        <v>0.37929598445452894</v>
      </c>
      <c r="L113" s="111">
        <f t="shared" ca="1" si="10"/>
        <v>0.37929598445452894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0.37929598445452894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0.23360429562591353</v>
      </c>
      <c r="H114" s="111">
        <f t="shared" ca="1" si="10"/>
        <v>0.23360429562591353</v>
      </c>
      <c r="I114" s="111">
        <f t="shared" ca="1" si="10"/>
        <v>0.23360429562591353</v>
      </c>
      <c r="J114" s="111">
        <f t="shared" ca="1" si="10"/>
        <v>0.23360429562591353</v>
      </c>
      <c r="K114" s="111">
        <f t="shared" ca="1" si="10"/>
        <v>0.23360429562591353</v>
      </c>
      <c r="L114" s="111">
        <f t="shared" ca="1" si="10"/>
        <v>0.23360429562591353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0.23360429562591353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0.5954747579263614</v>
      </c>
      <c r="H115" s="111">
        <f t="shared" ref="H115:L117" ca="1" si="11">G115-5*(G115-$M115)/($M$1-G$1)</f>
        <v>0.5954747579263614</v>
      </c>
      <c r="I115" s="111">
        <f t="shared" ca="1" si="11"/>
        <v>0.5954747579263614</v>
      </c>
      <c r="J115" s="111">
        <f t="shared" ca="1" si="11"/>
        <v>0.5954747579263614</v>
      </c>
      <c r="K115" s="111">
        <f t="shared" ca="1" si="11"/>
        <v>0.5954747579263614</v>
      </c>
      <c r="L115" s="111">
        <f t="shared" ca="1" si="11"/>
        <v>0.5954747579263614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0.5954747579263614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0.1512180365810912</v>
      </c>
      <c r="H116" s="111">
        <f t="shared" ca="1" si="11"/>
        <v>0.1512180365810912</v>
      </c>
      <c r="I116" s="111">
        <f t="shared" ca="1" si="11"/>
        <v>0.1512180365810912</v>
      </c>
      <c r="J116" s="111">
        <f t="shared" ca="1" si="11"/>
        <v>0.1512180365810912</v>
      </c>
      <c r="K116" s="111">
        <f t="shared" ca="1" si="11"/>
        <v>0.1512180365810912</v>
      </c>
      <c r="L116" s="111">
        <f t="shared" ca="1" si="11"/>
        <v>0.1512180365810912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0.1512180365810912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0.24318283730126808</v>
      </c>
      <c r="H117" s="111">
        <f t="shared" ca="1" si="11"/>
        <v>0.24318283730126808</v>
      </c>
      <c r="I117" s="111">
        <f t="shared" ca="1" si="11"/>
        <v>0.24318283730126808</v>
      </c>
      <c r="J117" s="111">
        <f t="shared" ca="1" si="11"/>
        <v>0.24318283730126808</v>
      </c>
      <c r="K117" s="111">
        <f t="shared" ca="1" si="11"/>
        <v>0.24318283730126808</v>
      </c>
      <c r="L117" s="111">
        <f t="shared" ca="1" si="11"/>
        <v>0.24318283730126808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0.24318283730126808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M35" sqref="M34:M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5.2083222377907214E-4</v>
      </c>
      <c r="I2" s="111">
        <f t="shared" ref="I2:L2" ca="1" si="0">H2-5*(H2-$M2)/($M$1-H$1)</f>
        <v>1.0416644475581441E-3</v>
      </c>
      <c r="J2" s="111">
        <f t="shared" ca="1" si="0"/>
        <v>1.5624966713372163E-3</v>
      </c>
      <c r="K2" s="111">
        <f t="shared" ca="1" si="0"/>
        <v>2.0833288951162886E-3</v>
      </c>
      <c r="L2" s="111">
        <f t="shared" ca="1" si="0"/>
        <v>2.6041611188953604E-3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3.1249933426744326E-3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6.3319178076322433E-4</v>
      </c>
      <c r="I3" s="111">
        <f t="shared" ca="1" si="1"/>
        <v>1.2663835615264484E-3</v>
      </c>
      <c r="J3" s="111">
        <f t="shared" ca="1" si="1"/>
        <v>1.8995753422896729E-3</v>
      </c>
      <c r="K3" s="111">
        <f t="shared" ca="1" si="1"/>
        <v>2.5327671230528973E-3</v>
      </c>
      <c r="L3" s="111">
        <f t="shared" ca="1" si="1"/>
        <v>3.1659589038161217E-3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3.7991506845793457E-3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2.1605087150774175E-4</v>
      </c>
      <c r="I4" s="111">
        <f t="shared" ca="1" si="1"/>
        <v>4.3210174301548351E-4</v>
      </c>
      <c r="J4" s="111">
        <f t="shared" ca="1" si="1"/>
        <v>6.481526145232252E-4</v>
      </c>
      <c r="K4" s="111">
        <f t="shared" ca="1" si="1"/>
        <v>8.6420348603096701E-4</v>
      </c>
      <c r="L4" s="111">
        <f t="shared" ca="1" si="1"/>
        <v>1.0802543575387088E-3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1.2963052290464506E-3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4.294570741434686E-4</v>
      </c>
      <c r="I5" s="111">
        <f t="shared" ca="1" si="1"/>
        <v>8.5891414828693721E-4</v>
      </c>
      <c r="J5" s="111">
        <f t="shared" ca="1" si="1"/>
        <v>1.2883712224304059E-3</v>
      </c>
      <c r="K5" s="111">
        <f t="shared" ca="1" si="1"/>
        <v>1.7178282965738744E-3</v>
      </c>
      <c r="L5" s="111">
        <f t="shared" ca="1" si="1"/>
        <v>2.1472853707173432E-3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2.5767424448608117E-3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5.6394708056026958E-4</v>
      </c>
      <c r="I6" s="111">
        <f t="shared" ca="1" si="1"/>
        <v>1.1278941611205392E-3</v>
      </c>
      <c r="J6" s="111">
        <f t="shared" ca="1" si="1"/>
        <v>1.691841241680809E-3</v>
      </c>
      <c r="K6" s="111">
        <f t="shared" ca="1" si="1"/>
        <v>2.2557883222410783E-3</v>
      </c>
      <c r="L6" s="111">
        <f t="shared" ca="1" si="1"/>
        <v>2.8197354028013481E-3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3.3836824833616179E-3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4.5653462262954284E-4</v>
      </c>
      <c r="I7" s="111">
        <f t="shared" ca="1" si="1"/>
        <v>9.1306924525908569E-4</v>
      </c>
      <c r="J7" s="111">
        <f t="shared" ca="1" si="1"/>
        <v>1.3696038678886286E-3</v>
      </c>
      <c r="K7" s="111">
        <f t="shared" ca="1" si="1"/>
        <v>1.8261384905181714E-3</v>
      </c>
      <c r="L7" s="111">
        <f t="shared" ca="1" si="1"/>
        <v>2.2826731131477141E-3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2.7392077357772568E-3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4.7327769960711516E-4</v>
      </c>
      <c r="I8" s="111">
        <f t="shared" ca="1" si="1"/>
        <v>9.4655539921423022E-4</v>
      </c>
      <c r="J8" s="111">
        <f t="shared" ca="1" si="1"/>
        <v>1.4198330988213453E-3</v>
      </c>
      <c r="K8" s="111">
        <f t="shared" ca="1" si="1"/>
        <v>1.8931107984284604E-3</v>
      </c>
      <c r="L8" s="111">
        <f t="shared" ca="1" si="1"/>
        <v>2.3663884980355755E-3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2.8396661976426906E-3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4.6578043246557366E-4</v>
      </c>
      <c r="I9" s="111">
        <f t="shared" ca="1" si="1"/>
        <v>9.3156086493114743E-4</v>
      </c>
      <c r="J9" s="111">
        <f t="shared" ca="1" si="1"/>
        <v>1.3973412973967213E-3</v>
      </c>
      <c r="K9" s="111">
        <f t="shared" ca="1" si="1"/>
        <v>1.8631217298622949E-3</v>
      </c>
      <c r="L9" s="111">
        <f t="shared" ca="1" si="1"/>
        <v>2.3289021623278685E-3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2.7946825947934421E-3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3.1564197920118397E-4</v>
      </c>
      <c r="I10" s="111">
        <f t="shared" ca="1" si="1"/>
        <v>6.3128395840236795E-4</v>
      </c>
      <c r="J10" s="111">
        <f t="shared" ca="1" si="1"/>
        <v>9.4692593760355203E-4</v>
      </c>
      <c r="K10" s="111">
        <f t="shared" ca="1" si="1"/>
        <v>1.2625679168047359E-3</v>
      </c>
      <c r="L10" s="111">
        <f t="shared" ca="1" si="1"/>
        <v>1.57820989600592E-3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1.8938518752071041E-3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5.5885817899007371E-4</v>
      </c>
      <c r="I11" s="111">
        <f t="shared" ca="1" si="1"/>
        <v>1.1177163579801474E-3</v>
      </c>
      <c r="J11" s="111">
        <f t="shared" ca="1" si="1"/>
        <v>1.676574536970221E-3</v>
      </c>
      <c r="K11" s="111">
        <f t="shared" ca="1" si="1"/>
        <v>2.2354327159602948E-3</v>
      </c>
      <c r="L11" s="111">
        <f t="shared" ca="1" si="1"/>
        <v>2.7942908949503686E-3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3.353149073940442E-3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7.6503409775673353E-4</v>
      </c>
      <c r="I12" s="111">
        <f t="shared" ca="1" si="1"/>
        <v>1.5300681955134673E-3</v>
      </c>
      <c r="J12" s="111">
        <f t="shared" ca="1" si="1"/>
        <v>2.2951022932702009E-3</v>
      </c>
      <c r="K12" s="111">
        <f t="shared" ca="1" si="1"/>
        <v>3.0601363910269345E-3</v>
      </c>
      <c r="L12" s="111">
        <f t="shared" ca="1" si="1"/>
        <v>3.8251704887836682E-3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4.5902045865404018E-3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3.6507750144888486E-4</v>
      </c>
      <c r="I13" s="111">
        <f t="shared" ca="1" si="1"/>
        <v>7.3015500289776961E-4</v>
      </c>
      <c r="J13" s="111">
        <f t="shared" ca="1" si="1"/>
        <v>1.0952325043466545E-3</v>
      </c>
      <c r="K13" s="111">
        <f t="shared" ca="1" si="1"/>
        <v>1.4603100057955394E-3</v>
      </c>
      <c r="L13" s="111">
        <f t="shared" ca="1" si="1"/>
        <v>1.8253875072444243E-3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2.190465008693309E-3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5.5362492601687804E-4</v>
      </c>
      <c r="I14" s="111">
        <f t="shared" ca="1" si="1"/>
        <v>1.1072498520337559E-3</v>
      </c>
      <c r="J14" s="111">
        <f t="shared" ca="1" si="1"/>
        <v>1.660874778050634E-3</v>
      </c>
      <c r="K14" s="111">
        <f t="shared" ca="1" si="1"/>
        <v>2.2144997040675122E-3</v>
      </c>
      <c r="L14" s="111">
        <f t="shared" ca="1" si="1"/>
        <v>2.7681246300843903E-3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3.321749556101268E-3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7.9108439372627582E-4</v>
      </c>
      <c r="I15" s="111">
        <f t="shared" ca="1" si="1"/>
        <v>1.5821687874525516E-3</v>
      </c>
      <c r="J15" s="111">
        <f t="shared" ca="1" si="1"/>
        <v>2.3732531811788277E-3</v>
      </c>
      <c r="K15" s="111">
        <f t="shared" ca="1" si="1"/>
        <v>3.1643375749051033E-3</v>
      </c>
      <c r="L15" s="111">
        <f t="shared" ca="1" si="1"/>
        <v>3.9554219686313789E-3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4.7465063623576545E-3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5.1937478285536708E-4</v>
      </c>
      <c r="I16" s="111">
        <f t="shared" ca="1" si="1"/>
        <v>1.0387495657107342E-3</v>
      </c>
      <c r="J16" s="111">
        <f t="shared" ca="1" si="1"/>
        <v>1.5581243485661013E-3</v>
      </c>
      <c r="K16" s="111">
        <f t="shared" ca="1" si="1"/>
        <v>2.0774991314214683E-3</v>
      </c>
      <c r="L16" s="111">
        <f t="shared" ca="1" si="1"/>
        <v>2.5968739142768352E-3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3.1162486971322025E-3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5.107427619214707E-4</v>
      </c>
      <c r="I17" s="111">
        <f t="shared" ca="1" si="1"/>
        <v>1.0214855238429412E-3</v>
      </c>
      <c r="J17" s="111">
        <f t="shared" ca="1" si="1"/>
        <v>1.5322282857644118E-3</v>
      </c>
      <c r="K17" s="111">
        <f t="shared" ca="1" si="1"/>
        <v>2.0429710476858823E-3</v>
      </c>
      <c r="L17" s="111">
        <f t="shared" ca="1" si="1"/>
        <v>2.5537138096073534E-3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3.064456571528824E-3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1.1784664981442968E-3</v>
      </c>
      <c r="I18" s="111">
        <f t="shared" ca="1" si="1"/>
        <v>2.3569329962885937E-3</v>
      </c>
      <c r="J18" s="111">
        <f t="shared" ca="1" si="1"/>
        <v>3.5353994944328903E-3</v>
      </c>
      <c r="K18" s="111">
        <f t="shared" ca="1" si="1"/>
        <v>4.7138659925771874E-3</v>
      </c>
      <c r="L18" s="111">
        <f t="shared" ca="1" si="1"/>
        <v>5.8923324907214844E-3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7.0707989888657806E-3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6.046995182028155E-4</v>
      </c>
      <c r="I19" s="111">
        <f t="shared" ca="1" si="2"/>
        <v>1.209399036405631E-3</v>
      </c>
      <c r="J19" s="111">
        <f t="shared" ca="1" si="2"/>
        <v>1.8140985546084465E-3</v>
      </c>
      <c r="K19" s="111">
        <f t="shared" ca="1" si="2"/>
        <v>2.418798072811262E-3</v>
      </c>
      <c r="L19" s="111">
        <f t="shared" ca="1" si="2"/>
        <v>3.0234975910140775E-3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3.628197109216893E-3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5.7815499510186906E-4</v>
      </c>
      <c r="I20" s="111">
        <f t="shared" ca="1" si="2"/>
        <v>1.1563099902037381E-3</v>
      </c>
      <c r="J20" s="111">
        <f t="shared" ca="1" si="2"/>
        <v>1.7344649853056071E-3</v>
      </c>
      <c r="K20" s="111">
        <f t="shared" ca="1" si="2"/>
        <v>2.3126199804074763E-3</v>
      </c>
      <c r="L20" s="111">
        <f t="shared" ca="1" si="2"/>
        <v>2.8907749755093452E-3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3.4689299706112142E-3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5.3366751374103868E-4</v>
      </c>
      <c r="I21" s="111">
        <f t="shared" ca="1" si="2"/>
        <v>1.0673350274820774E-3</v>
      </c>
      <c r="J21" s="111">
        <f t="shared" ca="1" si="2"/>
        <v>1.601002541223116E-3</v>
      </c>
      <c r="K21" s="111">
        <f t="shared" ca="1" si="2"/>
        <v>2.1346700549641547E-3</v>
      </c>
      <c r="L21" s="111">
        <f t="shared" ca="1" si="2"/>
        <v>2.6683375687051934E-3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3.2020050824462321E-3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1.0513838230677703E-3</v>
      </c>
      <c r="I22" s="111">
        <f t="shared" ca="1" si="2"/>
        <v>2.1027676461355406E-3</v>
      </c>
      <c r="J22" s="111">
        <f t="shared" ca="1" si="2"/>
        <v>3.1541514692033112E-3</v>
      </c>
      <c r="K22" s="111">
        <f t="shared" ca="1" si="2"/>
        <v>4.2055352922710813E-3</v>
      </c>
      <c r="L22" s="111">
        <f t="shared" ca="1" si="2"/>
        <v>5.2569191153388518E-3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6.3083029384066224E-3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4.2141667079730912E-4</v>
      </c>
      <c r="I23" s="111">
        <f t="shared" ca="1" si="2"/>
        <v>8.4283334159461823E-4</v>
      </c>
      <c r="J23" s="111">
        <f t="shared" ca="1" si="2"/>
        <v>1.2642500123919273E-3</v>
      </c>
      <c r="K23" s="111">
        <f t="shared" ca="1" si="2"/>
        <v>1.6856666831892365E-3</v>
      </c>
      <c r="L23" s="111">
        <f t="shared" ca="1" si="2"/>
        <v>2.1070833539865454E-3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2.5285000247838546E-3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6.1258467340518665E-4</v>
      </c>
      <c r="I24" s="111">
        <f t="shared" ca="1" si="2"/>
        <v>1.2251693468103733E-3</v>
      </c>
      <c r="J24" s="111">
        <f t="shared" ca="1" si="2"/>
        <v>1.8377540202155599E-3</v>
      </c>
      <c r="K24" s="111">
        <f t="shared" ca="1" si="2"/>
        <v>2.4503386936207466E-3</v>
      </c>
      <c r="L24" s="111">
        <f t="shared" ca="1" si="2"/>
        <v>3.0629233670259335E-3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3.6755080404311199E-3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9.7641620504842444E-4</v>
      </c>
      <c r="I25" s="111">
        <f t="shared" ca="1" si="2"/>
        <v>1.9528324100968487E-3</v>
      </c>
      <c r="J25" s="111">
        <f t="shared" ca="1" si="2"/>
        <v>2.929248615145273E-3</v>
      </c>
      <c r="K25" s="111">
        <f t="shared" ca="1" si="2"/>
        <v>3.9056648201936973E-3</v>
      </c>
      <c r="L25" s="111">
        <f t="shared" ca="1" si="2"/>
        <v>4.8820810252421217E-3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5.858497230290546E-3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6.2948647808668814E-4</v>
      </c>
      <c r="I26" s="111">
        <f t="shared" ca="1" si="2"/>
        <v>1.2589729561733763E-3</v>
      </c>
      <c r="J26" s="111">
        <f t="shared" ca="1" si="2"/>
        <v>1.8884594342600644E-3</v>
      </c>
      <c r="K26" s="111">
        <f t="shared" ca="1" si="2"/>
        <v>2.5179459123467526E-3</v>
      </c>
      <c r="L26" s="111">
        <f t="shared" ca="1" si="2"/>
        <v>3.1474323904334403E-3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3.7769188685201284E-3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6.9234376085304896E-4</v>
      </c>
      <c r="I27" s="111">
        <f t="shared" ca="1" si="2"/>
        <v>1.3846875217060981E-3</v>
      </c>
      <c r="J27" s="111">
        <f t="shared" ca="1" si="2"/>
        <v>2.0770312825591471E-3</v>
      </c>
      <c r="K27" s="111">
        <f t="shared" ca="1" si="2"/>
        <v>2.7693750434121958E-3</v>
      </c>
      <c r="L27" s="111">
        <f t="shared" ca="1" si="2"/>
        <v>3.461718804265245E-3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4.1540625651182942E-3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4.009658943314279E-4</v>
      </c>
      <c r="I28" s="111">
        <f t="shared" ca="1" si="2"/>
        <v>8.0193178866285581E-4</v>
      </c>
      <c r="J28" s="111">
        <f t="shared" ca="1" si="2"/>
        <v>1.2028976829942836E-3</v>
      </c>
      <c r="K28" s="111">
        <f t="shared" ca="1" si="2"/>
        <v>1.6038635773257116E-3</v>
      </c>
      <c r="L28" s="111">
        <f t="shared" ca="1" si="2"/>
        <v>2.0048294716571396E-3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2.4057953659885672E-3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8.3582748438471542E-4</v>
      </c>
      <c r="I29" s="111">
        <f t="shared" ca="1" si="2"/>
        <v>1.6716549687694308E-3</v>
      </c>
      <c r="J29" s="111">
        <f t="shared" ca="1" si="2"/>
        <v>2.5074824531541463E-3</v>
      </c>
      <c r="K29" s="111">
        <f t="shared" ca="1" si="2"/>
        <v>3.3433099375388617E-3</v>
      </c>
      <c r="L29" s="111">
        <f t="shared" ca="1" si="2"/>
        <v>4.1791374219235771E-3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5.0149649063082925E-3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5.1557902329875675E-4</v>
      </c>
      <c r="I30" s="111">
        <f t="shared" ca="1" si="2"/>
        <v>1.0311580465975135E-3</v>
      </c>
      <c r="J30" s="111">
        <f t="shared" ca="1" si="2"/>
        <v>1.5467370698962703E-3</v>
      </c>
      <c r="K30" s="111">
        <f t="shared" ca="1" si="2"/>
        <v>2.062316093195027E-3</v>
      </c>
      <c r="L30" s="111">
        <f t="shared" ca="1" si="2"/>
        <v>2.5778951164937836E-3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3.0934741397925405E-3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2"/>
        <v>5.3500492265273151E-3</v>
      </c>
      <c r="I31" s="111">
        <f t="shared" ca="1" si="2"/>
        <v>1.070009845305463E-2</v>
      </c>
      <c r="J31" s="111">
        <f t="shared" ca="1" si="2"/>
        <v>1.6050147679581944E-2</v>
      </c>
      <c r="K31" s="111">
        <f t="shared" ca="1" si="2"/>
        <v>2.140019690610926E-2</v>
      </c>
      <c r="L31" s="111">
        <f t="shared" ca="1" si="2"/>
        <v>2.6750246132636574E-2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3.2100295359163887E-2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6.3470483964023086E-3</v>
      </c>
      <c r="I32" s="111">
        <f t="shared" ca="1" si="2"/>
        <v>1.2694096792804619E-2</v>
      </c>
      <c r="J32" s="111">
        <f t="shared" ca="1" si="2"/>
        <v>1.904114518920693E-2</v>
      </c>
      <c r="K32" s="111">
        <f t="shared" ca="1" si="2"/>
        <v>2.5388193585609238E-2</v>
      </c>
      <c r="L32" s="111">
        <f t="shared" ca="1" si="2"/>
        <v>3.1735241982011546E-2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3.8082290378413854E-2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2.0011171025170042E-3</v>
      </c>
      <c r="I33" s="111">
        <f t="shared" ca="1" si="2"/>
        <v>4.0022342050340083E-3</v>
      </c>
      <c r="J33" s="111">
        <f t="shared" ca="1" si="2"/>
        <v>6.0033513075510121E-3</v>
      </c>
      <c r="K33" s="111">
        <f t="shared" ca="1" si="2"/>
        <v>8.0044684100680167E-3</v>
      </c>
      <c r="L33" s="111">
        <f t="shared" ca="1" si="2"/>
        <v>1.000558551258502E-2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1.2006702615102024E-2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4.4461046754022656E-3</v>
      </c>
      <c r="I34" s="111">
        <f t="shared" ca="1" si="2"/>
        <v>8.8922093508045311E-3</v>
      </c>
      <c r="J34" s="111">
        <f t="shared" ca="1" si="2"/>
        <v>1.3338314026206796E-2</v>
      </c>
      <c r="K34" s="111">
        <f t="shared" ca="1" si="2"/>
        <v>1.7784418701609062E-2</v>
      </c>
      <c r="L34" s="111">
        <f t="shared" ca="1" si="2"/>
        <v>2.2230523377011327E-2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2.6676628052413592E-2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3.7596472037351313E-3</v>
      </c>
      <c r="I35" s="111">
        <f t="shared" ca="1" si="4"/>
        <v>7.5192944074702625E-3</v>
      </c>
      <c r="J35" s="111">
        <f t="shared" ca="1" si="4"/>
        <v>1.1278941611205394E-2</v>
      </c>
      <c r="K35" s="111">
        <f t="shared" ca="1" si="4"/>
        <v>1.5038588814940525E-2</v>
      </c>
      <c r="L35" s="111">
        <f t="shared" ca="1" si="4"/>
        <v>1.8798236018675658E-2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2.2557883222410788E-2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5.2411044701698248E-3</v>
      </c>
      <c r="I36" s="111">
        <f t="shared" ca="1" si="4"/>
        <v>1.048220894033965E-2</v>
      </c>
      <c r="J36" s="111">
        <f t="shared" ca="1" si="4"/>
        <v>1.5723313410509473E-2</v>
      </c>
      <c r="K36" s="111">
        <f t="shared" ca="1" si="4"/>
        <v>2.0964417880679299E-2</v>
      </c>
      <c r="L36" s="111">
        <f t="shared" ca="1" si="4"/>
        <v>2.6205522350849123E-2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3.1446626821018946E-2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5.1648351057349022E-3</v>
      </c>
      <c r="I37" s="111">
        <f t="shared" ca="1" si="4"/>
        <v>1.0329670211469804E-2</v>
      </c>
      <c r="J37" s="111">
        <f t="shared" ca="1" si="4"/>
        <v>1.5494505317204707E-2</v>
      </c>
      <c r="K37" s="111">
        <f t="shared" ca="1" si="4"/>
        <v>2.0659340422939609E-2</v>
      </c>
      <c r="L37" s="111">
        <f t="shared" ca="1" si="4"/>
        <v>2.5824175528674512E-2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3.0989010634409415E-2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3.7791521491426713E-3</v>
      </c>
      <c r="I38" s="111">
        <f t="shared" ca="1" si="4"/>
        <v>7.5583042982853427E-3</v>
      </c>
      <c r="J38" s="111">
        <f t="shared" ca="1" si="4"/>
        <v>1.1337456447428014E-2</v>
      </c>
      <c r="K38" s="111">
        <f t="shared" ca="1" si="4"/>
        <v>1.5116608596570685E-2</v>
      </c>
      <c r="L38" s="111">
        <f t="shared" ca="1" si="4"/>
        <v>1.8895760745713357E-2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2.2674912894856028E-2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2.2025518385965725E-3</v>
      </c>
      <c r="I39" s="111">
        <f t="shared" ca="1" si="4"/>
        <v>4.4051036771931449E-3</v>
      </c>
      <c r="J39" s="111">
        <f t="shared" ca="1" si="4"/>
        <v>6.6076555157897178E-3</v>
      </c>
      <c r="K39" s="111">
        <f t="shared" ca="1" si="4"/>
        <v>8.8102073543862899E-3</v>
      </c>
      <c r="L39" s="111">
        <f t="shared" ca="1" si="4"/>
        <v>1.1012759192982863E-2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1.3215311031579436E-2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5.8230710604314307E-3</v>
      </c>
      <c r="I40" s="111">
        <f t="shared" ca="1" si="4"/>
        <v>1.164614212086286E-2</v>
      </c>
      <c r="J40" s="111">
        <f t="shared" ca="1" si="4"/>
        <v>1.7469213181294289E-2</v>
      </c>
      <c r="K40" s="111">
        <f t="shared" ca="1" si="4"/>
        <v>2.3292284241725719E-2</v>
      </c>
      <c r="L40" s="111">
        <f t="shared" ca="1" si="4"/>
        <v>2.9115355302157149E-2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3.4938426362588579E-2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7.1314453133514734E-3</v>
      </c>
      <c r="I41" s="111">
        <f t="shared" ca="1" si="4"/>
        <v>1.4262890626702947E-2</v>
      </c>
      <c r="J41" s="111">
        <f t="shared" ca="1" si="4"/>
        <v>2.139433594005442E-2</v>
      </c>
      <c r="K41" s="111">
        <f t="shared" ca="1" si="4"/>
        <v>2.8525781253405894E-2</v>
      </c>
      <c r="L41" s="111">
        <f t="shared" ca="1" si="4"/>
        <v>3.5657226566757363E-2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4.278867188010884E-2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3.225007334419877E-3</v>
      </c>
      <c r="I42" s="111">
        <f t="shared" ca="1" si="4"/>
        <v>6.450014668839754E-3</v>
      </c>
      <c r="J42" s="111">
        <f t="shared" ca="1" si="4"/>
        <v>9.6750220032596305E-3</v>
      </c>
      <c r="K42" s="111">
        <f t="shared" ca="1" si="4"/>
        <v>1.2900029337679508E-2</v>
      </c>
      <c r="L42" s="111">
        <f t="shared" ca="1" si="4"/>
        <v>1.6125036672099385E-2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1.9350044006519261E-2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7.2683003762641267E-3</v>
      </c>
      <c r="I43" s="111">
        <f t="shared" ca="1" si="4"/>
        <v>1.4536600752528252E-2</v>
      </c>
      <c r="J43" s="111">
        <f t="shared" ca="1" si="4"/>
        <v>2.1804901128792381E-2</v>
      </c>
      <c r="K43" s="111">
        <f t="shared" ca="1" si="4"/>
        <v>2.9073201505056507E-2</v>
      </c>
      <c r="L43" s="111">
        <f t="shared" ca="1" si="4"/>
        <v>3.6341501881320633E-2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4.3609802257584762E-2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7.2936174704046784E-3</v>
      </c>
      <c r="I44" s="111">
        <f t="shared" ca="1" si="4"/>
        <v>1.4587234940809357E-2</v>
      </c>
      <c r="J44" s="111">
        <f t="shared" ca="1" si="4"/>
        <v>2.1880852411214034E-2</v>
      </c>
      <c r="K44" s="111">
        <f t="shared" ca="1" si="4"/>
        <v>2.9174469881618714E-2</v>
      </c>
      <c r="L44" s="111">
        <f t="shared" ca="1" si="4"/>
        <v>3.6468087352023393E-2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4.3761704822428069E-2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6.7732802954792214E-3</v>
      </c>
      <c r="I45" s="111">
        <f t="shared" ca="1" si="4"/>
        <v>1.3546560590958443E-2</v>
      </c>
      <c r="J45" s="111">
        <f t="shared" ca="1" si="4"/>
        <v>2.0319840886437665E-2</v>
      </c>
      <c r="K45" s="111">
        <f t="shared" ca="1" si="4"/>
        <v>2.7093121181916886E-2</v>
      </c>
      <c r="L45" s="111">
        <f t="shared" ca="1" si="4"/>
        <v>3.3866401477396106E-2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4.063968177287533E-2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4.0285988352406167E-3</v>
      </c>
      <c r="I46" s="111">
        <f t="shared" ca="1" si="4"/>
        <v>8.0571976704812334E-3</v>
      </c>
      <c r="J46" s="111">
        <f t="shared" ca="1" si="4"/>
        <v>1.2085796505721851E-2</v>
      </c>
      <c r="K46" s="111">
        <f t="shared" ca="1" si="4"/>
        <v>1.6114395340962467E-2</v>
      </c>
      <c r="L46" s="111">
        <f t="shared" ca="1" si="4"/>
        <v>2.0142994176203084E-2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2.4171593011443702E-2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6.0158340081967378E-3</v>
      </c>
      <c r="I47" s="111">
        <f t="shared" ca="1" si="4"/>
        <v>1.2031668016393476E-2</v>
      </c>
      <c r="J47" s="111">
        <f t="shared" ca="1" si="4"/>
        <v>1.8047502024590215E-2</v>
      </c>
      <c r="K47" s="111">
        <f t="shared" ca="1" si="4"/>
        <v>2.4063336032786951E-2</v>
      </c>
      <c r="L47" s="111">
        <f t="shared" ca="1" si="4"/>
        <v>3.0079170040983691E-2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3.6095004049180431E-2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6.1761484268304393E-3</v>
      </c>
      <c r="I48" s="111">
        <f t="shared" ca="1" si="4"/>
        <v>1.235229685366088E-2</v>
      </c>
      <c r="J48" s="111">
        <f t="shared" ca="1" si="4"/>
        <v>1.8528445280491319E-2</v>
      </c>
      <c r="K48" s="111">
        <f t="shared" ca="1" si="4"/>
        <v>2.4704593707321757E-2</v>
      </c>
      <c r="L48" s="111">
        <f t="shared" ca="1" si="4"/>
        <v>3.0880742134152199E-2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3.7056890560982637E-2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4.1472477159562949E-3</v>
      </c>
      <c r="I49" s="111">
        <f t="shared" ca="1" si="4"/>
        <v>8.2944954319125897E-3</v>
      </c>
      <c r="J49" s="111">
        <f t="shared" ca="1" si="4"/>
        <v>1.2441743147868884E-2</v>
      </c>
      <c r="K49" s="111">
        <f t="shared" ca="1" si="4"/>
        <v>1.6588990863825179E-2</v>
      </c>
      <c r="L49" s="111">
        <f t="shared" ca="1" si="4"/>
        <v>2.0736238579781473E-2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2.4883486295737767E-2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6.9259753683521413E-3</v>
      </c>
      <c r="I50" s="111">
        <f t="shared" ca="1" si="4"/>
        <v>1.3851950736704283E-2</v>
      </c>
      <c r="J50" s="111">
        <f t="shared" ca="1" si="4"/>
        <v>2.0777926105056424E-2</v>
      </c>
      <c r="K50" s="111">
        <f t="shared" ca="1" si="4"/>
        <v>2.7703901473408565E-2</v>
      </c>
      <c r="L50" s="111">
        <f t="shared" ca="1" si="4"/>
        <v>3.4629876841760707E-2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4.1555852210112848E-2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6.5140068703744853E-3</v>
      </c>
      <c r="I51" s="111">
        <f t="shared" ca="1" si="5"/>
        <v>1.3028013740748972E-2</v>
      </c>
      <c r="J51" s="111">
        <f t="shared" ca="1" si="5"/>
        <v>1.9542020611123458E-2</v>
      </c>
      <c r="K51" s="111">
        <f t="shared" ca="1" si="5"/>
        <v>2.6056027481497941E-2</v>
      </c>
      <c r="L51" s="111">
        <f t="shared" ca="1" si="5"/>
        <v>3.2570034351872425E-2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3.9084041222246915E-2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4.3692781756896797E-3</v>
      </c>
      <c r="I52" s="111">
        <f t="shared" ca="1" si="5"/>
        <v>8.7385563513793611E-3</v>
      </c>
      <c r="J52" s="111">
        <f t="shared" ca="1" si="5"/>
        <v>1.310783452706904E-2</v>
      </c>
      <c r="K52" s="111">
        <f t="shared" ca="1" si="5"/>
        <v>1.7477112702758719E-2</v>
      </c>
      <c r="L52" s="111">
        <f t="shared" ca="1" si="5"/>
        <v>2.1846390878448398E-2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2.621566905413808E-2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7.5842037342991773E-3</v>
      </c>
      <c r="I53" s="111">
        <f t="shared" ca="1" si="5"/>
        <v>1.5168407468598355E-2</v>
      </c>
      <c r="J53" s="111">
        <f t="shared" ca="1" si="5"/>
        <v>2.2752611202897531E-2</v>
      </c>
      <c r="K53" s="111">
        <f t="shared" ca="1" si="5"/>
        <v>3.0336814937196709E-2</v>
      </c>
      <c r="L53" s="111">
        <f t="shared" ca="1" si="5"/>
        <v>3.7921018671495887E-2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4.5505222405795062E-2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7.4979931376020761E-3</v>
      </c>
      <c r="I54" s="111">
        <f t="shared" ca="1" si="5"/>
        <v>1.4995986275204152E-2</v>
      </c>
      <c r="J54" s="111">
        <f t="shared" ca="1" si="5"/>
        <v>2.2493979412806227E-2</v>
      </c>
      <c r="K54" s="111">
        <f t="shared" ca="1" si="5"/>
        <v>2.9991972550408304E-2</v>
      </c>
      <c r="L54" s="111">
        <f t="shared" ca="1" si="5"/>
        <v>3.7489965688010378E-2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4.4987958825612455E-2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4.6112550471391605E-3</v>
      </c>
      <c r="I55" s="111">
        <f t="shared" ca="1" si="5"/>
        <v>9.222510094278321E-3</v>
      </c>
      <c r="J55" s="111">
        <f t="shared" ca="1" si="5"/>
        <v>1.383376514141748E-2</v>
      </c>
      <c r="K55" s="111">
        <f t="shared" ca="1" si="5"/>
        <v>1.8445020188556642E-2</v>
      </c>
      <c r="L55" s="111">
        <f t="shared" ca="1" si="5"/>
        <v>2.3056275235695801E-2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2.766753028283496E-2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6.1574478839640989E-3</v>
      </c>
      <c r="I56" s="111">
        <f t="shared" ca="1" si="5"/>
        <v>1.23148957679282E-2</v>
      </c>
      <c r="J56" s="111">
        <f t="shared" ca="1" si="5"/>
        <v>1.8472343651892299E-2</v>
      </c>
      <c r="K56" s="111">
        <f t="shared" ca="1" si="5"/>
        <v>2.4629791535856399E-2</v>
      </c>
      <c r="L56" s="111">
        <f t="shared" ca="1" si="5"/>
        <v>3.0787239419820499E-2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3.6944687303784599E-2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3.1121908749409542E-3</v>
      </c>
      <c r="I57" s="111">
        <f t="shared" ca="1" si="5"/>
        <v>6.2243817498819085E-3</v>
      </c>
      <c r="J57" s="111">
        <f t="shared" ca="1" si="5"/>
        <v>9.3365726248228632E-3</v>
      </c>
      <c r="K57" s="111">
        <f t="shared" ca="1" si="5"/>
        <v>1.2448763499763817E-2</v>
      </c>
      <c r="L57" s="111">
        <f t="shared" ca="1" si="5"/>
        <v>1.5560954374704773E-2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1.8673145249645726E-2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6.5049011952641646E-3</v>
      </c>
      <c r="I58" s="111">
        <f t="shared" ca="1" si="5"/>
        <v>1.3009802390528329E-2</v>
      </c>
      <c r="J58" s="111">
        <f t="shared" ca="1" si="5"/>
        <v>1.9514703585792492E-2</v>
      </c>
      <c r="K58" s="111">
        <f t="shared" ca="1" si="5"/>
        <v>2.6019604781056659E-2</v>
      </c>
      <c r="L58" s="111">
        <f t="shared" ca="1" si="5"/>
        <v>3.2524505976320825E-2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3.9029407171584991E-2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6.1871710445153194E-3</v>
      </c>
      <c r="I59" s="111">
        <f t="shared" ca="1" si="5"/>
        <v>1.237434208903064E-2</v>
      </c>
      <c r="J59" s="111">
        <f t="shared" ca="1" si="5"/>
        <v>1.8561513133545961E-2</v>
      </c>
      <c r="K59" s="111">
        <f t="shared" ca="1" si="5"/>
        <v>2.4748684178061281E-2</v>
      </c>
      <c r="L59" s="111">
        <f t="shared" ca="1" si="5"/>
        <v>3.0935855222576601E-2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3.7123026267091921E-2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5"/>
        <v>8.6922275370959826E-3</v>
      </c>
      <c r="I60" s="111">
        <f t="shared" ca="1" si="5"/>
        <v>1.7384455074191965E-2</v>
      </c>
      <c r="J60" s="111">
        <f t="shared" ca="1" si="5"/>
        <v>2.6076682611287948E-2</v>
      </c>
      <c r="K60" s="111">
        <f t="shared" ca="1" si="5"/>
        <v>3.476891014838393E-2</v>
      </c>
      <c r="L60" s="111">
        <f t="shared" ca="1" si="5"/>
        <v>4.346113768547992E-2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5.2153365222575902E-2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1.0313953644153752E-2</v>
      </c>
      <c r="I61" s="111">
        <f t="shared" ca="1" si="5"/>
        <v>2.0627907288307504E-2</v>
      </c>
      <c r="J61" s="111">
        <f t="shared" ca="1" si="5"/>
        <v>3.0941860932461256E-2</v>
      </c>
      <c r="K61" s="111">
        <f t="shared" ca="1" si="5"/>
        <v>4.1255814576615008E-2</v>
      </c>
      <c r="L61" s="111">
        <f t="shared" ca="1" si="5"/>
        <v>5.1569768220768759E-2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6.1883721864922511E-2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3.2066291899651655E-3</v>
      </c>
      <c r="I62" s="111">
        <f t="shared" ca="1" si="5"/>
        <v>6.4132583799303309E-3</v>
      </c>
      <c r="J62" s="111">
        <f t="shared" ca="1" si="5"/>
        <v>9.619887569895496E-3</v>
      </c>
      <c r="K62" s="111">
        <f t="shared" ca="1" si="5"/>
        <v>1.2826516759860662E-2</v>
      </c>
      <c r="L62" s="111">
        <f t="shared" ca="1" si="5"/>
        <v>1.6033145949825828E-2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1.9239775139790992E-2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7.2210488427685128E-3</v>
      </c>
      <c r="I63" s="111">
        <f t="shared" ca="1" si="5"/>
        <v>1.4442097685537026E-2</v>
      </c>
      <c r="J63" s="111">
        <f t="shared" ca="1" si="5"/>
        <v>2.1663146528305539E-2</v>
      </c>
      <c r="K63" s="111">
        <f t="shared" ca="1" si="5"/>
        <v>2.8884195371074051E-2</v>
      </c>
      <c r="L63" s="111">
        <f t="shared" ca="1" si="5"/>
        <v>3.6105244213842563E-2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4.3326293056611079E-2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6.1094267060695885E-3</v>
      </c>
      <c r="I64" s="111">
        <f t="shared" ca="1" si="5"/>
        <v>1.2218853412139177E-2</v>
      </c>
      <c r="J64" s="111">
        <f t="shared" ca="1" si="5"/>
        <v>1.8328280118208765E-2</v>
      </c>
      <c r="K64" s="111">
        <f t="shared" ca="1" si="5"/>
        <v>2.4437706824278354E-2</v>
      </c>
      <c r="L64" s="111">
        <f t="shared" ca="1" si="5"/>
        <v>3.0547133530347943E-2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3.6656560236417529E-2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8.455948061116254E-3</v>
      </c>
      <c r="I65" s="111">
        <f t="shared" ca="1" si="5"/>
        <v>1.6911896122232511E-2</v>
      </c>
      <c r="J65" s="111">
        <f t="shared" ca="1" si="5"/>
        <v>2.5367844183348767E-2</v>
      </c>
      <c r="K65" s="111">
        <f t="shared" ca="1" si="5"/>
        <v>3.3823792244465023E-2</v>
      </c>
      <c r="L65" s="111">
        <f t="shared" ca="1" si="5"/>
        <v>4.2279740305581279E-2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5.0735688366697534E-2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8.392857046819217E-3</v>
      </c>
      <c r="I66" s="111">
        <f t="shared" ca="1" si="5"/>
        <v>1.6785714093638431E-2</v>
      </c>
      <c r="J66" s="111">
        <f t="shared" ca="1" si="5"/>
        <v>2.5178571140457649E-2</v>
      </c>
      <c r="K66" s="111">
        <f t="shared" ca="1" si="5"/>
        <v>3.3571428187276868E-2</v>
      </c>
      <c r="L66" s="111">
        <f t="shared" ca="1" si="5"/>
        <v>4.196428523409608E-2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5.0357142280915299E-2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6.0848389005095042E-3</v>
      </c>
      <c r="I67" s="111">
        <f t="shared" ca="1" si="6"/>
        <v>1.2169677801019008E-2</v>
      </c>
      <c r="J67" s="111">
        <f t="shared" ca="1" si="6"/>
        <v>1.8254516701528511E-2</v>
      </c>
      <c r="K67" s="111">
        <f t="shared" ca="1" si="6"/>
        <v>2.4339355602038017E-2</v>
      </c>
      <c r="L67" s="111">
        <f t="shared" ca="1" si="6"/>
        <v>3.0424194502547519E-2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3.6509033403057022E-2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3.5727311019830466E-3</v>
      </c>
      <c r="I68" s="111">
        <f t="shared" ca="1" si="6"/>
        <v>7.1454622039660923E-3</v>
      </c>
      <c r="J68" s="111">
        <f t="shared" ca="1" si="6"/>
        <v>1.0718193305949138E-2</v>
      </c>
      <c r="K68" s="111">
        <f t="shared" ca="1" si="6"/>
        <v>1.4290924407932185E-2</v>
      </c>
      <c r="L68" s="111">
        <f t="shared" ca="1" si="6"/>
        <v>1.7863655509915231E-2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2.1436386611898277E-2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9.4500697202919304E-3</v>
      </c>
      <c r="I69" s="111">
        <f t="shared" ca="1" si="6"/>
        <v>1.8900139440583861E-2</v>
      </c>
      <c r="J69" s="111">
        <f t="shared" ca="1" si="6"/>
        <v>2.835020916087579E-2</v>
      </c>
      <c r="K69" s="111">
        <f t="shared" ca="1" si="6"/>
        <v>3.7800278881167722E-2</v>
      </c>
      <c r="L69" s="111">
        <f t="shared" ca="1" si="6"/>
        <v>4.725034860145965E-2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5.6700418321751579E-2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1.158100880960572E-2</v>
      </c>
      <c r="I70" s="111">
        <f t="shared" ca="1" si="6"/>
        <v>2.3162017619211439E-2</v>
      </c>
      <c r="J70" s="111">
        <f t="shared" ca="1" si="6"/>
        <v>3.4743026428817159E-2</v>
      </c>
      <c r="K70" s="111">
        <f t="shared" ca="1" si="6"/>
        <v>4.6324035238422878E-2</v>
      </c>
      <c r="L70" s="111">
        <f t="shared" ca="1" si="6"/>
        <v>5.7905044048028598E-2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6.9486052857634317E-2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5.2406369184322989E-3</v>
      </c>
      <c r="I71" s="111">
        <f t="shared" ca="1" si="6"/>
        <v>1.0481273836864598E-2</v>
      </c>
      <c r="J71" s="111">
        <f t="shared" ca="1" si="6"/>
        <v>1.5721910755296897E-2</v>
      </c>
      <c r="K71" s="111">
        <f t="shared" ca="1" si="6"/>
        <v>2.0962547673729195E-2</v>
      </c>
      <c r="L71" s="111">
        <f t="shared" ca="1" si="6"/>
        <v>2.6203184592161494E-2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3.1443821510593793E-2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1.1805141064340221E-2</v>
      </c>
      <c r="I72" s="111">
        <f t="shared" ca="1" si="6"/>
        <v>2.3610282128680441E-2</v>
      </c>
      <c r="J72" s="111">
        <f t="shared" ca="1" si="6"/>
        <v>3.5415423193020663E-2</v>
      </c>
      <c r="K72" s="111">
        <f t="shared" ca="1" si="6"/>
        <v>4.7220564257360882E-2</v>
      </c>
      <c r="L72" s="111">
        <f t="shared" ca="1" si="6"/>
        <v>5.9025705321701108E-2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7.0830846386041327E-2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1.1852128389407602E-2</v>
      </c>
      <c r="I73" s="111">
        <f t="shared" ca="1" si="6"/>
        <v>2.3704256778815207E-2</v>
      </c>
      <c r="J73" s="111">
        <f t="shared" ca="1" si="6"/>
        <v>3.5556385168222807E-2</v>
      </c>
      <c r="K73" s="111">
        <f t="shared" ca="1" si="6"/>
        <v>4.7408513557630406E-2</v>
      </c>
      <c r="L73" s="111">
        <f t="shared" ca="1" si="6"/>
        <v>5.9260641947038006E-2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7.1112770336445613E-2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1.1006580480153736E-2</v>
      </c>
      <c r="I74" s="111">
        <f t="shared" ca="1" si="6"/>
        <v>2.2013160960307473E-2</v>
      </c>
      <c r="J74" s="111">
        <f t="shared" ca="1" si="6"/>
        <v>3.3019741440461207E-2</v>
      </c>
      <c r="K74" s="111">
        <f t="shared" ca="1" si="6"/>
        <v>4.4026321920614946E-2</v>
      </c>
      <c r="L74" s="111">
        <f t="shared" ca="1" si="6"/>
        <v>5.5032902400768677E-2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6.6039482880922415E-2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6.4229475900414688E-3</v>
      </c>
      <c r="I75" s="111">
        <f t="shared" ca="1" si="6"/>
        <v>1.2845895180082938E-2</v>
      </c>
      <c r="J75" s="111">
        <f t="shared" ca="1" si="6"/>
        <v>1.9268842770124407E-2</v>
      </c>
      <c r="K75" s="111">
        <f t="shared" ca="1" si="6"/>
        <v>2.5691790360165875E-2</v>
      </c>
      <c r="L75" s="111">
        <f t="shared" ca="1" si="6"/>
        <v>3.2114737950207348E-2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3.8537685540248813E-2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9.0142391855473191E-3</v>
      </c>
      <c r="I76" s="111">
        <f t="shared" ca="1" si="6"/>
        <v>1.8028478371094642E-2</v>
      </c>
      <c r="J76" s="111">
        <f t="shared" ca="1" si="6"/>
        <v>2.7042717556641963E-2</v>
      </c>
      <c r="K76" s="111">
        <f t="shared" ca="1" si="6"/>
        <v>3.6056956742189283E-2</v>
      </c>
      <c r="L76" s="111">
        <f t="shared" ca="1" si="6"/>
        <v>4.5071195927736604E-2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5.4085435113283925E-2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1.0036241193599464E-2</v>
      </c>
      <c r="I77" s="111">
        <f t="shared" ca="1" si="6"/>
        <v>2.0072482387198928E-2</v>
      </c>
      <c r="J77" s="111">
        <f t="shared" ca="1" si="6"/>
        <v>3.0108723580798392E-2</v>
      </c>
      <c r="K77" s="111">
        <f t="shared" ca="1" si="6"/>
        <v>4.0144964774397857E-2</v>
      </c>
      <c r="L77" s="111">
        <f t="shared" ca="1" si="6"/>
        <v>5.0181205967997321E-2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6.0217447161596785E-2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6.7392775384289795E-3</v>
      </c>
      <c r="I78" s="111">
        <f t="shared" ca="1" si="6"/>
        <v>1.3478555076857959E-2</v>
      </c>
      <c r="J78" s="111">
        <f t="shared" ca="1" si="6"/>
        <v>2.0217832615286938E-2</v>
      </c>
      <c r="K78" s="111">
        <f t="shared" ca="1" si="6"/>
        <v>2.6957110153715918E-2</v>
      </c>
      <c r="L78" s="111">
        <f t="shared" ca="1" si="6"/>
        <v>3.3696387692144898E-2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4.0435665230573875E-2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1.125395447928026E-2</v>
      </c>
      <c r="I79" s="111">
        <f t="shared" ca="1" si="6"/>
        <v>2.2507908958560523E-2</v>
      </c>
      <c r="J79" s="111">
        <f t="shared" ca="1" si="6"/>
        <v>3.3761863437840781E-2</v>
      </c>
      <c r="K79" s="111">
        <f t="shared" ca="1" si="6"/>
        <v>4.5015817917121038E-2</v>
      </c>
      <c r="L79" s="111">
        <f t="shared" ca="1" si="6"/>
        <v>5.6269772396401296E-2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6.7523726875681561E-2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1.0043184732882699E-2</v>
      </c>
      <c r="I80" s="111">
        <f t="shared" ca="1" si="6"/>
        <v>2.0086369465765398E-2</v>
      </c>
      <c r="J80" s="111">
        <f t="shared" ca="1" si="6"/>
        <v>3.0129554198648097E-2</v>
      </c>
      <c r="K80" s="111">
        <f t="shared" ca="1" si="6"/>
        <v>4.0172738931530796E-2</v>
      </c>
      <c r="L80" s="111">
        <f t="shared" ca="1" si="6"/>
        <v>5.0215923664413492E-2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6.0259108397296195E-2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7.1000770354957294E-3</v>
      </c>
      <c r="I81" s="111">
        <f t="shared" ca="1" si="6"/>
        <v>1.4200154070991461E-2</v>
      </c>
      <c r="J81" s="111">
        <f t="shared" ca="1" si="6"/>
        <v>2.130023110648719E-2</v>
      </c>
      <c r="K81" s="111">
        <f t="shared" ca="1" si="6"/>
        <v>2.8400308141982918E-2</v>
      </c>
      <c r="L81" s="111">
        <f t="shared" ca="1" si="6"/>
        <v>3.5500385177478645E-2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4.260046221297438E-2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1.2321902597756246E-2</v>
      </c>
      <c r="I82" s="111">
        <f t="shared" ca="1" si="6"/>
        <v>2.4643805195512493E-2</v>
      </c>
      <c r="J82" s="111">
        <f t="shared" ca="1" si="6"/>
        <v>3.6965707793268736E-2</v>
      </c>
      <c r="K82" s="111">
        <f t="shared" ca="1" si="6"/>
        <v>4.9287610391024986E-2</v>
      </c>
      <c r="L82" s="111">
        <f t="shared" ca="1" si="6"/>
        <v>6.1609512988781229E-2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7.3931415586537472E-2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1.1745710985167336E-2</v>
      </c>
      <c r="I83" s="111">
        <f t="shared" ca="1" si="7"/>
        <v>2.3491421970334672E-2</v>
      </c>
      <c r="J83" s="111">
        <f t="shared" ca="1" si="7"/>
        <v>3.5237132955502008E-2</v>
      </c>
      <c r="K83" s="111">
        <f t="shared" ca="1" si="7"/>
        <v>4.6982843940669344E-2</v>
      </c>
      <c r="L83" s="111">
        <f t="shared" ca="1" si="7"/>
        <v>5.872855492583668E-2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7.0474265911004016E-2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7.4932894516011352E-3</v>
      </c>
      <c r="I84" s="111">
        <f t="shared" ca="1" si="7"/>
        <v>1.498657890320227E-2</v>
      </c>
      <c r="J84" s="111">
        <f t="shared" ca="1" si="7"/>
        <v>2.2479868354803405E-2</v>
      </c>
      <c r="K84" s="111">
        <f t="shared" ca="1" si="7"/>
        <v>2.9973157806404541E-2</v>
      </c>
      <c r="L84" s="111">
        <f t="shared" ca="1" si="7"/>
        <v>3.7466447258005672E-2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4.4959736709606811E-2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7"/>
        <v>1.0005852811441663E-2</v>
      </c>
      <c r="I85" s="111">
        <f t="shared" ca="1" si="7"/>
        <v>2.0011705622883326E-2</v>
      </c>
      <c r="J85" s="111">
        <f t="shared" ca="1" si="7"/>
        <v>3.0017558434324985E-2</v>
      </c>
      <c r="K85" s="111">
        <f t="shared" ca="1" si="7"/>
        <v>4.0023411245766652E-2</v>
      </c>
      <c r="L85" s="111">
        <f t="shared" ca="1" si="7"/>
        <v>5.0029264057208311E-2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6.0035116868649971E-2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5.0573101717790508E-3</v>
      </c>
      <c r="I86" s="111">
        <f t="shared" ca="1" si="7"/>
        <v>1.0114620343558103E-2</v>
      </c>
      <c r="J86" s="111">
        <f t="shared" ca="1" si="7"/>
        <v>1.5171930515337155E-2</v>
      </c>
      <c r="K86" s="111">
        <f t="shared" ca="1" si="7"/>
        <v>2.0229240687116207E-2</v>
      </c>
      <c r="L86" s="111">
        <f t="shared" ca="1" si="7"/>
        <v>2.5286550858895258E-2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3.0343861030674307E-2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1.0570208393192341E-2</v>
      </c>
      <c r="I87" s="111">
        <f t="shared" ca="1" si="7"/>
        <v>2.1140416786384682E-2</v>
      </c>
      <c r="J87" s="111">
        <f t="shared" ca="1" si="7"/>
        <v>3.1710625179577026E-2</v>
      </c>
      <c r="K87" s="111">
        <f t="shared" ca="1" si="7"/>
        <v>4.2280833572769363E-2</v>
      </c>
      <c r="L87" s="111">
        <f t="shared" ca="1" si="7"/>
        <v>5.2851041965961708E-2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6.3421250359154052E-2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1.0046995552623119E-2</v>
      </c>
      <c r="I88" s="111">
        <f t="shared" ca="1" si="7"/>
        <v>2.0093991105246237E-2</v>
      </c>
      <c r="J88" s="111">
        <f t="shared" ca="1" si="7"/>
        <v>3.0140986657869354E-2</v>
      </c>
      <c r="K88" s="111">
        <f t="shared" ca="1" si="7"/>
        <v>4.0187982210492475E-2</v>
      </c>
      <c r="L88" s="111">
        <f t="shared" ca="1" si="7"/>
        <v>5.0234977763115592E-2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6.0281973315738709E-2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1.5239811153378144E-2</v>
      </c>
      <c r="I89" s="111">
        <f t="shared" ca="1" si="7"/>
        <v>3.0479622306756288E-2</v>
      </c>
      <c r="J89" s="111">
        <f t="shared" ca="1" si="7"/>
        <v>4.5719433460134434E-2</v>
      </c>
      <c r="K89" s="111">
        <f t="shared" ca="1" si="7"/>
        <v>6.0959244613512577E-2</v>
      </c>
      <c r="L89" s="111">
        <f t="shared" ca="1" si="7"/>
        <v>7.6199055766890719E-2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9.1438866920268869E-2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1.8089087929746575E-2</v>
      </c>
      <c r="I90" s="111">
        <f t="shared" ca="1" si="7"/>
        <v>3.617817585949315E-2</v>
      </c>
      <c r="J90" s="111">
        <f t="shared" ca="1" si="7"/>
        <v>5.4267263789239725E-2</v>
      </c>
      <c r="K90" s="111">
        <f t="shared" ca="1" si="7"/>
        <v>7.23563517189863E-2</v>
      </c>
      <c r="L90" s="111">
        <f t="shared" ca="1" si="7"/>
        <v>9.0445439648732889E-2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0.10853452757847946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5.4824173599486272E-3</v>
      </c>
      <c r="I91" s="111">
        <f t="shared" ca="1" si="7"/>
        <v>1.0964834719897256E-2</v>
      </c>
      <c r="J91" s="111">
        <f t="shared" ca="1" si="7"/>
        <v>1.6447252079845882E-2</v>
      </c>
      <c r="K91" s="111">
        <f t="shared" ca="1" si="7"/>
        <v>2.1929669439794509E-2</v>
      </c>
      <c r="L91" s="111">
        <f t="shared" ca="1" si="7"/>
        <v>2.7412086799743135E-2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3.2894504159691765E-2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1.2652484480211067E-2</v>
      </c>
      <c r="I92" s="111">
        <f t="shared" ca="1" si="7"/>
        <v>2.5304968960422135E-2</v>
      </c>
      <c r="J92" s="111">
        <f t="shared" ca="1" si="7"/>
        <v>3.7957453440633199E-2</v>
      </c>
      <c r="K92" s="111">
        <f t="shared" ca="1" si="7"/>
        <v>5.060993792084427E-2</v>
      </c>
      <c r="L92" s="111">
        <f t="shared" ca="1" si="7"/>
        <v>6.326242240105534E-2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7.5914906881266411E-2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1.0714994530645124E-2</v>
      </c>
      <c r="I93" s="111">
        <f t="shared" ca="1" si="7"/>
        <v>2.1429989061290247E-2</v>
      </c>
      <c r="J93" s="111">
        <f t="shared" ca="1" si="7"/>
        <v>3.2144983591935371E-2</v>
      </c>
      <c r="K93" s="111">
        <f t="shared" ca="1" si="7"/>
        <v>4.2859978122580494E-2</v>
      </c>
      <c r="L93" s="111">
        <f t="shared" ca="1" si="7"/>
        <v>5.3574972653225618E-2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6.4289967183870741E-2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1.4639868134339427E-2</v>
      </c>
      <c r="I94" s="111">
        <f t="shared" ca="1" si="7"/>
        <v>2.9279736268678854E-2</v>
      </c>
      <c r="J94" s="111">
        <f t="shared" ca="1" si="7"/>
        <v>4.3919604403018279E-2</v>
      </c>
      <c r="K94" s="111">
        <f t="shared" ca="1" si="7"/>
        <v>5.8559472537357708E-2</v>
      </c>
      <c r="L94" s="111">
        <f t="shared" ca="1" si="7"/>
        <v>7.319934067169713E-2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8.7839208806036559E-2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1.471978005134447E-2</v>
      </c>
      <c r="I95" s="111">
        <f t="shared" ca="1" si="7"/>
        <v>2.9439560102688937E-2</v>
      </c>
      <c r="J95" s="111">
        <f t="shared" ca="1" si="7"/>
        <v>4.4159340154033402E-2</v>
      </c>
      <c r="K95" s="111">
        <f t="shared" ca="1" si="7"/>
        <v>5.8879120205377874E-2</v>
      </c>
      <c r="L95" s="111">
        <f t="shared" ca="1" si="7"/>
        <v>7.3598900256722347E-2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8.8318680308066819E-2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1.0495599297745331E-2</v>
      </c>
      <c r="I96" s="111">
        <f t="shared" ca="1" si="7"/>
        <v>2.0991198595490666E-2</v>
      </c>
      <c r="J96" s="111">
        <f t="shared" ca="1" si="7"/>
        <v>3.1486797893235996E-2</v>
      </c>
      <c r="K96" s="111">
        <f t="shared" ca="1" si="7"/>
        <v>4.1982397190981326E-2</v>
      </c>
      <c r="L96" s="111">
        <f t="shared" ca="1" si="7"/>
        <v>5.2477996488726655E-2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6.2973595786471992E-2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6.2459277768310388E-3</v>
      </c>
      <c r="I97" s="111">
        <f t="shared" ca="1" si="7"/>
        <v>1.2491855553662078E-2</v>
      </c>
      <c r="J97" s="111">
        <f t="shared" ca="1" si="7"/>
        <v>1.8737783330493116E-2</v>
      </c>
      <c r="K97" s="111">
        <f t="shared" ca="1" si="7"/>
        <v>2.4983711107324155E-2</v>
      </c>
      <c r="L97" s="111">
        <f t="shared" ca="1" si="7"/>
        <v>3.1229638884155194E-2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3.7475566660986233E-2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1.6535068272302039E-2</v>
      </c>
      <c r="I98" s="111">
        <f t="shared" ca="1" si="7"/>
        <v>3.3070136544604084E-2</v>
      </c>
      <c r="J98" s="111">
        <f t="shared" ca="1" si="7"/>
        <v>4.9605204816906126E-2</v>
      </c>
      <c r="K98" s="111">
        <f t="shared" ca="1" si="7"/>
        <v>6.6140273089208168E-2</v>
      </c>
      <c r="L98" s="111">
        <f t="shared" ca="1" si="7"/>
        <v>8.2675341361510196E-2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9.9210409633812238E-2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2.02875374286242E-2</v>
      </c>
      <c r="I99" s="111">
        <f t="shared" ca="1" si="9"/>
        <v>4.05750748572484E-2</v>
      </c>
      <c r="J99" s="111">
        <f t="shared" ca="1" si="9"/>
        <v>6.08626122858726E-2</v>
      </c>
      <c r="K99" s="111">
        <f t="shared" ca="1" si="9"/>
        <v>8.11501497144968E-2</v>
      </c>
      <c r="L99" s="111">
        <f t="shared" ca="1" si="9"/>
        <v>0.101437687143121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0.1217252245717452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9.1912709030966475E-3</v>
      </c>
      <c r="I100" s="111">
        <f t="shared" ca="1" si="9"/>
        <v>1.8382541806193295E-2</v>
      </c>
      <c r="J100" s="111">
        <f t="shared" ca="1" si="9"/>
        <v>2.7573812709289942E-2</v>
      </c>
      <c r="K100" s="111">
        <f t="shared" ca="1" si="9"/>
        <v>3.676508361238659E-2</v>
      </c>
      <c r="L100" s="111">
        <f t="shared" ca="1" si="9"/>
        <v>4.595635451548323E-2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5.5147625418579878E-2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2.068608907086085E-2</v>
      </c>
      <c r="I101" s="111">
        <f t="shared" ca="1" si="9"/>
        <v>4.1372178141721699E-2</v>
      </c>
      <c r="J101" s="111">
        <f t="shared" ca="1" si="9"/>
        <v>6.2058267212582549E-2</v>
      </c>
      <c r="K101" s="111">
        <f t="shared" ca="1" si="9"/>
        <v>8.2744356283443399E-2</v>
      </c>
      <c r="L101" s="111">
        <f t="shared" ca="1" si="9"/>
        <v>0.10343044535430426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0.12411653442516511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2.0786809790653327E-2</v>
      </c>
      <c r="I102" s="111">
        <f t="shared" ca="1" si="9"/>
        <v>4.1573619581306662E-2</v>
      </c>
      <c r="J102" s="111">
        <f t="shared" ca="1" si="9"/>
        <v>6.2360429371959986E-2</v>
      </c>
      <c r="K102" s="111">
        <f t="shared" ca="1" si="9"/>
        <v>8.3147239162613309E-2</v>
      </c>
      <c r="L102" s="111">
        <f t="shared" ca="1" si="9"/>
        <v>0.10393404895326663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0.12472085874391997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1.9303848842115782E-2</v>
      </c>
      <c r="I103" s="111">
        <f t="shared" ca="1" si="9"/>
        <v>3.8607697684231564E-2</v>
      </c>
      <c r="J103" s="111">
        <f t="shared" ca="1" si="9"/>
        <v>5.7911546526347342E-2</v>
      </c>
      <c r="K103" s="111">
        <f t="shared" ca="1" si="9"/>
        <v>7.7215395368463127E-2</v>
      </c>
      <c r="L103" s="111">
        <f t="shared" ca="1" si="9"/>
        <v>9.6519244210578906E-2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0.11582309305269468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1.0877996296281611E-2</v>
      </c>
      <c r="I104" s="111">
        <f t="shared" ca="1" si="9"/>
        <v>2.1755992592563222E-2</v>
      </c>
      <c r="J104" s="111">
        <f t="shared" ca="1" si="9"/>
        <v>3.2633988888844834E-2</v>
      </c>
      <c r="K104" s="111">
        <f t="shared" ca="1" si="9"/>
        <v>4.3511985185126445E-2</v>
      </c>
      <c r="L104" s="111">
        <f t="shared" ca="1" si="9"/>
        <v>5.4389981481408056E-2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6.5267977777689667E-2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1.3424699086244227E-2</v>
      </c>
      <c r="I105" s="111">
        <f t="shared" ca="1" si="9"/>
        <v>2.6849398172488454E-2</v>
      </c>
      <c r="J105" s="111">
        <f t="shared" ca="1" si="9"/>
        <v>4.0274097258732683E-2</v>
      </c>
      <c r="K105" s="111">
        <f t="shared" ca="1" si="9"/>
        <v>5.3698796344976908E-2</v>
      </c>
      <c r="L105" s="111">
        <f t="shared" ca="1" si="9"/>
        <v>6.7123495431221133E-2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8.0548194517465366E-2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1.7602023016466746E-2</v>
      </c>
      <c r="I106" s="111">
        <f t="shared" ca="1" si="9"/>
        <v>3.5204046032933492E-2</v>
      </c>
      <c r="J106" s="111">
        <f t="shared" ca="1" si="9"/>
        <v>5.2806069049400245E-2</v>
      </c>
      <c r="K106" s="111">
        <f t="shared" ca="1" si="9"/>
        <v>7.0408092065866984E-2</v>
      </c>
      <c r="L106" s="111">
        <f t="shared" ca="1" si="9"/>
        <v>8.8010115082333737E-2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0.10561213809880049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1.1819655990475438E-2</v>
      </c>
      <c r="I107" s="111">
        <f t="shared" ca="1" si="9"/>
        <v>2.3639311980950879E-2</v>
      </c>
      <c r="J107" s="111">
        <f t="shared" ca="1" si="9"/>
        <v>3.5458967971426315E-2</v>
      </c>
      <c r="K107" s="111">
        <f t="shared" ca="1" si="9"/>
        <v>4.7278623961901751E-2</v>
      </c>
      <c r="L107" s="111">
        <f t="shared" ca="1" si="9"/>
        <v>5.9098279952377195E-2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7.0917935942852631E-2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1.9735338670548549E-2</v>
      </c>
      <c r="I108" s="111">
        <f t="shared" ca="1" si="9"/>
        <v>3.9470677341097098E-2</v>
      </c>
      <c r="J108" s="111">
        <f t="shared" ca="1" si="9"/>
        <v>5.920601601164565E-2</v>
      </c>
      <c r="K108" s="111">
        <f t="shared" ca="1" si="9"/>
        <v>7.8941354682194195E-2</v>
      </c>
      <c r="L108" s="111">
        <f t="shared" ca="1" si="9"/>
        <v>9.8676693352742748E-2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0.1184120320232913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1.591648901535675E-2</v>
      </c>
      <c r="I109" s="111">
        <f t="shared" ca="1" si="9"/>
        <v>3.1832978030713499E-2</v>
      </c>
      <c r="J109" s="111">
        <f t="shared" ca="1" si="9"/>
        <v>4.7749467046070249E-2</v>
      </c>
      <c r="K109" s="111">
        <f t="shared" ca="1" si="9"/>
        <v>6.3665956061426998E-2</v>
      </c>
      <c r="L109" s="111">
        <f t="shared" ca="1" si="9"/>
        <v>7.9582445076783748E-2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9.5498934092140497E-2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1.2452442800715585E-2</v>
      </c>
      <c r="I110" s="111">
        <f t="shared" ca="1" si="9"/>
        <v>2.490488560143117E-2</v>
      </c>
      <c r="J110" s="111">
        <f t="shared" ca="1" si="9"/>
        <v>3.7357328402146756E-2</v>
      </c>
      <c r="K110" s="111">
        <f t="shared" ca="1" si="9"/>
        <v>4.9809771202862341E-2</v>
      </c>
      <c r="L110" s="111">
        <f t="shared" ca="1" si="9"/>
        <v>6.2262214003577926E-2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7.4714656804293511E-2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2.1603115829836483E-2</v>
      </c>
      <c r="I111" s="111">
        <f t="shared" ca="1" si="9"/>
        <v>4.3206231659672967E-2</v>
      </c>
      <c r="J111" s="111">
        <f t="shared" ca="1" si="9"/>
        <v>6.480934748950945E-2</v>
      </c>
      <c r="K111" s="111">
        <f t="shared" ca="1" si="9"/>
        <v>8.6412463319345933E-2</v>
      </c>
      <c r="L111" s="111">
        <f t="shared" ca="1" si="9"/>
        <v>0.10801557914918242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0.1296186949790189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1.9226758595092711E-2</v>
      </c>
      <c r="I112" s="111">
        <f t="shared" ca="1" si="9"/>
        <v>3.8453517190185423E-2</v>
      </c>
      <c r="J112" s="111">
        <f t="shared" ca="1" si="9"/>
        <v>5.7680275785278137E-2</v>
      </c>
      <c r="K112" s="111">
        <f t="shared" ca="1" si="9"/>
        <v>7.6907034380370845E-2</v>
      </c>
      <c r="L112" s="111">
        <f t="shared" ca="1" si="9"/>
        <v>9.6133792975463567E-2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0.11536055157055627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1.3142076884346602E-2</v>
      </c>
      <c r="I113" s="111">
        <f t="shared" ca="1" si="9"/>
        <v>2.6284153768693207E-2</v>
      </c>
      <c r="J113" s="111">
        <f t="shared" ca="1" si="9"/>
        <v>3.9426230653039809E-2</v>
      </c>
      <c r="K113" s="111">
        <f t="shared" ca="1" si="9"/>
        <v>5.2568307537386408E-2</v>
      </c>
      <c r="L113" s="111">
        <f t="shared" ca="1" si="9"/>
        <v>6.5710384421733006E-2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7.8852461306079619E-2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9"/>
        <v>1.7548726469297681E-2</v>
      </c>
      <c r="I114" s="111">
        <f t="shared" ca="1" si="9"/>
        <v>3.5097452938595362E-2</v>
      </c>
      <c r="J114" s="111">
        <f t="shared" ca="1" si="9"/>
        <v>5.264617940789304E-2</v>
      </c>
      <c r="K114" s="111">
        <f t="shared" ca="1" si="9"/>
        <v>7.0194905877190725E-2</v>
      </c>
      <c r="L114" s="111">
        <f t="shared" ca="1" si="9"/>
        <v>8.7743632346488409E-2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0.10529235881578608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8.8697439935817197E-3</v>
      </c>
      <c r="I115" s="111">
        <f t="shared" ca="1" si="10"/>
        <v>1.7739487987163439E-2</v>
      </c>
      <c r="J115" s="111">
        <f t="shared" ca="1" si="10"/>
        <v>2.6609231980745156E-2</v>
      </c>
      <c r="K115" s="111">
        <f t="shared" ca="1" si="10"/>
        <v>3.5478975974326879E-2</v>
      </c>
      <c r="L115" s="111">
        <f t="shared" ca="1" si="10"/>
        <v>4.4348719967908595E-2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5.3218463961490312E-2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1.8537717423698877E-2</v>
      </c>
      <c r="I116" s="111">
        <f t="shared" ca="1" si="10"/>
        <v>3.7075434847397754E-2</v>
      </c>
      <c r="J116" s="111">
        <f t="shared" ca="1" si="10"/>
        <v>5.561315227109663E-2</v>
      </c>
      <c r="K116" s="111">
        <f t="shared" ca="1" si="10"/>
        <v>7.4150869694795507E-2</v>
      </c>
      <c r="L116" s="111">
        <f t="shared" ca="1" si="10"/>
        <v>9.2688587118494384E-2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0.11122630454219326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1.7598468491264622E-2</v>
      </c>
      <c r="I117" s="111">
        <f t="shared" ca="1" si="10"/>
        <v>3.5196936982529244E-2</v>
      </c>
      <c r="J117" s="111">
        <f t="shared" ca="1" si="10"/>
        <v>5.2795405473793862E-2</v>
      </c>
      <c r="K117" s="111">
        <f t="shared" ca="1" si="10"/>
        <v>7.0393873965058487E-2</v>
      </c>
      <c r="L117" s="111">
        <f t="shared" ca="1" si="10"/>
        <v>8.7992342456323105E-2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0.10559081094758772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F2" sqref="F2"/>
    </sheetView>
  </sheetViews>
  <sheetFormatPr defaultColWidth="9.109375" defaultRowHeight="14.4" x14ac:dyDescent="0.3"/>
  <cols>
    <col min="1" max="7" width="9.109375" style="109" collapsed="1"/>
    <col min="8" max="8" width="9.33203125" style="109" bestFit="1" customWidth="1" collapsed="1"/>
    <col min="9" max="9" width="9.5546875" style="109" bestFit="1" customWidth="1" collapsed="1"/>
    <col min="10" max="10" width="11.5546875" style="109" bestFit="1" customWidth="1" collapsed="1"/>
    <col min="11" max="11" width="12.5546875" style="109" bestFit="1" customWidth="1" collapsed="1"/>
    <col min="12" max="12" width="14.6640625" style="109" bestFit="1" customWidth="1" collapsed="1"/>
    <col min="13" max="16384" width="9.109375" style="109" collapsed="1"/>
  </cols>
  <sheetData>
    <row r="1" spans="1:18" x14ac:dyDescent="0.3">
      <c r="A1" s="109" t="s">
        <v>0</v>
      </c>
      <c r="B1" s="109" t="s">
        <v>30</v>
      </c>
      <c r="C1" s="109">
        <v>2016</v>
      </c>
      <c r="D1" s="109">
        <v>2017</v>
      </c>
      <c r="E1" s="109">
        <v>2018</v>
      </c>
      <c r="F1" s="109">
        <v>2019</v>
      </c>
      <c r="G1" s="109">
        <v>2020</v>
      </c>
      <c r="H1" s="109">
        <v>2025</v>
      </c>
      <c r="I1" s="109">
        <v>2030</v>
      </c>
      <c r="J1" s="109">
        <v>2035</v>
      </c>
      <c r="K1" s="109">
        <v>2040</v>
      </c>
      <c r="L1" s="109">
        <v>2045</v>
      </c>
      <c r="M1" s="109">
        <v>2050</v>
      </c>
    </row>
    <row r="2" spans="1:18" x14ac:dyDescent="0.3">
      <c r="A2" s="109" t="s">
        <v>12</v>
      </c>
      <c r="B2" s="109">
        <v>1</v>
      </c>
      <c r="C2" s="120">
        <f ca="1">MAX(0,IFERROR(VLOOKUP(MID(CELL("filename",$A$1),FIND("]",CELL("filename",$A$1))+1,255)&amp;$A2,#REF!,4+C$1-1990,FALSE),0))</f>
        <v>0</v>
      </c>
      <c r="D2" s="120">
        <f ca="1">MAX(0,IFERROR(VLOOKUP(MID(CELL("filename",$A$1),FIND("]",CELL("filename",$A$1))+1,255)&amp;$A2,#REF!,4+D$1-1990,FALSE),0))</f>
        <v>0</v>
      </c>
      <c r="E2" s="120">
        <f ca="1">MAX(0,IFERROR(VLOOKUP(MID(CELL("filename",$A$1),FIND("]",CELL("filename",$A$1))+1,255)&amp;$A2,#REF!,4+E$1-1990,FALSE),0))</f>
        <v>0</v>
      </c>
      <c r="F2" s="120">
        <f ca="1">MAX(0,IFERROR(VLOOKUP(MID(CELL("filename",$A$1),FIND("]",CELL("filename",$A$1))+1,255)&amp;$A2,#REF!,4+F$1-1990,FALSE),0))</f>
        <v>0</v>
      </c>
      <c r="G2" s="121">
        <f ca="1">INDEX(OFFSET(_summary!$T$26,0,MATCH(MID(CELL("filename",$A$1),FIND("]",CELL("filename",$A$1))+1,255),_summary!$U$25:$AI$25,0),140,1),MATCH($A2,_summary!$U$26:$U$54,0))</f>
        <v>0.45221861409050718</v>
      </c>
      <c r="H2" s="111">
        <f ca="1">G2-5*(G2-$M2)/($M$1-G$1)</f>
        <v>0.44845012563975295</v>
      </c>
      <c r="I2" s="111">
        <f t="shared" ref="I2:L2" ca="1" si="0">H2-5*(H2-$M2)/($M$1-H$1)</f>
        <v>0.44468163718899872</v>
      </c>
      <c r="J2" s="111">
        <f t="shared" ca="1" si="0"/>
        <v>0.4409131487382445</v>
      </c>
      <c r="K2" s="111">
        <f t="shared" ca="1" si="0"/>
        <v>0.43714466028749027</v>
      </c>
      <c r="L2" s="111">
        <f t="shared" ca="1" si="0"/>
        <v>0.43337617183673605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0.42960768338598182</v>
      </c>
      <c r="N2" s="112"/>
      <c r="O2" s="112"/>
      <c r="P2" s="112"/>
      <c r="Q2" s="112"/>
      <c r="R2" s="112"/>
    </row>
    <row r="3" spans="1:18" x14ac:dyDescent="0.3">
      <c r="A3" s="109" t="s">
        <v>1</v>
      </c>
      <c r="B3" s="109">
        <v>1</v>
      </c>
      <c r="C3" s="120">
        <f ca="1">MAX(0,IFERROR(VLOOKUP(MID(CELL("filename",$A$1),FIND("]",CELL("filename",$A$1))+1,255)&amp;$A3,#REF!,4+C$1-1990,FALSE),0))</f>
        <v>0</v>
      </c>
      <c r="D3" s="120">
        <f ca="1">MAX(0,IFERROR(VLOOKUP(MID(CELL("filename",$A$1),FIND("]",CELL("filename",$A$1))+1,255)&amp;$A3,#REF!,4+D$1-1990,FALSE),0))</f>
        <v>0</v>
      </c>
      <c r="E3" s="120">
        <f ca="1">MAX(0,IFERROR(VLOOKUP(MID(CELL("filename",$A$1),FIND("]",CELL("filename",$A$1))+1,255)&amp;$A3,#REF!,4+E$1-1990,FALSE),0))</f>
        <v>0</v>
      </c>
      <c r="F3" s="120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0.51018476591539519</v>
      </c>
      <c r="H3" s="111">
        <f t="shared" ref="H3:L3" ca="1" si="1">G3-5*(G3-$M3)/($M$1-G$1)</f>
        <v>0.50593322619943359</v>
      </c>
      <c r="I3" s="111">
        <f t="shared" ca="1" si="1"/>
        <v>0.501681686483472</v>
      </c>
      <c r="J3" s="111">
        <f t="shared" ca="1" si="1"/>
        <v>0.49743014676751035</v>
      </c>
      <c r="K3" s="111">
        <f t="shared" ca="1" si="1"/>
        <v>0.4931786070515487</v>
      </c>
      <c r="L3" s="111">
        <f t="shared" ca="1" si="1"/>
        <v>0.48892706733558705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0.4846755276196254</v>
      </c>
      <c r="N3" s="112"/>
      <c r="O3" s="112"/>
      <c r="P3" s="112"/>
      <c r="Q3" s="112"/>
      <c r="R3" s="112"/>
    </row>
    <row r="4" spans="1:18" x14ac:dyDescent="0.3">
      <c r="A4" s="109" t="s">
        <v>19</v>
      </c>
      <c r="B4" s="109">
        <v>1</v>
      </c>
      <c r="C4" s="120">
        <f ca="1">MAX(0,IFERROR(VLOOKUP(MID(CELL("filename",$A$1),FIND("]",CELL("filename",$A$1))+1,255)&amp;$A4,#REF!,4+C$1-1990,FALSE),0))</f>
        <v>0</v>
      </c>
      <c r="D4" s="120">
        <f ca="1">MAX(0,IFERROR(VLOOKUP(MID(CELL("filename",$A$1),FIND("]",CELL("filename",$A$1))+1,255)&amp;$A4,#REF!,4+D$1-1990,FALSE),0))</f>
        <v>0</v>
      </c>
      <c r="E4" s="120">
        <f ca="1">MAX(0,IFERROR(VLOOKUP(MID(CELL("filename",$A$1),FIND("]",CELL("filename",$A$1))+1,255)&amp;$A4,#REF!,4+E$1-1990,FALSE),0))</f>
        <v>0</v>
      </c>
      <c r="F4" s="120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0.17796536775166139</v>
      </c>
      <c r="H4" s="111">
        <f t="shared" ref="H4:L4" ca="1" si="2">G4-5*(G4-$M4)/($M$1-G$1)</f>
        <v>0.17648232302039754</v>
      </c>
      <c r="I4" s="111">
        <f t="shared" ca="1" si="2"/>
        <v>0.1749992782891337</v>
      </c>
      <c r="J4" s="111">
        <f t="shared" ca="1" si="2"/>
        <v>0.17351623355786985</v>
      </c>
      <c r="K4" s="111">
        <f t="shared" ca="1" si="2"/>
        <v>0.17203318882660601</v>
      </c>
      <c r="L4" s="111">
        <f t="shared" ca="1" si="2"/>
        <v>0.17055014409534217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0.16906709936407832</v>
      </c>
      <c r="N4" s="112"/>
      <c r="O4" s="112"/>
      <c r="P4" s="112"/>
      <c r="Q4" s="112"/>
      <c r="R4" s="112"/>
    </row>
    <row r="5" spans="1:18" x14ac:dyDescent="0.3">
      <c r="A5" s="109" t="s">
        <v>22</v>
      </c>
      <c r="B5" s="109">
        <v>1</v>
      </c>
      <c r="C5" s="120">
        <f ca="1">MAX(0,IFERROR(VLOOKUP(MID(CELL("filename",$A$1),FIND("]",CELL("filename",$A$1))+1,255)&amp;$A5,#REF!,4+C$1-1990,FALSE),0))</f>
        <v>0</v>
      </c>
      <c r="D5" s="120">
        <f ca="1">MAX(0,IFERROR(VLOOKUP(MID(CELL("filename",$A$1),FIND("]",CELL("filename",$A$1))+1,255)&amp;$A5,#REF!,4+D$1-1990,FALSE),0))</f>
        <v>0</v>
      </c>
      <c r="E5" s="120">
        <f ca="1">MAX(0,IFERROR(VLOOKUP(MID(CELL("filename",$A$1),FIND("]",CELL("filename",$A$1))+1,255)&amp;$A5,#REF!,4+E$1-1990,FALSE),0))</f>
        <v>0</v>
      </c>
      <c r="F5" s="120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0.38365020803675409</v>
      </c>
      <c r="H5" s="111">
        <f t="shared" ref="H5:L5" ca="1" si="3">G5-5*(G5-$M5)/($M$1-G$1)</f>
        <v>0.38045312296978112</v>
      </c>
      <c r="I5" s="111">
        <f t="shared" ca="1" si="3"/>
        <v>0.37725603790280815</v>
      </c>
      <c r="J5" s="111">
        <f t="shared" ca="1" si="3"/>
        <v>0.37405895283583523</v>
      </c>
      <c r="K5" s="111">
        <f t="shared" ca="1" si="3"/>
        <v>0.37086186776886226</v>
      </c>
      <c r="L5" s="111">
        <f t="shared" ca="1" si="3"/>
        <v>0.36766478270188929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0.36446769763491638</v>
      </c>
      <c r="N5" s="112"/>
      <c r="O5" s="112"/>
      <c r="P5" s="112"/>
      <c r="Q5" s="112"/>
      <c r="R5" s="112"/>
    </row>
    <row r="6" spans="1:18" x14ac:dyDescent="0.3">
      <c r="A6" s="109" t="s">
        <v>28</v>
      </c>
      <c r="B6" s="109">
        <v>1</v>
      </c>
      <c r="C6" s="120">
        <f ca="1">MAX(0,IFERROR(VLOOKUP(MID(CELL("filename",$A$1),FIND("]",CELL("filename",$A$1))+1,255)&amp;$A6,#REF!,4+C$1-1990,FALSE),0))</f>
        <v>0</v>
      </c>
      <c r="D6" s="120">
        <f ca="1">MAX(0,IFERROR(VLOOKUP(MID(CELL("filename",$A$1),FIND("]",CELL("filename",$A$1))+1,255)&amp;$A6,#REF!,4+D$1-1990,FALSE),0))</f>
        <v>0</v>
      </c>
      <c r="E6" s="120">
        <f ca="1">MAX(0,IFERROR(VLOOKUP(MID(CELL("filename",$A$1),FIND("]",CELL("filename",$A$1))+1,255)&amp;$A6,#REF!,4+E$1-1990,FALSE),0))</f>
        <v>0</v>
      </c>
      <c r="F6" s="120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ref="H6:L6" ca="1" si="4">G6-5*(G6-$M6)/($M$1-G$1)</f>
        <v>0</v>
      </c>
      <c r="I6" s="111">
        <f t="shared" ca="1" si="4"/>
        <v>0</v>
      </c>
      <c r="J6" s="111">
        <f t="shared" ca="1" si="4"/>
        <v>0</v>
      </c>
      <c r="K6" s="111">
        <f t="shared" ca="1" si="4"/>
        <v>0</v>
      </c>
      <c r="L6" s="111">
        <f t="shared" ca="1" si="4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s="109" t="s">
        <v>13</v>
      </c>
      <c r="B7" s="109">
        <v>1</v>
      </c>
      <c r="C7" s="120">
        <f ca="1">MAX(0,IFERROR(VLOOKUP(MID(CELL("filename",$A$1),FIND("]",CELL("filename",$A$1))+1,255)&amp;$A7,#REF!,4+C$1-1990,FALSE),0))</f>
        <v>0</v>
      </c>
      <c r="D7" s="120">
        <f ca="1">MAX(0,IFERROR(VLOOKUP(MID(CELL("filename",$A$1),FIND("]",CELL("filename",$A$1))+1,255)&amp;$A7,#REF!,4+D$1-1990,FALSE),0))</f>
        <v>0</v>
      </c>
      <c r="E7" s="120">
        <f ca="1">MAX(0,IFERROR(VLOOKUP(MID(CELL("filename",$A$1),FIND("]",CELL("filename",$A$1))+1,255)&amp;$A7,#REF!,4+E$1-1990,FALSE),0))</f>
        <v>0</v>
      </c>
      <c r="F7" s="120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0.58582251142680786</v>
      </c>
      <c r="H7" s="111">
        <f t="shared" ref="H7:L7" ca="1" si="5">G7-5*(G7-$M7)/($M$1-G$1)</f>
        <v>0.58094065716491783</v>
      </c>
      <c r="I7" s="111">
        <f t="shared" ca="1" si="5"/>
        <v>0.5760588029030278</v>
      </c>
      <c r="J7" s="111">
        <f t="shared" ca="1" si="5"/>
        <v>0.57117694864113777</v>
      </c>
      <c r="K7" s="111">
        <f t="shared" ca="1" si="5"/>
        <v>0.56629509437924763</v>
      </c>
      <c r="L7" s="111">
        <f t="shared" ca="1" si="5"/>
        <v>0.56141324011735749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0.55653138585546746</v>
      </c>
    </row>
    <row r="8" spans="1:18" x14ac:dyDescent="0.3">
      <c r="A8" s="109" t="s">
        <v>17</v>
      </c>
      <c r="B8" s="109">
        <v>1</v>
      </c>
      <c r="C8" s="120">
        <f ca="1">MAX(0,IFERROR(VLOOKUP(MID(CELL("filename",$A$1),FIND("]",CELL("filename",$A$1))+1,255)&amp;$A8,#REF!,4+C$1-1990,FALSE),0))</f>
        <v>0</v>
      </c>
      <c r="D8" s="120">
        <f ca="1">MAX(0,IFERROR(VLOOKUP(MID(CELL("filename",$A$1),FIND("]",CELL("filename",$A$1))+1,255)&amp;$A8,#REF!,4+D$1-1990,FALSE),0))</f>
        <v>0</v>
      </c>
      <c r="E8" s="120">
        <f ca="1">MAX(0,IFERROR(VLOOKUP(MID(CELL("filename",$A$1),FIND("]",CELL("filename",$A$1))+1,255)&amp;$A8,#REF!,4+E$1-1990,FALSE),0))</f>
        <v>0</v>
      </c>
      <c r="F8" s="120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0.48231610600499225</v>
      </c>
      <c r="H8" s="111">
        <f t="shared" ref="H8:L8" ca="1" si="6">G8-5*(G8-$M8)/($M$1-G$1)</f>
        <v>0.47829680512161732</v>
      </c>
      <c r="I8" s="111">
        <f t="shared" ca="1" si="6"/>
        <v>0.47427750423824239</v>
      </c>
      <c r="J8" s="111">
        <f t="shared" ca="1" si="6"/>
        <v>0.47025820335486745</v>
      </c>
      <c r="K8" s="111">
        <f t="shared" ca="1" si="6"/>
        <v>0.46623890247149252</v>
      </c>
      <c r="L8" s="111">
        <f t="shared" ca="1" si="6"/>
        <v>0.46221960158811759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0.4582003007047426</v>
      </c>
    </row>
    <row r="9" spans="1:18" x14ac:dyDescent="0.3">
      <c r="A9" s="109" t="s">
        <v>25</v>
      </c>
      <c r="B9" s="109">
        <v>1</v>
      </c>
      <c r="C9" s="120">
        <f ca="1">MAX(0,IFERROR(VLOOKUP(MID(CELL("filename",$A$1),FIND("]",CELL("filename",$A$1))+1,255)&amp;$A9,#REF!,4+C$1-1990,FALSE),0))</f>
        <v>0</v>
      </c>
      <c r="D9" s="120">
        <f ca="1">MAX(0,IFERROR(VLOOKUP(MID(CELL("filename",$A$1),FIND("]",CELL("filename",$A$1))+1,255)&amp;$A9,#REF!,4+D$1-1990,FALSE),0))</f>
        <v>0</v>
      </c>
      <c r="E9" s="120">
        <f ca="1">MAX(0,IFERROR(VLOOKUP(MID(CELL("filename",$A$1),FIND("]",CELL("filename",$A$1))+1,255)&amp;$A9,#REF!,4+E$1-1990,FALSE),0))</f>
        <v>0</v>
      </c>
      <c r="F9" s="120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0.21577983202276754</v>
      </c>
      <c r="H9" s="111">
        <f t="shared" ref="H9:L9" ca="1" si="7">G9-5*(G9-$M9)/($M$1-G$1)</f>
        <v>0.21398166675591115</v>
      </c>
      <c r="I9" s="111">
        <f t="shared" ca="1" si="7"/>
        <v>0.21218350148905477</v>
      </c>
      <c r="J9" s="111">
        <f t="shared" ca="1" si="7"/>
        <v>0.21038533622219835</v>
      </c>
      <c r="K9" s="111">
        <f t="shared" ca="1" si="7"/>
        <v>0.20858717095534196</v>
      </c>
      <c r="L9" s="111">
        <f t="shared" ca="1" si="7"/>
        <v>0.20678900568848557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0.20499084042162916</v>
      </c>
    </row>
    <row r="10" spans="1:18" x14ac:dyDescent="0.3">
      <c r="A10" s="109" t="s">
        <v>11</v>
      </c>
      <c r="B10" s="109">
        <v>1</v>
      </c>
      <c r="C10" s="120">
        <f ca="1">MAX(0,IFERROR(VLOOKUP(MID(CELL("filename",$A$1),FIND("]",CELL("filename",$A$1))+1,255)&amp;$A10,#REF!,4+C$1-1990,FALSE),0))</f>
        <v>0</v>
      </c>
      <c r="D10" s="120">
        <f ca="1">MAX(0,IFERROR(VLOOKUP(MID(CELL("filename",$A$1),FIND("]",CELL("filename",$A$1))+1,255)&amp;$A10,#REF!,4+D$1-1990,FALSE),0))</f>
        <v>0</v>
      </c>
      <c r="E10" s="120">
        <f ca="1">MAX(0,IFERROR(VLOOKUP(MID(CELL("filename",$A$1),FIND("]",CELL("filename",$A$1))+1,255)&amp;$A10,#REF!,4+E$1-1990,FALSE),0))</f>
        <v>0</v>
      </c>
      <c r="F10" s="120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2.9744284848212E-2</v>
      </c>
      <c r="H10" s="111">
        <f t="shared" ref="H10:L10" ca="1" si="8">G10-5*(G10-$M10)/($M$1-G$1)</f>
        <v>2.9496415807810233E-2</v>
      </c>
      <c r="I10" s="111">
        <f t="shared" ca="1" si="8"/>
        <v>2.9248546767408467E-2</v>
      </c>
      <c r="J10" s="111">
        <f t="shared" ca="1" si="8"/>
        <v>2.90006777270067E-2</v>
      </c>
      <c r="K10" s="111">
        <f t="shared" ca="1" si="8"/>
        <v>2.8752808686604934E-2</v>
      </c>
      <c r="L10" s="111">
        <f t="shared" ca="1" si="8"/>
        <v>2.8504939646203167E-2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2.8257070605801397E-2</v>
      </c>
    </row>
    <row r="11" spans="1:18" x14ac:dyDescent="0.3">
      <c r="A11" s="109" t="s">
        <v>3</v>
      </c>
      <c r="B11" s="109">
        <v>1</v>
      </c>
      <c r="C11" s="120">
        <f ca="1">MAX(0,IFERROR(VLOOKUP(MID(CELL("filename",$A$1),FIND("]",CELL("filename",$A$1))+1,255)&amp;$A11,#REF!,4+C$1-1990,FALSE),0))</f>
        <v>0</v>
      </c>
      <c r="D11" s="120">
        <f ca="1">MAX(0,IFERROR(VLOOKUP(MID(CELL("filename",$A$1),FIND("]",CELL("filename",$A$1))+1,255)&amp;$A11,#REF!,4+D$1-1990,FALSE),0))</f>
        <v>0</v>
      </c>
      <c r="E11" s="120">
        <f ca="1">MAX(0,IFERROR(VLOOKUP(MID(CELL("filename",$A$1),FIND("]",CELL("filename",$A$1))+1,255)&amp;$A11,#REF!,4+E$1-1990,FALSE),0))</f>
        <v>0</v>
      </c>
      <c r="F11" s="120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0.51528789091220362</v>
      </c>
      <c r="H11" s="111">
        <f t="shared" ref="H11:L11" ca="1" si="9">G11-5*(G11-$M11)/($M$1-G$1)</f>
        <v>0.5109938251546019</v>
      </c>
      <c r="I11" s="111">
        <f t="shared" ca="1" si="9"/>
        <v>0.50669975939700018</v>
      </c>
      <c r="J11" s="111">
        <f t="shared" ca="1" si="9"/>
        <v>0.50240569363939847</v>
      </c>
      <c r="K11" s="111">
        <f t="shared" ca="1" si="9"/>
        <v>0.4981116278817968</v>
      </c>
      <c r="L11" s="111">
        <f t="shared" ca="1" si="9"/>
        <v>0.49381756212419514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0.48952349636659342</v>
      </c>
    </row>
    <row r="12" spans="1:18" x14ac:dyDescent="0.3">
      <c r="A12" s="109" t="s">
        <v>2</v>
      </c>
      <c r="B12" s="109">
        <v>1</v>
      </c>
      <c r="C12" s="120">
        <f ca="1">MAX(0,IFERROR(VLOOKUP(MID(CELL("filename",$A$1),FIND("]",CELL("filename",$A$1))+1,255)&amp;$A12,#REF!,4+C$1-1990,FALSE),0))</f>
        <v>0</v>
      </c>
      <c r="D12" s="120">
        <f ca="1">MAX(0,IFERROR(VLOOKUP(MID(CELL("filename",$A$1),FIND("]",CELL("filename",$A$1))+1,255)&amp;$A12,#REF!,4+D$1-1990,FALSE),0))</f>
        <v>0</v>
      </c>
      <c r="E12" s="120">
        <f ca="1">MAX(0,IFERROR(VLOOKUP(MID(CELL("filename",$A$1),FIND("]",CELL("filename",$A$1))+1,255)&amp;$A12,#REF!,4+E$1-1990,FALSE),0))</f>
        <v>0</v>
      </c>
      <c r="F12" s="120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0.49477855040038549</v>
      </c>
      <c r="H12" s="111">
        <f t="shared" ref="H12:L12" ca="1" si="10">G12-5*(G12-$M12)/($M$1-G$1)</f>
        <v>0.49065539581371559</v>
      </c>
      <c r="I12" s="111">
        <f t="shared" ca="1" si="10"/>
        <v>0.48653224122704569</v>
      </c>
      <c r="J12" s="111">
        <f t="shared" ca="1" si="10"/>
        <v>0.48240908664037585</v>
      </c>
      <c r="K12" s="111">
        <f t="shared" ca="1" si="10"/>
        <v>0.47828593205370595</v>
      </c>
      <c r="L12" s="111">
        <f t="shared" ca="1" si="10"/>
        <v>0.47416277746703606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0.47003962288036621</v>
      </c>
    </row>
    <row r="13" spans="1:18" x14ac:dyDescent="0.3">
      <c r="A13" s="109" t="s">
        <v>16</v>
      </c>
      <c r="B13" s="109">
        <v>1</v>
      </c>
      <c r="C13" s="120">
        <f ca="1">MAX(0,IFERROR(VLOOKUP(MID(CELL("filename",$A$1),FIND("]",CELL("filename",$A$1))+1,255)&amp;$A13,#REF!,4+C$1-1990,FALSE),0))</f>
        <v>0</v>
      </c>
      <c r="D13" s="120">
        <f ca="1">MAX(0,IFERROR(VLOOKUP(MID(CELL("filename",$A$1),FIND("]",CELL("filename",$A$1))+1,255)&amp;$A13,#REF!,4+D$1-1990,FALSE),0))</f>
        <v>0</v>
      </c>
      <c r="E13" s="120">
        <f ca="1">MAX(0,IFERROR(VLOOKUP(MID(CELL("filename",$A$1),FIND("]",CELL("filename",$A$1))+1,255)&amp;$A13,#REF!,4+E$1-1990,FALSE),0))</f>
        <v>0</v>
      </c>
      <c r="F13" s="120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0.18987775794255449</v>
      </c>
      <c r="H13" s="111">
        <f t="shared" ref="H13:L13" ca="1" si="11">G13-5*(G13-$M13)/($M$1-G$1)</f>
        <v>0.18829544329303319</v>
      </c>
      <c r="I13" s="111">
        <f t="shared" ca="1" si="11"/>
        <v>0.18671312864351189</v>
      </c>
      <c r="J13" s="111">
        <f t="shared" ca="1" si="11"/>
        <v>0.18513081399399062</v>
      </c>
      <c r="K13" s="111">
        <f t="shared" ca="1" si="11"/>
        <v>0.18354849934446932</v>
      </c>
      <c r="L13" s="111">
        <f t="shared" ca="1" si="11"/>
        <v>0.18196618469494802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0.18038387004542675</v>
      </c>
    </row>
    <row r="14" spans="1:18" x14ac:dyDescent="0.3">
      <c r="A14" s="109" t="s">
        <v>15</v>
      </c>
      <c r="B14" s="109">
        <v>1</v>
      </c>
      <c r="C14" s="120">
        <f ca="1">MAX(0,IFERROR(VLOOKUP(MID(CELL("filename",$A$1),FIND("]",CELL("filename",$A$1))+1,255)&amp;$A14,#REF!,4+C$1-1990,FALSE),0))</f>
        <v>0</v>
      </c>
      <c r="D14" s="120">
        <f ca="1">MAX(0,IFERROR(VLOOKUP(MID(CELL("filename",$A$1),FIND("]",CELL("filename",$A$1))+1,255)&amp;$A14,#REF!,4+D$1-1990,FALSE),0))</f>
        <v>0</v>
      </c>
      <c r="E14" s="120">
        <f ca="1">MAX(0,IFERROR(VLOOKUP(MID(CELL("filename",$A$1),FIND("]",CELL("filename",$A$1))+1,255)&amp;$A14,#REF!,4+E$1-1990,FALSE),0))</f>
        <v>0</v>
      </c>
      <c r="F14" s="120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0.8642053738818134</v>
      </c>
      <c r="H14" s="111">
        <f t="shared" ref="H14:L14" ca="1" si="12">G14-5*(G14-$M14)/($M$1-G$1)</f>
        <v>0.85700366243279824</v>
      </c>
      <c r="I14" s="111">
        <f t="shared" ca="1" si="12"/>
        <v>0.84980195098378308</v>
      </c>
      <c r="J14" s="111">
        <f t="shared" ca="1" si="12"/>
        <v>0.84260023953476804</v>
      </c>
      <c r="K14" s="111">
        <f t="shared" ca="1" si="12"/>
        <v>0.83539852808575288</v>
      </c>
      <c r="L14" s="111">
        <f t="shared" ca="1" si="12"/>
        <v>0.82819681663673772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0.82099510518772267</v>
      </c>
    </row>
    <row r="15" spans="1:18" x14ac:dyDescent="0.3">
      <c r="A15" s="109" t="s">
        <v>18</v>
      </c>
      <c r="B15" s="109">
        <v>1</v>
      </c>
      <c r="C15" s="120">
        <f ca="1">MAX(0,IFERROR(VLOOKUP(MID(CELL("filename",$A$1),FIND("]",CELL("filename",$A$1))+1,255)&amp;$A15,#REF!,4+C$1-1990,FALSE),0))</f>
        <v>0</v>
      </c>
      <c r="D15" s="120">
        <f ca="1">MAX(0,IFERROR(VLOOKUP(MID(CELL("filename",$A$1),FIND("]",CELL("filename",$A$1))+1,255)&amp;$A15,#REF!,4+D$1-1990,FALSE),0))</f>
        <v>0</v>
      </c>
      <c r="E15" s="120">
        <f ca="1">MAX(0,IFERROR(VLOOKUP(MID(CELL("filename",$A$1),FIND("]",CELL("filename",$A$1))+1,255)&amp;$A15,#REF!,4+E$1-1990,FALSE),0))</f>
        <v>0</v>
      </c>
      <c r="F15" s="120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0.48473316293508117</v>
      </c>
      <c r="H15" s="111">
        <f t="shared" ref="H15:L15" ca="1" si="13">G15-5*(G15-$M15)/($M$1-G$1)</f>
        <v>0.48069371991062215</v>
      </c>
      <c r="I15" s="111">
        <f t="shared" ca="1" si="13"/>
        <v>0.47665427688616313</v>
      </c>
      <c r="J15" s="111">
        <f t="shared" ca="1" si="13"/>
        <v>0.47261483386170411</v>
      </c>
      <c r="K15" s="111">
        <f t="shared" ca="1" si="13"/>
        <v>0.46857539083724509</v>
      </c>
      <c r="L15" s="111">
        <f t="shared" ca="1" si="13"/>
        <v>0.46453594781278607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0.4604965047883271</v>
      </c>
    </row>
    <row r="16" spans="1:18" x14ac:dyDescent="0.3">
      <c r="A16" s="109" t="s">
        <v>5</v>
      </c>
      <c r="B16" s="109">
        <v>1</v>
      </c>
      <c r="C16" s="120">
        <f ca="1">MAX(0,IFERROR(VLOOKUP(MID(CELL("filename",$A$1),FIND("]",CELL("filename",$A$1))+1,255)&amp;$A16,#REF!,4+C$1-1990,FALSE),0))</f>
        <v>0</v>
      </c>
      <c r="D16" s="120">
        <f ca="1">MAX(0,IFERROR(VLOOKUP(MID(CELL("filename",$A$1),FIND("]",CELL("filename",$A$1))+1,255)&amp;$A16,#REF!,4+D$1-1990,FALSE),0))</f>
        <v>0</v>
      </c>
      <c r="E16" s="120">
        <f ca="1">MAX(0,IFERROR(VLOOKUP(MID(CELL("filename",$A$1),FIND("]",CELL("filename",$A$1))+1,255)&amp;$A16,#REF!,4+E$1-1990,FALSE),0))</f>
        <v>0</v>
      </c>
      <c r="F16" s="120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0.79458761834642577</v>
      </c>
      <c r="H16" s="111">
        <f t="shared" ref="H16:L16" ca="1" si="14">G16-5*(G16-$M16)/($M$1-G$1)</f>
        <v>0.78796605486020554</v>
      </c>
      <c r="I16" s="111">
        <f t="shared" ca="1" si="14"/>
        <v>0.78134449137398532</v>
      </c>
      <c r="J16" s="111">
        <f t="shared" ca="1" si="14"/>
        <v>0.77472292788776509</v>
      </c>
      <c r="K16" s="111">
        <f t="shared" ca="1" si="14"/>
        <v>0.76810136440154486</v>
      </c>
      <c r="L16" s="111">
        <f t="shared" ca="1" si="14"/>
        <v>0.76147980091532463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0.75485823742910441</v>
      </c>
    </row>
    <row r="17" spans="1:13" x14ac:dyDescent="0.3">
      <c r="A17" s="109" t="s">
        <v>23</v>
      </c>
      <c r="B17" s="109">
        <v>1</v>
      </c>
      <c r="C17" s="120">
        <f ca="1">MAX(0,IFERROR(VLOOKUP(MID(CELL("filename",$A$1),FIND("]",CELL("filename",$A$1))+1,255)&amp;$A17,#REF!,4+C$1-1990,FALSE),0))</f>
        <v>0</v>
      </c>
      <c r="D17" s="120">
        <f ca="1">MAX(0,IFERROR(VLOOKUP(MID(CELL("filename",$A$1),FIND("]",CELL("filename",$A$1))+1,255)&amp;$A17,#REF!,4+D$1-1990,FALSE),0))</f>
        <v>0</v>
      </c>
      <c r="E17" s="120">
        <f ca="1">MAX(0,IFERROR(VLOOKUP(MID(CELL("filename",$A$1),FIND("]",CELL("filename",$A$1))+1,255)&amp;$A17,#REF!,4+E$1-1990,FALSE),0))</f>
        <v>0</v>
      </c>
      <c r="F17" s="120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0.26825979791894594</v>
      </c>
      <c r="H17" s="111">
        <f t="shared" ref="H17:L17" ca="1" si="15">G17-5*(G17-$M17)/($M$1-G$1)</f>
        <v>0.26602429960295471</v>
      </c>
      <c r="I17" s="111">
        <f t="shared" ca="1" si="15"/>
        <v>0.26378880128696347</v>
      </c>
      <c r="J17" s="111">
        <f t="shared" ca="1" si="15"/>
        <v>0.26155330297097223</v>
      </c>
      <c r="K17" s="111">
        <f t="shared" ca="1" si="15"/>
        <v>0.25931780465498105</v>
      </c>
      <c r="L17" s="111">
        <f t="shared" ca="1" si="15"/>
        <v>0.25708230633898987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0.25484680802299864</v>
      </c>
    </row>
    <row r="18" spans="1:13" x14ac:dyDescent="0.3">
      <c r="A18" s="109" t="s">
        <v>24</v>
      </c>
      <c r="B18" s="109">
        <v>1</v>
      </c>
      <c r="C18" s="120">
        <f ca="1">MAX(0,IFERROR(VLOOKUP(MID(CELL("filename",$A$1),FIND("]",CELL("filename",$A$1))+1,255)&amp;$A18,#REF!,4+C$1-1990,FALSE),0))</f>
        <v>0</v>
      </c>
      <c r="D18" s="120">
        <f ca="1">MAX(0,IFERROR(VLOOKUP(MID(CELL("filename",$A$1),FIND("]",CELL("filename",$A$1))+1,255)&amp;$A18,#REF!,4+D$1-1990,FALSE),0))</f>
        <v>0</v>
      </c>
      <c r="E18" s="120">
        <f ca="1">MAX(0,IFERROR(VLOOKUP(MID(CELL("filename",$A$1),FIND("]",CELL("filename",$A$1))+1,255)&amp;$A18,#REF!,4+E$1-1990,FALSE),0))</f>
        <v>0</v>
      </c>
      <c r="F18" s="120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0.28928519959782389</v>
      </c>
      <c r="H18" s="111">
        <f t="shared" ref="H18:L18" ca="1" si="16">G18-5*(G18-$M18)/($M$1-G$1)</f>
        <v>0.28687448960117534</v>
      </c>
      <c r="I18" s="111">
        <f t="shared" ca="1" si="16"/>
        <v>0.28446377960452679</v>
      </c>
      <c r="J18" s="111">
        <f t="shared" ca="1" si="16"/>
        <v>0.28205306960787824</v>
      </c>
      <c r="K18" s="111">
        <f t="shared" ca="1" si="16"/>
        <v>0.27964235961122974</v>
      </c>
      <c r="L18" s="111">
        <f t="shared" ca="1" si="16"/>
        <v>0.27723164961458124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0.27482093961793269</v>
      </c>
    </row>
    <row r="19" spans="1:13" x14ac:dyDescent="0.3">
      <c r="A19" s="109" t="s">
        <v>27</v>
      </c>
      <c r="B19" s="109">
        <v>1</v>
      </c>
      <c r="C19" s="120">
        <f ca="1">MAX(0,IFERROR(VLOOKUP(MID(CELL("filename",$A$1),FIND("]",CELL("filename",$A$1))+1,255)&amp;$A19,#REF!,4+C$1-1990,FALSE),0))</f>
        <v>0</v>
      </c>
      <c r="D19" s="120">
        <f ca="1">MAX(0,IFERROR(VLOOKUP(MID(CELL("filename",$A$1),FIND("]",CELL("filename",$A$1))+1,255)&amp;$A19,#REF!,4+D$1-1990,FALSE),0))</f>
        <v>0</v>
      </c>
      <c r="E19" s="120">
        <f ca="1">MAX(0,IFERROR(VLOOKUP(MID(CELL("filename",$A$1),FIND("]",CELL("filename",$A$1))+1,255)&amp;$A19,#REF!,4+E$1-1990,FALSE),0))</f>
        <v>0</v>
      </c>
      <c r="F19" s="120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0.51475639331480061</v>
      </c>
      <c r="H19" s="111">
        <f t="shared" ref="H19:L19" ca="1" si="17">G19-5*(G19-$M19)/($M$1-G$1)</f>
        <v>0.51046675670384389</v>
      </c>
      <c r="I19" s="111">
        <f t="shared" ca="1" si="17"/>
        <v>0.50617712009288718</v>
      </c>
      <c r="J19" s="111">
        <f t="shared" ca="1" si="17"/>
        <v>0.50188748348193046</v>
      </c>
      <c r="K19" s="111">
        <f t="shared" ca="1" si="17"/>
        <v>0.4975978468709738</v>
      </c>
      <c r="L19" s="111">
        <f t="shared" ca="1" si="17"/>
        <v>0.49330821026001714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0.48901857364906054</v>
      </c>
    </row>
    <row r="20" spans="1:13" x14ac:dyDescent="0.3">
      <c r="A20" s="109" t="s">
        <v>29</v>
      </c>
      <c r="B20" s="109">
        <v>1</v>
      </c>
      <c r="C20" s="120">
        <f ca="1">MAX(0,IFERROR(VLOOKUP(MID(CELL("filename",$A$1),FIND("]",CELL("filename",$A$1))+1,255)&amp;$A20,#REF!,4+C$1-1990,FALSE),0))</f>
        <v>0</v>
      </c>
      <c r="D20" s="120">
        <f ca="1">MAX(0,IFERROR(VLOOKUP(MID(CELL("filename",$A$1),FIND("]",CELL("filename",$A$1))+1,255)&amp;$A20,#REF!,4+D$1-1990,FALSE),0))</f>
        <v>0</v>
      </c>
      <c r="E20" s="120">
        <f ca="1">MAX(0,IFERROR(VLOOKUP(MID(CELL("filename",$A$1),FIND("]",CELL("filename",$A$1))+1,255)&amp;$A20,#REF!,4+E$1-1990,FALSE),0))</f>
        <v>0</v>
      </c>
      <c r="F20" s="120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7.0291459666520312E-2</v>
      </c>
      <c r="H20" s="111">
        <f t="shared" ref="H20:L20" ca="1" si="18">G20-5*(G20-$M20)/($M$1-G$1)</f>
        <v>6.9705697502632641E-2</v>
      </c>
      <c r="I20" s="111">
        <f t="shared" ca="1" si="18"/>
        <v>6.911993533874497E-2</v>
      </c>
      <c r="J20" s="111">
        <f t="shared" ca="1" si="18"/>
        <v>6.8534173174857299E-2</v>
      </c>
      <c r="K20" s="111">
        <f t="shared" ca="1" si="18"/>
        <v>6.7948411010969628E-2</v>
      </c>
      <c r="L20" s="111">
        <f t="shared" ca="1" si="18"/>
        <v>6.7362648847081957E-2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6.6776886683194286E-2</v>
      </c>
    </row>
    <row r="21" spans="1:13" x14ac:dyDescent="0.3">
      <c r="A21" s="109" t="s">
        <v>8</v>
      </c>
      <c r="B21" s="109">
        <v>1</v>
      </c>
      <c r="C21" s="120">
        <f ca="1">MAX(0,IFERROR(VLOOKUP(MID(CELL("filename",$A$1),FIND("]",CELL("filename",$A$1))+1,255)&amp;$A21,#REF!,4+C$1-1990,FALSE),0))</f>
        <v>0</v>
      </c>
      <c r="D21" s="120">
        <f ca="1">MAX(0,IFERROR(VLOOKUP(MID(CELL("filename",$A$1),FIND("]",CELL("filename",$A$1))+1,255)&amp;$A21,#REF!,4+D$1-1990,FALSE),0))</f>
        <v>0</v>
      </c>
      <c r="E21" s="120">
        <f ca="1">MAX(0,IFERROR(VLOOKUP(MID(CELL("filename",$A$1),FIND("]",CELL("filename",$A$1))+1,255)&amp;$A21,#REF!,4+E$1-1990,FALSE),0))</f>
        <v>0</v>
      </c>
      <c r="F21" s="120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0.80909134093914226</v>
      </c>
      <c r="H21" s="111">
        <f t="shared" ref="H21:L21" ca="1" si="19">G21-5*(G21-$M21)/($M$1-G$1)</f>
        <v>0.80234891309798273</v>
      </c>
      <c r="I21" s="111">
        <f t="shared" ca="1" si="19"/>
        <v>0.7956064852568232</v>
      </c>
      <c r="J21" s="111">
        <f t="shared" ca="1" si="19"/>
        <v>0.78886405741566368</v>
      </c>
      <c r="K21" s="111">
        <f t="shared" ca="1" si="19"/>
        <v>0.78212162957450415</v>
      </c>
      <c r="L21" s="111">
        <f t="shared" ca="1" si="19"/>
        <v>0.77537920173334463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0.7686367738921851</v>
      </c>
    </row>
    <row r="22" spans="1:13" x14ac:dyDescent="0.3">
      <c r="A22" s="109" t="s">
        <v>6</v>
      </c>
      <c r="B22" s="109">
        <v>1</v>
      </c>
      <c r="C22" s="120">
        <f ca="1">MAX(0,IFERROR(VLOOKUP(MID(CELL("filename",$A$1),FIND("]",CELL("filename",$A$1))+1,255)&amp;$A22,#REF!,4+C$1-1990,FALSE),0))</f>
        <v>0</v>
      </c>
      <c r="D22" s="120">
        <f ca="1">MAX(0,IFERROR(VLOOKUP(MID(CELL("filename",$A$1),FIND("]",CELL("filename",$A$1))+1,255)&amp;$A22,#REF!,4+D$1-1990,FALSE),0))</f>
        <v>0</v>
      </c>
      <c r="E22" s="120">
        <f ca="1">MAX(0,IFERROR(VLOOKUP(MID(CELL("filename",$A$1),FIND("]",CELL("filename",$A$1))+1,255)&amp;$A22,#REF!,4+E$1-1990,FALSE),0))</f>
        <v>0</v>
      </c>
      <c r="F22" s="120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0.40154090619824928</v>
      </c>
      <c r="H22" s="111">
        <f t="shared" ref="H22:L22" ca="1" si="20">G22-5*(G22-$M22)/($M$1-G$1)</f>
        <v>0.39819473197993055</v>
      </c>
      <c r="I22" s="111">
        <f t="shared" ca="1" si="20"/>
        <v>0.39484855776161182</v>
      </c>
      <c r="J22" s="111">
        <f t="shared" ca="1" si="20"/>
        <v>0.39150238354329303</v>
      </c>
      <c r="K22" s="111">
        <f t="shared" ca="1" si="20"/>
        <v>0.3881562093249743</v>
      </c>
      <c r="L22" s="111">
        <f t="shared" ca="1" si="20"/>
        <v>0.38481003510665557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0.38146386088833678</v>
      </c>
    </row>
    <row r="23" spans="1:13" x14ac:dyDescent="0.3">
      <c r="A23" s="109" t="s">
        <v>21</v>
      </c>
      <c r="B23" s="109">
        <v>1</v>
      </c>
      <c r="C23" s="120">
        <f ca="1">MAX(0,IFERROR(VLOOKUP(MID(CELL("filename",$A$1),FIND("]",CELL("filename",$A$1))+1,255)&amp;$A23,#REF!,4+C$1-1990,FALSE),0))</f>
        <v>0</v>
      </c>
      <c r="D23" s="120">
        <f ca="1">MAX(0,IFERROR(VLOOKUP(MID(CELL("filename",$A$1),FIND("]",CELL("filename",$A$1))+1,255)&amp;$A23,#REF!,4+D$1-1990,FALSE),0))</f>
        <v>0</v>
      </c>
      <c r="E23" s="120">
        <f ca="1">MAX(0,IFERROR(VLOOKUP(MID(CELL("filename",$A$1),FIND("]",CELL("filename",$A$1))+1,255)&amp;$A23,#REF!,4+E$1-1990,FALSE),0))</f>
        <v>0</v>
      </c>
      <c r="F23" s="120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0.37436008888982858</v>
      </c>
      <c r="H23" s="111">
        <f t="shared" ref="H23:L23" ca="1" si="21">G23-5*(G23-$M23)/($M$1-G$1)</f>
        <v>0.37124042148241332</v>
      </c>
      <c r="I23" s="111">
        <f t="shared" ca="1" si="21"/>
        <v>0.36812075407499806</v>
      </c>
      <c r="J23" s="111">
        <f t="shared" ca="1" si="21"/>
        <v>0.3650010866675828</v>
      </c>
      <c r="K23" s="111">
        <f t="shared" ca="1" si="21"/>
        <v>0.36188141926016759</v>
      </c>
      <c r="L23" s="111">
        <f t="shared" ca="1" si="21"/>
        <v>0.35876175185275239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0.35564208444533713</v>
      </c>
    </row>
    <row r="24" spans="1:13" x14ac:dyDescent="0.3">
      <c r="A24" s="109" t="s">
        <v>10</v>
      </c>
      <c r="B24" s="109">
        <v>1</v>
      </c>
      <c r="C24" s="120">
        <f ca="1">MAX(0,IFERROR(VLOOKUP(MID(CELL("filename",$A$1),FIND("]",CELL("filename",$A$1))+1,255)&amp;$A24,#REF!,4+C$1-1990,FALSE),0))</f>
        <v>0</v>
      </c>
      <c r="D24" s="120">
        <f ca="1">MAX(0,IFERROR(VLOOKUP(MID(CELL("filename",$A$1),FIND("]",CELL("filename",$A$1))+1,255)&amp;$A24,#REF!,4+D$1-1990,FALSE),0))</f>
        <v>0</v>
      </c>
      <c r="E24" s="120">
        <f ca="1">MAX(0,IFERROR(VLOOKUP(MID(CELL("filename",$A$1),FIND("]",CELL("filename",$A$1))+1,255)&amp;$A24,#REF!,4+E$1-1990,FALSE),0))</f>
        <v>0</v>
      </c>
      <c r="F24" s="120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0.84240475044422414</v>
      </c>
      <c r="H24" s="111">
        <f t="shared" ref="H24:L24" ca="1" si="22">G24-5*(G24-$M24)/($M$1-G$1)</f>
        <v>0.83538471085718891</v>
      </c>
      <c r="I24" s="111">
        <f t="shared" ca="1" si="22"/>
        <v>0.82836467127015367</v>
      </c>
      <c r="J24" s="111">
        <f t="shared" ca="1" si="22"/>
        <v>0.82134463168311844</v>
      </c>
      <c r="K24" s="111">
        <f t="shared" ca="1" si="22"/>
        <v>0.81432459209608321</v>
      </c>
      <c r="L24" s="111">
        <f t="shared" ca="1" si="22"/>
        <v>0.80730455250904809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0.80028451292201286</v>
      </c>
    </row>
    <row r="25" spans="1:13" x14ac:dyDescent="0.3">
      <c r="A25" s="109" t="s">
        <v>20</v>
      </c>
      <c r="B25" s="109">
        <v>1</v>
      </c>
      <c r="C25" s="120">
        <f ca="1">MAX(0,IFERROR(VLOOKUP(MID(CELL("filename",$A$1),FIND("]",CELL("filename",$A$1))+1,255)&amp;$A25,#REF!,4+C$1-1990,FALSE),0))</f>
        <v>0</v>
      </c>
      <c r="D25" s="120">
        <f ca="1">MAX(0,IFERROR(VLOOKUP(MID(CELL("filename",$A$1),FIND("]",CELL("filename",$A$1))+1,255)&amp;$A25,#REF!,4+D$1-1990,FALSE),0))</f>
        <v>0</v>
      </c>
      <c r="E25" s="120">
        <f ca="1">MAX(0,IFERROR(VLOOKUP(MID(CELL("filename",$A$1),FIND("]",CELL("filename",$A$1))+1,255)&amp;$A25,#REF!,4+E$1-1990,FALSE),0))</f>
        <v>0</v>
      </c>
      <c r="F25" s="120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0.65823917384561248</v>
      </c>
      <c r="H25" s="111">
        <f t="shared" ref="H25:L25" ca="1" si="23">G25-5*(G25-$M25)/($M$1-G$1)</f>
        <v>0.65275384739689901</v>
      </c>
      <c r="I25" s="111">
        <f t="shared" ca="1" si="23"/>
        <v>0.64726852094818554</v>
      </c>
      <c r="J25" s="111">
        <f t="shared" ca="1" si="23"/>
        <v>0.64178319449947208</v>
      </c>
      <c r="K25" s="111">
        <f t="shared" ca="1" si="23"/>
        <v>0.63629786805075861</v>
      </c>
      <c r="L25" s="111">
        <f t="shared" ca="1" si="23"/>
        <v>0.63081254160204514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0.62532721515333178</v>
      </c>
    </row>
    <row r="26" spans="1:13" x14ac:dyDescent="0.3">
      <c r="A26" s="109" t="s">
        <v>26</v>
      </c>
      <c r="B26" s="109">
        <v>1</v>
      </c>
      <c r="C26" s="120">
        <f ca="1">MAX(0,IFERROR(VLOOKUP(MID(CELL("filename",$A$1),FIND("]",CELL("filename",$A$1))+1,255)&amp;$A26,#REF!,4+C$1-1990,FALSE),0))</f>
        <v>0</v>
      </c>
      <c r="D26" s="120">
        <f ca="1">MAX(0,IFERROR(VLOOKUP(MID(CELL("filename",$A$1),FIND("]",CELL("filename",$A$1))+1,255)&amp;$A26,#REF!,4+D$1-1990,FALSE),0))</f>
        <v>0</v>
      </c>
      <c r="E26" s="120">
        <f ca="1">MAX(0,IFERROR(VLOOKUP(MID(CELL("filename",$A$1),FIND("]",CELL("filename",$A$1))+1,255)&amp;$A26,#REF!,4+E$1-1990,FALSE),0))</f>
        <v>0</v>
      </c>
      <c r="F26" s="120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9.9522846374697424E-2</v>
      </c>
      <c r="H26" s="111">
        <f t="shared" ref="H26:L26" ca="1" si="24">G26-5*(G26-$M26)/($M$1-G$1)</f>
        <v>9.8693489321574943E-2</v>
      </c>
      <c r="I26" s="111">
        <f t="shared" ca="1" si="24"/>
        <v>9.7864132268452461E-2</v>
      </c>
      <c r="J26" s="111">
        <f t="shared" ca="1" si="24"/>
        <v>9.703477521532998E-2</v>
      </c>
      <c r="K26" s="111">
        <f t="shared" ca="1" si="24"/>
        <v>9.6205418162207498E-2</v>
      </c>
      <c r="L26" s="111">
        <f t="shared" ca="1" si="24"/>
        <v>9.5376061109085031E-2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9.4546704055962549E-2</v>
      </c>
    </row>
    <row r="27" spans="1:13" x14ac:dyDescent="0.3">
      <c r="A27" s="109" t="s">
        <v>7</v>
      </c>
      <c r="B27" s="109">
        <v>1</v>
      </c>
      <c r="C27" s="120">
        <f ca="1">MAX(0,IFERROR(VLOOKUP(MID(CELL("filename",$A$1),FIND("]",CELL("filename",$A$1))+1,255)&amp;$A27,#REF!,4+C$1-1990,FALSE),0))</f>
        <v>0</v>
      </c>
      <c r="D27" s="120">
        <f ca="1">MAX(0,IFERROR(VLOOKUP(MID(CELL("filename",$A$1),FIND("]",CELL("filename",$A$1))+1,255)&amp;$A27,#REF!,4+D$1-1990,FALSE),0))</f>
        <v>0</v>
      </c>
      <c r="E27" s="120">
        <f ca="1">MAX(0,IFERROR(VLOOKUP(MID(CELL("filename",$A$1),FIND("]",CELL("filename",$A$1))+1,255)&amp;$A27,#REF!,4+E$1-1990,FALSE),0))</f>
        <v>0</v>
      </c>
      <c r="F27" s="120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0.37003747478650512</v>
      </c>
      <c r="H27" s="111">
        <f t="shared" ref="H27:L27" ca="1" si="25">G27-5*(G27-$M27)/($M$1-G$1)</f>
        <v>0.36695382916328423</v>
      </c>
      <c r="I27" s="111">
        <f t="shared" ca="1" si="25"/>
        <v>0.36387018354006334</v>
      </c>
      <c r="J27" s="111">
        <f t="shared" ca="1" si="25"/>
        <v>0.36078653791684245</v>
      </c>
      <c r="K27" s="111">
        <f t="shared" ca="1" si="25"/>
        <v>0.35770289229362157</v>
      </c>
      <c r="L27" s="111">
        <f t="shared" ca="1" si="25"/>
        <v>0.35461924667040068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0.35153560104717985</v>
      </c>
    </row>
    <row r="28" spans="1:13" x14ac:dyDescent="0.3">
      <c r="A28" s="109" t="s">
        <v>9</v>
      </c>
      <c r="B28" s="109">
        <v>1</v>
      </c>
      <c r="C28" s="120">
        <f ca="1">MAX(0,IFERROR(VLOOKUP(MID(CELL("filename",$A$1),FIND("]",CELL("filename",$A$1))+1,255)&amp;$A28,#REF!,4+C$1-1990,FALSE),0))</f>
        <v>0</v>
      </c>
      <c r="D28" s="120">
        <f ca="1">MAX(0,IFERROR(VLOOKUP(MID(CELL("filename",$A$1),FIND("]",CELL("filename",$A$1))+1,255)&amp;$A28,#REF!,4+D$1-1990,FALSE),0))</f>
        <v>0</v>
      </c>
      <c r="E28" s="120">
        <f ca="1">MAX(0,IFERROR(VLOOKUP(MID(CELL("filename",$A$1),FIND("]",CELL("filename",$A$1))+1,255)&amp;$A28,#REF!,4+E$1-1990,FALSE),0))</f>
        <v>0</v>
      </c>
      <c r="F28" s="120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0.10538037905554444</v>
      </c>
      <c r="H28" s="111">
        <f t="shared" ref="H28:L28" ca="1" si="26">G28-5*(G28-$M28)/($M$1-G$1)</f>
        <v>0.10450220923008156</v>
      </c>
      <c r="I28" s="111">
        <f t="shared" ca="1" si="26"/>
        <v>0.10362403940461869</v>
      </c>
      <c r="J28" s="111">
        <f t="shared" ca="1" si="26"/>
        <v>0.10274586957915582</v>
      </c>
      <c r="K28" s="111">
        <f t="shared" ca="1" si="26"/>
        <v>0.10186769975369295</v>
      </c>
      <c r="L28" s="111">
        <f t="shared" ca="1" si="26"/>
        <v>0.10098952992823007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0.10011136010276721</v>
      </c>
    </row>
    <row r="29" spans="1:13" x14ac:dyDescent="0.3">
      <c r="A29" s="109" t="s">
        <v>14</v>
      </c>
      <c r="B29" s="109">
        <v>1</v>
      </c>
      <c r="C29" s="120">
        <f ca="1">MAX(0,IFERROR(VLOOKUP(MID(CELL("filename",$A$1),FIND("]",CELL("filename",$A$1))+1,255)&amp;$A29,#REF!,4+C$1-1990,FALSE),0))</f>
        <v>0</v>
      </c>
      <c r="D29" s="120">
        <f ca="1">MAX(0,IFERROR(VLOOKUP(MID(CELL("filename",$A$1),FIND("]",CELL("filename",$A$1))+1,255)&amp;$A29,#REF!,4+D$1-1990,FALSE),0))</f>
        <v>0</v>
      </c>
      <c r="E29" s="120">
        <f ca="1">MAX(0,IFERROR(VLOOKUP(MID(CELL("filename",$A$1),FIND("]",CELL("filename",$A$1))+1,255)&amp;$A29,#REF!,4+E$1-1990,FALSE),0))</f>
        <v>0</v>
      </c>
      <c r="F29" s="120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0.22409811899530593</v>
      </c>
      <c r="H29" s="111">
        <f t="shared" ref="H29:L29" ca="1" si="27">G29-5*(G29-$M29)/($M$1-G$1)</f>
        <v>0.22223063467034504</v>
      </c>
      <c r="I29" s="111">
        <f t="shared" ca="1" si="27"/>
        <v>0.22036315034538415</v>
      </c>
      <c r="J29" s="111">
        <f t="shared" ca="1" si="27"/>
        <v>0.21849566602042325</v>
      </c>
      <c r="K29" s="111">
        <f t="shared" ca="1" si="27"/>
        <v>0.21662818169546239</v>
      </c>
      <c r="L29" s="111">
        <f t="shared" ca="1" si="27"/>
        <v>0.21476069737050152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0.21289321304554062</v>
      </c>
    </row>
    <row r="30" spans="1:13" x14ac:dyDescent="0.3">
      <c r="A30" s="109" t="s">
        <v>4</v>
      </c>
      <c r="B30" s="109">
        <v>1</v>
      </c>
      <c r="C30" s="120">
        <f ca="1">MAX(0,IFERROR(VLOOKUP(MID(CELL("filename",$A$1),FIND("]",CELL("filename",$A$1))+1,255)&amp;$A30,#REF!,4+C$1-1990,FALSE),0))</f>
        <v>0</v>
      </c>
      <c r="D30" s="120">
        <f ca="1">MAX(0,IFERROR(VLOOKUP(MID(CELL("filename",$A$1),FIND("]",CELL("filename",$A$1))+1,255)&amp;$A30,#REF!,4+D$1-1990,FALSE),0))</f>
        <v>0</v>
      </c>
      <c r="E30" s="120">
        <f ca="1">MAX(0,IFERROR(VLOOKUP(MID(CELL("filename",$A$1),FIND("]",CELL("filename",$A$1))+1,255)&amp;$A30,#REF!,4+E$1-1990,FALSE),0))</f>
        <v>0</v>
      </c>
      <c r="F30" s="120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0.66686571233137137</v>
      </c>
      <c r="H30" s="111">
        <f t="shared" ref="H30:L30" ca="1" si="28">G30-5*(G30-$M30)/($M$1-G$1)</f>
        <v>0.66130849806194325</v>
      </c>
      <c r="I30" s="111">
        <f t="shared" ca="1" si="28"/>
        <v>0.65575128379251513</v>
      </c>
      <c r="J30" s="111">
        <f t="shared" ca="1" si="28"/>
        <v>0.650194069523087</v>
      </c>
      <c r="K30" s="111">
        <f t="shared" ca="1" si="28"/>
        <v>0.64463685525365888</v>
      </c>
      <c r="L30" s="111">
        <f t="shared" ca="1" si="28"/>
        <v>0.63907964098423076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0.63352242671480274</v>
      </c>
    </row>
    <row r="31" spans="1:13" x14ac:dyDescent="0.3">
      <c r="A31" s="109" t="s">
        <v>12</v>
      </c>
      <c r="B31" s="109">
        <f t="shared" ref="B31:B62" si="29">B2+1</f>
        <v>2</v>
      </c>
      <c r="C31" s="120">
        <f ca="1">MAX(0,IFERROR(VLOOKUP(MID(CELL("filename",$A$1),FIND("]",CELL("filename",$A$1))+1,255)&amp;$A31,#REF!,4+C$1-1990,FALSE),0))</f>
        <v>0</v>
      </c>
      <c r="D31" s="120">
        <f ca="1">MAX(0,IFERROR(VLOOKUP(MID(CELL("filename",$A$1),FIND("]",CELL("filename",$A$1))+1,255)&amp;$A31,#REF!,4+D$1-1990,FALSE),0))</f>
        <v>0</v>
      </c>
      <c r="E31" s="120">
        <f ca="1">MAX(0,IFERROR(VLOOKUP(MID(CELL("filename",$A$1),FIND("]",CELL("filename",$A$1))+1,255)&amp;$A31,#REF!,4+E$1-1990,FALSE),0))</f>
        <v>0</v>
      </c>
      <c r="F31" s="120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0.45221861409050718</v>
      </c>
      <c r="H31" s="111">
        <f t="shared" ref="H31:L31" ca="1" si="30">G31-5*(G31-$M31)/($M$1-G$1)</f>
        <v>0.41453372958296492</v>
      </c>
      <c r="I31" s="111">
        <f t="shared" ca="1" si="30"/>
        <v>0.37684884507542266</v>
      </c>
      <c r="J31" s="111">
        <f t="shared" ca="1" si="30"/>
        <v>0.3391639605678804</v>
      </c>
      <c r="K31" s="111">
        <f t="shared" ca="1" si="30"/>
        <v>0.30147907606033814</v>
      </c>
      <c r="L31" s="111">
        <f t="shared" ca="1" si="30"/>
        <v>0.26379419155279588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0.22610930704525359</v>
      </c>
    </row>
    <row r="32" spans="1:13" x14ac:dyDescent="0.3">
      <c r="A32" s="109" t="s">
        <v>1</v>
      </c>
      <c r="B32" s="109">
        <f t="shared" si="29"/>
        <v>2</v>
      </c>
      <c r="C32" s="120">
        <f ca="1">MAX(0,IFERROR(VLOOKUP(MID(CELL("filename",$A$1),FIND("]",CELL("filename",$A$1))+1,255)&amp;$A32,#REF!,4+C$1-1990,FALSE),0))</f>
        <v>0</v>
      </c>
      <c r="D32" s="120">
        <f ca="1">MAX(0,IFERROR(VLOOKUP(MID(CELL("filename",$A$1),FIND("]",CELL("filename",$A$1))+1,255)&amp;$A32,#REF!,4+D$1-1990,FALSE),0))</f>
        <v>0</v>
      </c>
      <c r="E32" s="120">
        <f ca="1">MAX(0,IFERROR(VLOOKUP(MID(CELL("filename",$A$1),FIND("]",CELL("filename",$A$1))+1,255)&amp;$A32,#REF!,4+E$1-1990,FALSE),0))</f>
        <v>0</v>
      </c>
      <c r="F32" s="120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0.51018476591539519</v>
      </c>
      <c r="H32" s="111">
        <f t="shared" ref="H32:L32" ca="1" si="31">G32-5*(G32-$M32)/($M$1-G$1)</f>
        <v>0.46766936875577891</v>
      </c>
      <c r="I32" s="111">
        <f t="shared" ca="1" si="31"/>
        <v>0.42515397159616264</v>
      </c>
      <c r="J32" s="111">
        <f t="shared" ca="1" si="31"/>
        <v>0.38263857443654636</v>
      </c>
      <c r="K32" s="111">
        <f t="shared" ca="1" si="31"/>
        <v>0.34012317727693009</v>
      </c>
      <c r="L32" s="111">
        <f t="shared" ca="1" si="31"/>
        <v>0.29760778011731381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0.25509238295769759</v>
      </c>
    </row>
    <row r="33" spans="1:13" x14ac:dyDescent="0.3">
      <c r="A33" s="109" t="s">
        <v>19</v>
      </c>
      <c r="B33" s="109">
        <f t="shared" si="29"/>
        <v>2</v>
      </c>
      <c r="C33" s="120">
        <f ca="1">MAX(0,IFERROR(VLOOKUP(MID(CELL("filename",$A$1),FIND("]",CELL("filename",$A$1))+1,255)&amp;$A33,#REF!,4+C$1-1990,FALSE),0))</f>
        <v>0</v>
      </c>
      <c r="D33" s="120">
        <f ca="1">MAX(0,IFERROR(VLOOKUP(MID(CELL("filename",$A$1),FIND("]",CELL("filename",$A$1))+1,255)&amp;$A33,#REF!,4+D$1-1990,FALSE),0))</f>
        <v>0</v>
      </c>
      <c r="E33" s="120">
        <f ca="1">MAX(0,IFERROR(VLOOKUP(MID(CELL("filename",$A$1),FIND("]",CELL("filename",$A$1))+1,255)&amp;$A33,#REF!,4+E$1-1990,FALSE),0))</f>
        <v>0</v>
      </c>
      <c r="F33" s="120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0.17796536775166139</v>
      </c>
      <c r="H33" s="111">
        <f t="shared" ref="H33:L33" ca="1" si="32">G33-5*(G33-$M33)/($M$1-G$1)</f>
        <v>0.16313492043902295</v>
      </c>
      <c r="I33" s="111">
        <f t="shared" ca="1" si="32"/>
        <v>0.14830447312638451</v>
      </c>
      <c r="J33" s="111">
        <f t="shared" ca="1" si="32"/>
        <v>0.13347402581374607</v>
      </c>
      <c r="K33" s="111">
        <f t="shared" ca="1" si="32"/>
        <v>0.11864357850110761</v>
      </c>
      <c r="L33" s="111">
        <f t="shared" ca="1" si="32"/>
        <v>0.10381313118846915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8.8982683875830693E-2</v>
      </c>
    </row>
    <row r="34" spans="1:13" x14ac:dyDescent="0.3">
      <c r="A34" s="109" t="s">
        <v>22</v>
      </c>
      <c r="B34" s="109">
        <f t="shared" si="29"/>
        <v>2</v>
      </c>
      <c r="C34" s="120">
        <f ca="1">MAX(0,IFERROR(VLOOKUP(MID(CELL("filename",$A$1),FIND("]",CELL("filename",$A$1))+1,255)&amp;$A34,#REF!,4+C$1-1990,FALSE),0))</f>
        <v>0</v>
      </c>
      <c r="D34" s="120">
        <f ca="1">MAX(0,IFERROR(VLOOKUP(MID(CELL("filename",$A$1),FIND("]",CELL("filename",$A$1))+1,255)&amp;$A34,#REF!,4+D$1-1990,FALSE),0))</f>
        <v>0</v>
      </c>
      <c r="E34" s="120">
        <f ca="1">MAX(0,IFERROR(VLOOKUP(MID(CELL("filename",$A$1),FIND("]",CELL("filename",$A$1))+1,255)&amp;$A34,#REF!,4+E$1-1990,FALSE),0))</f>
        <v>0</v>
      </c>
      <c r="F34" s="120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0.38365020803675409</v>
      </c>
      <c r="H34" s="111">
        <f t="shared" ref="H34:L34" ca="1" si="33">G34-5*(G34-$M34)/($M$1-G$1)</f>
        <v>0.3516793573670246</v>
      </c>
      <c r="I34" s="111">
        <f t="shared" ca="1" si="33"/>
        <v>0.31970850669729511</v>
      </c>
      <c r="J34" s="111">
        <f t="shared" ca="1" si="33"/>
        <v>0.28773765602756562</v>
      </c>
      <c r="K34" s="111">
        <f t="shared" ca="1" si="33"/>
        <v>0.25576680535783608</v>
      </c>
      <c r="L34" s="111">
        <f t="shared" ca="1" si="33"/>
        <v>0.22379595468810656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0.19182510401837705</v>
      </c>
    </row>
    <row r="35" spans="1:13" x14ac:dyDescent="0.3">
      <c r="A35" s="109" t="s">
        <v>28</v>
      </c>
      <c r="B35" s="109">
        <f t="shared" si="29"/>
        <v>2</v>
      </c>
      <c r="C35" s="120">
        <f ca="1">MAX(0,IFERROR(VLOOKUP(MID(CELL("filename",$A$1),FIND("]",CELL("filename",$A$1))+1,255)&amp;$A35,#REF!,4+C$1-1990,FALSE),0))</f>
        <v>0</v>
      </c>
      <c r="D35" s="120">
        <f ca="1">MAX(0,IFERROR(VLOOKUP(MID(CELL("filename",$A$1),FIND("]",CELL("filename",$A$1))+1,255)&amp;$A35,#REF!,4+D$1-1990,FALSE),0))</f>
        <v>0</v>
      </c>
      <c r="E35" s="120">
        <f ca="1">MAX(0,IFERROR(VLOOKUP(MID(CELL("filename",$A$1),FIND("]",CELL("filename",$A$1))+1,255)&amp;$A35,#REF!,4+E$1-1990,FALSE),0))</f>
        <v>0</v>
      </c>
      <c r="F35" s="120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35" ca="1" si="34">G35-5*(G35-$M35)/($M$1-G$1)</f>
        <v>0</v>
      </c>
      <c r="I35" s="111">
        <f t="shared" ca="1" si="34"/>
        <v>0</v>
      </c>
      <c r="J35" s="111">
        <f t="shared" ca="1" si="34"/>
        <v>0</v>
      </c>
      <c r="K35" s="111">
        <f t="shared" ca="1" si="34"/>
        <v>0</v>
      </c>
      <c r="L35" s="111">
        <f t="shared" ca="1" si="3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s="109" t="s">
        <v>13</v>
      </c>
      <c r="B36" s="109">
        <f t="shared" si="29"/>
        <v>2</v>
      </c>
      <c r="C36" s="120">
        <f ca="1">MAX(0,IFERROR(VLOOKUP(MID(CELL("filename",$A$1),FIND("]",CELL("filename",$A$1))+1,255)&amp;$A36,#REF!,4+C$1-1990,FALSE),0))</f>
        <v>0</v>
      </c>
      <c r="D36" s="120">
        <f ca="1">MAX(0,IFERROR(VLOOKUP(MID(CELL("filename",$A$1),FIND("]",CELL("filename",$A$1))+1,255)&amp;$A36,#REF!,4+D$1-1990,FALSE),0))</f>
        <v>0</v>
      </c>
      <c r="E36" s="120">
        <f ca="1">MAX(0,IFERROR(VLOOKUP(MID(CELL("filename",$A$1),FIND("]",CELL("filename",$A$1))+1,255)&amp;$A36,#REF!,4+E$1-1990,FALSE),0))</f>
        <v>0</v>
      </c>
      <c r="F36" s="120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0.58582251142680786</v>
      </c>
      <c r="H36" s="111">
        <f t="shared" ref="H36:L36" ca="1" si="35">G36-5*(G36-$M36)/($M$1-G$1)</f>
        <v>0.53700396880790724</v>
      </c>
      <c r="I36" s="111">
        <f t="shared" ca="1" si="35"/>
        <v>0.48818542618900657</v>
      </c>
      <c r="J36" s="111">
        <f t="shared" ca="1" si="35"/>
        <v>0.43936688357010589</v>
      </c>
      <c r="K36" s="111">
        <f t="shared" ca="1" si="35"/>
        <v>0.39054834095120522</v>
      </c>
      <c r="L36" s="111">
        <f t="shared" ca="1" si="35"/>
        <v>0.34172979833230455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0.29291125571340393</v>
      </c>
    </row>
    <row r="37" spans="1:13" x14ac:dyDescent="0.3">
      <c r="A37" s="109" t="s">
        <v>17</v>
      </c>
      <c r="B37" s="109">
        <f t="shared" si="29"/>
        <v>2</v>
      </c>
      <c r="C37" s="120">
        <f ca="1">MAX(0,IFERROR(VLOOKUP(MID(CELL("filename",$A$1),FIND("]",CELL("filename",$A$1))+1,255)&amp;$A37,#REF!,4+C$1-1990,FALSE),0))</f>
        <v>0</v>
      </c>
      <c r="D37" s="120">
        <f ca="1">MAX(0,IFERROR(VLOOKUP(MID(CELL("filename",$A$1),FIND("]",CELL("filename",$A$1))+1,255)&amp;$A37,#REF!,4+D$1-1990,FALSE),0))</f>
        <v>0</v>
      </c>
      <c r="E37" s="120">
        <f ca="1">MAX(0,IFERROR(VLOOKUP(MID(CELL("filename",$A$1),FIND("]",CELL("filename",$A$1))+1,255)&amp;$A37,#REF!,4+E$1-1990,FALSE),0))</f>
        <v>0</v>
      </c>
      <c r="F37" s="120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0.48231610600499225</v>
      </c>
      <c r="H37" s="111">
        <f t="shared" ref="H37:L37" ca="1" si="36">G37-5*(G37-$M37)/($M$1-G$1)</f>
        <v>0.44212309717124287</v>
      </c>
      <c r="I37" s="111">
        <f t="shared" ca="1" si="36"/>
        <v>0.40193008833749355</v>
      </c>
      <c r="J37" s="111">
        <f t="shared" ca="1" si="36"/>
        <v>0.36173707950374417</v>
      </c>
      <c r="K37" s="111">
        <f t="shared" ca="1" si="36"/>
        <v>0.3215440706699948</v>
      </c>
      <c r="L37" s="111">
        <f t="shared" ca="1" si="36"/>
        <v>0.28135106183624548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0.24115805300249613</v>
      </c>
    </row>
    <row r="38" spans="1:13" x14ac:dyDescent="0.3">
      <c r="A38" s="109" t="s">
        <v>25</v>
      </c>
      <c r="B38" s="109">
        <f t="shared" si="29"/>
        <v>2</v>
      </c>
      <c r="C38" s="120">
        <f ca="1">MAX(0,IFERROR(VLOOKUP(MID(CELL("filename",$A$1),FIND("]",CELL("filename",$A$1))+1,255)&amp;$A38,#REF!,4+C$1-1990,FALSE),0))</f>
        <v>0</v>
      </c>
      <c r="D38" s="120">
        <f ca="1">MAX(0,IFERROR(VLOOKUP(MID(CELL("filename",$A$1),FIND("]",CELL("filename",$A$1))+1,255)&amp;$A38,#REF!,4+D$1-1990,FALSE),0))</f>
        <v>0</v>
      </c>
      <c r="E38" s="120">
        <f ca="1">MAX(0,IFERROR(VLOOKUP(MID(CELL("filename",$A$1),FIND("]",CELL("filename",$A$1))+1,255)&amp;$A38,#REF!,4+E$1-1990,FALSE),0))</f>
        <v>0</v>
      </c>
      <c r="F38" s="120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0.21577983202276754</v>
      </c>
      <c r="H38" s="111">
        <f t="shared" ref="H38:L38" ca="1" si="37">G38-5*(G38-$M38)/($M$1-G$1)</f>
        <v>0.19779817935420357</v>
      </c>
      <c r="I38" s="111">
        <f t="shared" ca="1" si="37"/>
        <v>0.1798165266856396</v>
      </c>
      <c r="J38" s="111">
        <f t="shared" ca="1" si="37"/>
        <v>0.16183487401707564</v>
      </c>
      <c r="K38" s="111">
        <f t="shared" ca="1" si="37"/>
        <v>0.1438532213485117</v>
      </c>
      <c r="L38" s="111">
        <f t="shared" ca="1" si="37"/>
        <v>0.12587156867994773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0.10788991601138377</v>
      </c>
    </row>
    <row r="39" spans="1:13" x14ac:dyDescent="0.3">
      <c r="A39" s="109" t="s">
        <v>11</v>
      </c>
      <c r="B39" s="109">
        <f t="shared" si="29"/>
        <v>2</v>
      </c>
      <c r="C39" s="120">
        <f ca="1">MAX(0,IFERROR(VLOOKUP(MID(CELL("filename",$A$1),FIND("]",CELL("filename",$A$1))+1,255)&amp;$A39,#REF!,4+C$1-1990,FALSE),0))</f>
        <v>0</v>
      </c>
      <c r="D39" s="120">
        <f ca="1">MAX(0,IFERROR(VLOOKUP(MID(CELL("filename",$A$1),FIND("]",CELL("filename",$A$1))+1,255)&amp;$A39,#REF!,4+D$1-1990,FALSE),0))</f>
        <v>0</v>
      </c>
      <c r="E39" s="120">
        <f ca="1">MAX(0,IFERROR(VLOOKUP(MID(CELL("filename",$A$1),FIND("]",CELL("filename",$A$1))+1,255)&amp;$A39,#REF!,4+E$1-1990,FALSE),0))</f>
        <v>0</v>
      </c>
      <c r="F39" s="120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2.9744284848212E-2</v>
      </c>
      <c r="H39" s="111">
        <f t="shared" ref="H39:L39" ca="1" si="38">G39-5*(G39-$M39)/($M$1-G$1)</f>
        <v>2.7265594444194335E-2</v>
      </c>
      <c r="I39" s="111">
        <f t="shared" ca="1" si="38"/>
        <v>2.4786904040176666E-2</v>
      </c>
      <c r="J39" s="111">
        <f t="shared" ca="1" si="38"/>
        <v>2.2308213636159001E-2</v>
      </c>
      <c r="K39" s="111">
        <f t="shared" ca="1" si="38"/>
        <v>1.9829523232141336E-2</v>
      </c>
      <c r="L39" s="111">
        <f t="shared" ca="1" si="38"/>
        <v>1.7350832828123667E-2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1.4872142424106E-2</v>
      </c>
    </row>
    <row r="40" spans="1:13" x14ac:dyDescent="0.3">
      <c r="A40" s="109" t="s">
        <v>3</v>
      </c>
      <c r="B40" s="109">
        <f t="shared" si="29"/>
        <v>2</v>
      </c>
      <c r="C40" s="120">
        <f ca="1">MAX(0,IFERROR(VLOOKUP(MID(CELL("filename",$A$1),FIND("]",CELL("filename",$A$1))+1,255)&amp;$A40,#REF!,4+C$1-1990,FALSE),0))</f>
        <v>0</v>
      </c>
      <c r="D40" s="120">
        <f ca="1">MAX(0,IFERROR(VLOOKUP(MID(CELL("filename",$A$1),FIND("]",CELL("filename",$A$1))+1,255)&amp;$A40,#REF!,4+D$1-1990,FALSE),0))</f>
        <v>0</v>
      </c>
      <c r="E40" s="120">
        <f ca="1">MAX(0,IFERROR(VLOOKUP(MID(CELL("filename",$A$1),FIND("]",CELL("filename",$A$1))+1,255)&amp;$A40,#REF!,4+E$1-1990,FALSE),0))</f>
        <v>0</v>
      </c>
      <c r="F40" s="120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0.51528789091220362</v>
      </c>
      <c r="H40" s="111">
        <f t="shared" ref="H40:L40" ca="1" si="39">G40-5*(G40-$M40)/($M$1-G$1)</f>
        <v>0.47234723333618667</v>
      </c>
      <c r="I40" s="111">
        <f t="shared" ca="1" si="39"/>
        <v>0.42940657576016972</v>
      </c>
      <c r="J40" s="111">
        <f t="shared" ca="1" si="39"/>
        <v>0.38646591818415277</v>
      </c>
      <c r="K40" s="111">
        <f t="shared" ca="1" si="39"/>
        <v>0.34352526060813576</v>
      </c>
      <c r="L40" s="111">
        <f t="shared" ca="1" si="39"/>
        <v>0.30058460303211876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0.25764394545610181</v>
      </c>
    </row>
    <row r="41" spans="1:13" x14ac:dyDescent="0.3">
      <c r="A41" s="109" t="s">
        <v>2</v>
      </c>
      <c r="B41" s="109">
        <f t="shared" si="29"/>
        <v>2</v>
      </c>
      <c r="C41" s="120">
        <f ca="1">MAX(0,IFERROR(VLOOKUP(MID(CELL("filename",$A$1),FIND("]",CELL("filename",$A$1))+1,255)&amp;$A41,#REF!,4+C$1-1990,FALSE),0))</f>
        <v>0</v>
      </c>
      <c r="D41" s="120">
        <f ca="1">MAX(0,IFERROR(VLOOKUP(MID(CELL("filename",$A$1),FIND("]",CELL("filename",$A$1))+1,255)&amp;$A41,#REF!,4+D$1-1990,FALSE),0))</f>
        <v>0</v>
      </c>
      <c r="E41" s="120">
        <f ca="1">MAX(0,IFERROR(VLOOKUP(MID(CELL("filename",$A$1),FIND("]",CELL("filename",$A$1))+1,255)&amp;$A41,#REF!,4+E$1-1990,FALSE),0))</f>
        <v>0</v>
      </c>
      <c r="F41" s="120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0.49477855040038549</v>
      </c>
      <c r="H41" s="111">
        <f t="shared" ref="H41:L41" ca="1" si="40">G41-5*(G41-$M41)/($M$1-G$1)</f>
        <v>0.45354700453368668</v>
      </c>
      <c r="I41" s="111">
        <f t="shared" ca="1" si="40"/>
        <v>0.41231545866698788</v>
      </c>
      <c r="J41" s="111">
        <f t="shared" ca="1" si="40"/>
        <v>0.37108391280028907</v>
      </c>
      <c r="K41" s="111">
        <f t="shared" ca="1" si="40"/>
        <v>0.32985236693359032</v>
      </c>
      <c r="L41" s="111">
        <f t="shared" ca="1" si="40"/>
        <v>0.28862082106689152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0.24738927520019274</v>
      </c>
    </row>
    <row r="42" spans="1:13" x14ac:dyDescent="0.3">
      <c r="A42" s="109" t="s">
        <v>16</v>
      </c>
      <c r="B42" s="109">
        <f t="shared" si="29"/>
        <v>2</v>
      </c>
      <c r="C42" s="120">
        <f ca="1">MAX(0,IFERROR(VLOOKUP(MID(CELL("filename",$A$1),FIND("]",CELL("filename",$A$1))+1,255)&amp;$A42,#REF!,4+C$1-1990,FALSE),0))</f>
        <v>0</v>
      </c>
      <c r="D42" s="120">
        <f ca="1">MAX(0,IFERROR(VLOOKUP(MID(CELL("filename",$A$1),FIND("]",CELL("filename",$A$1))+1,255)&amp;$A42,#REF!,4+D$1-1990,FALSE),0))</f>
        <v>0</v>
      </c>
      <c r="E42" s="120">
        <f ca="1">MAX(0,IFERROR(VLOOKUP(MID(CELL("filename",$A$1),FIND("]",CELL("filename",$A$1))+1,255)&amp;$A42,#REF!,4+E$1-1990,FALSE),0))</f>
        <v>0</v>
      </c>
      <c r="F42" s="120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0.18987775794255449</v>
      </c>
      <c r="H42" s="111">
        <f t="shared" ref="H42:L42" ca="1" si="41">G42-5*(G42-$M42)/($M$1-G$1)</f>
        <v>0.17405461144734161</v>
      </c>
      <c r="I42" s="111">
        <f t="shared" ca="1" si="41"/>
        <v>0.15823146495212873</v>
      </c>
      <c r="J42" s="111">
        <f t="shared" ca="1" si="41"/>
        <v>0.14240831845691584</v>
      </c>
      <c r="K42" s="111">
        <f t="shared" ca="1" si="41"/>
        <v>0.12658517196170299</v>
      </c>
      <c r="L42" s="111">
        <f t="shared" ca="1" si="41"/>
        <v>0.11076202546649011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9.4938878971277244E-2</v>
      </c>
    </row>
    <row r="43" spans="1:13" x14ac:dyDescent="0.3">
      <c r="A43" s="109" t="s">
        <v>15</v>
      </c>
      <c r="B43" s="109">
        <f t="shared" si="29"/>
        <v>2</v>
      </c>
      <c r="C43" s="120">
        <f ca="1">MAX(0,IFERROR(VLOOKUP(MID(CELL("filename",$A$1),FIND("]",CELL("filename",$A$1))+1,255)&amp;$A43,#REF!,4+C$1-1990,FALSE),0))</f>
        <v>0</v>
      </c>
      <c r="D43" s="120">
        <f ca="1">MAX(0,IFERROR(VLOOKUP(MID(CELL("filename",$A$1),FIND("]",CELL("filename",$A$1))+1,255)&amp;$A43,#REF!,4+D$1-1990,FALSE),0))</f>
        <v>0</v>
      </c>
      <c r="E43" s="120">
        <f ca="1">MAX(0,IFERROR(VLOOKUP(MID(CELL("filename",$A$1),FIND("]",CELL("filename",$A$1))+1,255)&amp;$A43,#REF!,4+E$1-1990,FALSE),0))</f>
        <v>0</v>
      </c>
      <c r="F43" s="120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0.8642053738818134</v>
      </c>
      <c r="H43" s="111">
        <f t="shared" ref="H43:L43" ca="1" si="42">G43-5*(G43-$M43)/($M$1-G$1)</f>
        <v>0.79218825939166226</v>
      </c>
      <c r="I43" s="111">
        <f t="shared" ca="1" si="42"/>
        <v>0.72017114490151113</v>
      </c>
      <c r="J43" s="111">
        <f t="shared" ca="1" si="42"/>
        <v>0.64815403041135999</v>
      </c>
      <c r="K43" s="111">
        <f t="shared" ca="1" si="42"/>
        <v>0.57613691592120886</v>
      </c>
      <c r="L43" s="111">
        <f t="shared" ca="1" si="42"/>
        <v>0.50411980143105772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0.4321026869409067</v>
      </c>
    </row>
    <row r="44" spans="1:13" x14ac:dyDescent="0.3">
      <c r="A44" s="109" t="s">
        <v>18</v>
      </c>
      <c r="B44" s="109">
        <f t="shared" si="29"/>
        <v>2</v>
      </c>
      <c r="C44" s="120">
        <f ca="1">MAX(0,IFERROR(VLOOKUP(MID(CELL("filename",$A$1),FIND("]",CELL("filename",$A$1))+1,255)&amp;$A44,#REF!,4+C$1-1990,FALSE),0))</f>
        <v>0</v>
      </c>
      <c r="D44" s="120">
        <f ca="1">MAX(0,IFERROR(VLOOKUP(MID(CELL("filename",$A$1),FIND("]",CELL("filename",$A$1))+1,255)&amp;$A44,#REF!,4+D$1-1990,FALSE),0))</f>
        <v>0</v>
      </c>
      <c r="E44" s="120">
        <f ca="1">MAX(0,IFERROR(VLOOKUP(MID(CELL("filename",$A$1),FIND("]",CELL("filename",$A$1))+1,255)&amp;$A44,#REF!,4+E$1-1990,FALSE),0))</f>
        <v>0</v>
      </c>
      <c r="F44" s="120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0.48473316293508117</v>
      </c>
      <c r="H44" s="111">
        <f t="shared" ref="H44:L44" ca="1" si="43">G44-5*(G44-$M44)/($M$1-G$1)</f>
        <v>0.44433873269049107</v>
      </c>
      <c r="I44" s="111">
        <f t="shared" ca="1" si="43"/>
        <v>0.40394430244590096</v>
      </c>
      <c r="J44" s="111">
        <f t="shared" ca="1" si="43"/>
        <v>0.36354987220131085</v>
      </c>
      <c r="K44" s="111">
        <f t="shared" ca="1" si="43"/>
        <v>0.32315544195672075</v>
      </c>
      <c r="L44" s="111">
        <f t="shared" ca="1" si="43"/>
        <v>0.28276101171213064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0.24236658146754059</v>
      </c>
    </row>
    <row r="45" spans="1:13" x14ac:dyDescent="0.3">
      <c r="A45" s="109" t="s">
        <v>5</v>
      </c>
      <c r="B45" s="109">
        <f t="shared" si="29"/>
        <v>2</v>
      </c>
      <c r="C45" s="120">
        <f ca="1">MAX(0,IFERROR(VLOOKUP(MID(CELL("filename",$A$1),FIND("]",CELL("filename",$A$1))+1,255)&amp;$A45,#REF!,4+C$1-1990,FALSE),0))</f>
        <v>0</v>
      </c>
      <c r="D45" s="120">
        <f ca="1">MAX(0,IFERROR(VLOOKUP(MID(CELL("filename",$A$1),FIND("]",CELL("filename",$A$1))+1,255)&amp;$A45,#REF!,4+D$1-1990,FALSE),0))</f>
        <v>0</v>
      </c>
      <c r="E45" s="120">
        <f ca="1">MAX(0,IFERROR(VLOOKUP(MID(CELL("filename",$A$1),FIND("]",CELL("filename",$A$1))+1,255)&amp;$A45,#REF!,4+E$1-1990,FALSE),0))</f>
        <v>0</v>
      </c>
      <c r="F45" s="120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0.79458761834642577</v>
      </c>
      <c r="H45" s="111">
        <f t="shared" ref="H45:L45" ca="1" si="44">G45-5*(G45-$M45)/($M$1-G$1)</f>
        <v>0.72837198348422361</v>
      </c>
      <c r="I45" s="111">
        <f t="shared" ca="1" si="44"/>
        <v>0.66215634862202144</v>
      </c>
      <c r="J45" s="111">
        <f t="shared" ca="1" si="44"/>
        <v>0.59594071375981927</v>
      </c>
      <c r="K45" s="111">
        <f t="shared" ca="1" si="44"/>
        <v>0.52972507889761711</v>
      </c>
      <c r="L45" s="111">
        <f t="shared" ca="1" si="44"/>
        <v>0.463509444035415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0.39729380917321289</v>
      </c>
    </row>
    <row r="46" spans="1:13" x14ac:dyDescent="0.3">
      <c r="A46" s="109" t="s">
        <v>23</v>
      </c>
      <c r="B46" s="109">
        <f t="shared" si="29"/>
        <v>2</v>
      </c>
      <c r="C46" s="120">
        <f ca="1">MAX(0,IFERROR(VLOOKUP(MID(CELL("filename",$A$1),FIND("]",CELL("filename",$A$1))+1,255)&amp;$A46,#REF!,4+C$1-1990,FALSE),0))</f>
        <v>0</v>
      </c>
      <c r="D46" s="120">
        <f ca="1">MAX(0,IFERROR(VLOOKUP(MID(CELL("filename",$A$1),FIND("]",CELL("filename",$A$1))+1,255)&amp;$A46,#REF!,4+D$1-1990,FALSE),0))</f>
        <v>0</v>
      </c>
      <c r="E46" s="120">
        <f ca="1">MAX(0,IFERROR(VLOOKUP(MID(CELL("filename",$A$1),FIND("]",CELL("filename",$A$1))+1,255)&amp;$A46,#REF!,4+E$1-1990,FALSE),0))</f>
        <v>0</v>
      </c>
      <c r="F46" s="120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0.26825979791894594</v>
      </c>
      <c r="H46" s="111">
        <f t="shared" ref="H46:L46" ca="1" si="45">G46-5*(G46-$M46)/($M$1-G$1)</f>
        <v>0.24590481475903378</v>
      </c>
      <c r="I46" s="111">
        <f t="shared" ca="1" si="45"/>
        <v>0.22354983159912162</v>
      </c>
      <c r="J46" s="111">
        <f t="shared" ca="1" si="45"/>
        <v>0.20119484843920946</v>
      </c>
      <c r="K46" s="111">
        <f t="shared" ca="1" si="45"/>
        <v>0.17883986527929729</v>
      </c>
      <c r="L46" s="111">
        <f t="shared" ca="1" si="45"/>
        <v>0.15648488211938513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0.13412989895947297</v>
      </c>
    </row>
    <row r="47" spans="1:13" x14ac:dyDescent="0.3">
      <c r="A47" s="109" t="s">
        <v>24</v>
      </c>
      <c r="B47" s="109">
        <f t="shared" si="29"/>
        <v>2</v>
      </c>
      <c r="C47" s="120">
        <f ca="1">MAX(0,IFERROR(VLOOKUP(MID(CELL("filename",$A$1),FIND("]",CELL("filename",$A$1))+1,255)&amp;$A47,#REF!,4+C$1-1990,FALSE),0))</f>
        <v>0</v>
      </c>
      <c r="D47" s="120">
        <f ca="1">MAX(0,IFERROR(VLOOKUP(MID(CELL("filename",$A$1),FIND("]",CELL("filename",$A$1))+1,255)&amp;$A47,#REF!,4+D$1-1990,FALSE),0))</f>
        <v>0</v>
      </c>
      <c r="E47" s="120">
        <f ca="1">MAX(0,IFERROR(VLOOKUP(MID(CELL("filename",$A$1),FIND("]",CELL("filename",$A$1))+1,255)&amp;$A47,#REF!,4+E$1-1990,FALSE),0))</f>
        <v>0</v>
      </c>
      <c r="F47" s="120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0.28928519959782389</v>
      </c>
      <c r="H47" s="111">
        <f t="shared" ref="H47:L47" ca="1" si="46">G47-5*(G47-$M47)/($M$1-G$1)</f>
        <v>0.26517809963133859</v>
      </c>
      <c r="I47" s="111">
        <f t="shared" ca="1" si="46"/>
        <v>0.24107099966485326</v>
      </c>
      <c r="J47" s="111">
        <f t="shared" ca="1" si="46"/>
        <v>0.21696389969836793</v>
      </c>
      <c r="K47" s="111">
        <f t="shared" ca="1" si="46"/>
        <v>0.19285679973188261</v>
      </c>
      <c r="L47" s="111">
        <f t="shared" ca="1" si="46"/>
        <v>0.16874969976539728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0.14464259979891195</v>
      </c>
    </row>
    <row r="48" spans="1:13" x14ac:dyDescent="0.3">
      <c r="A48" s="109" t="s">
        <v>27</v>
      </c>
      <c r="B48" s="109">
        <f t="shared" si="29"/>
        <v>2</v>
      </c>
      <c r="C48" s="120">
        <f ca="1">MAX(0,IFERROR(VLOOKUP(MID(CELL("filename",$A$1),FIND("]",CELL("filename",$A$1))+1,255)&amp;$A48,#REF!,4+C$1-1990,FALSE),0))</f>
        <v>0</v>
      </c>
      <c r="D48" s="120">
        <f ca="1">MAX(0,IFERROR(VLOOKUP(MID(CELL("filename",$A$1),FIND("]",CELL("filename",$A$1))+1,255)&amp;$A48,#REF!,4+D$1-1990,FALSE),0))</f>
        <v>0</v>
      </c>
      <c r="E48" s="120">
        <f ca="1">MAX(0,IFERROR(VLOOKUP(MID(CELL("filename",$A$1),FIND("]",CELL("filename",$A$1))+1,255)&amp;$A48,#REF!,4+E$1-1990,FALSE),0))</f>
        <v>0</v>
      </c>
      <c r="F48" s="120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0.51475639331480061</v>
      </c>
      <c r="H48" s="111">
        <f t="shared" ref="H48:L48" ca="1" si="47">G48-5*(G48-$M48)/($M$1-G$1)</f>
        <v>0.4718600272052339</v>
      </c>
      <c r="I48" s="111">
        <f t="shared" ca="1" si="47"/>
        <v>0.42896366109566719</v>
      </c>
      <c r="J48" s="111">
        <f t="shared" ca="1" si="47"/>
        <v>0.38606729498610048</v>
      </c>
      <c r="K48" s="111">
        <f t="shared" ca="1" si="47"/>
        <v>0.34317092887653378</v>
      </c>
      <c r="L48" s="111">
        <f t="shared" ca="1" si="47"/>
        <v>0.30027456276696707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0.2573781966574003</v>
      </c>
    </row>
    <row r="49" spans="1:13" x14ac:dyDescent="0.3">
      <c r="A49" s="109" t="s">
        <v>29</v>
      </c>
      <c r="B49" s="109">
        <f t="shared" si="29"/>
        <v>2</v>
      </c>
      <c r="C49" s="120">
        <f ca="1">MAX(0,IFERROR(VLOOKUP(MID(CELL("filename",$A$1),FIND("]",CELL("filename",$A$1))+1,255)&amp;$A49,#REF!,4+C$1-1990,FALSE),0))</f>
        <v>0</v>
      </c>
      <c r="D49" s="120">
        <f ca="1">MAX(0,IFERROR(VLOOKUP(MID(CELL("filename",$A$1),FIND("]",CELL("filename",$A$1))+1,255)&amp;$A49,#REF!,4+D$1-1990,FALSE),0))</f>
        <v>0</v>
      </c>
      <c r="E49" s="120">
        <f ca="1">MAX(0,IFERROR(VLOOKUP(MID(CELL("filename",$A$1),FIND("]",CELL("filename",$A$1))+1,255)&amp;$A49,#REF!,4+E$1-1990,FALSE),0))</f>
        <v>0</v>
      </c>
      <c r="F49" s="120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7.0291459666520312E-2</v>
      </c>
      <c r="H49" s="111">
        <f t="shared" ref="H49:L49" ca="1" si="48">G49-5*(G49-$M49)/($M$1-G$1)</f>
        <v>6.4433838027643617E-2</v>
      </c>
      <c r="I49" s="111">
        <f t="shared" ca="1" si="48"/>
        <v>5.8576216388766922E-2</v>
      </c>
      <c r="J49" s="111">
        <f t="shared" ca="1" si="48"/>
        <v>5.2718594749890227E-2</v>
      </c>
      <c r="K49" s="111">
        <f t="shared" ca="1" si="48"/>
        <v>4.6860973111013539E-2</v>
      </c>
      <c r="L49" s="111">
        <f t="shared" ca="1" si="48"/>
        <v>4.1003351472136851E-2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3.5145729833260156E-2</v>
      </c>
    </row>
    <row r="50" spans="1:13" x14ac:dyDescent="0.3">
      <c r="A50" s="109" t="s">
        <v>8</v>
      </c>
      <c r="B50" s="109">
        <f t="shared" si="29"/>
        <v>2</v>
      </c>
      <c r="C50" s="120">
        <f ca="1">MAX(0,IFERROR(VLOOKUP(MID(CELL("filename",$A$1),FIND("]",CELL("filename",$A$1))+1,255)&amp;$A50,#REF!,4+C$1-1990,FALSE),0))</f>
        <v>0</v>
      </c>
      <c r="D50" s="120">
        <f ca="1">MAX(0,IFERROR(VLOOKUP(MID(CELL("filename",$A$1),FIND("]",CELL("filename",$A$1))+1,255)&amp;$A50,#REF!,4+D$1-1990,FALSE),0))</f>
        <v>0</v>
      </c>
      <c r="E50" s="120">
        <f ca="1">MAX(0,IFERROR(VLOOKUP(MID(CELL("filename",$A$1),FIND("]",CELL("filename",$A$1))+1,255)&amp;$A50,#REF!,4+E$1-1990,FALSE),0))</f>
        <v>0</v>
      </c>
      <c r="F50" s="120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0.80909134093914226</v>
      </c>
      <c r="H50" s="111">
        <f t="shared" ref="H50:L50" ca="1" si="49">G50-5*(G50-$M50)/($M$1-G$1)</f>
        <v>0.74166706252754711</v>
      </c>
      <c r="I50" s="111">
        <f t="shared" ca="1" si="49"/>
        <v>0.67424278411595195</v>
      </c>
      <c r="J50" s="111">
        <f t="shared" ca="1" si="49"/>
        <v>0.60681850570435669</v>
      </c>
      <c r="K50" s="111">
        <f t="shared" ca="1" si="49"/>
        <v>0.53939422729276154</v>
      </c>
      <c r="L50" s="111">
        <f t="shared" ca="1" si="49"/>
        <v>0.47196994888116633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0.40454567046957113</v>
      </c>
    </row>
    <row r="51" spans="1:13" x14ac:dyDescent="0.3">
      <c r="A51" s="109" t="s">
        <v>6</v>
      </c>
      <c r="B51" s="109">
        <f t="shared" si="29"/>
        <v>2</v>
      </c>
      <c r="C51" s="120">
        <f ca="1">MAX(0,IFERROR(VLOOKUP(MID(CELL("filename",$A$1),FIND("]",CELL("filename",$A$1))+1,255)&amp;$A51,#REF!,4+C$1-1990,FALSE),0))</f>
        <v>0</v>
      </c>
      <c r="D51" s="120">
        <f ca="1">MAX(0,IFERROR(VLOOKUP(MID(CELL("filename",$A$1),FIND("]",CELL("filename",$A$1))+1,255)&amp;$A51,#REF!,4+D$1-1990,FALSE),0))</f>
        <v>0</v>
      </c>
      <c r="E51" s="120">
        <f ca="1">MAX(0,IFERROR(VLOOKUP(MID(CELL("filename",$A$1),FIND("]",CELL("filename",$A$1))+1,255)&amp;$A51,#REF!,4+E$1-1990,FALSE),0))</f>
        <v>0</v>
      </c>
      <c r="F51" s="120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0.40154090619824928</v>
      </c>
      <c r="H51" s="111">
        <f t="shared" ref="H51:L51" ca="1" si="50">G51-5*(G51-$M51)/($M$1-G$1)</f>
        <v>0.36807916401506185</v>
      </c>
      <c r="I51" s="111">
        <f t="shared" ca="1" si="50"/>
        <v>0.33461742183187443</v>
      </c>
      <c r="J51" s="111">
        <f t="shared" ca="1" si="50"/>
        <v>0.301155679648687</v>
      </c>
      <c r="K51" s="111">
        <f t="shared" ca="1" si="50"/>
        <v>0.26769393746549952</v>
      </c>
      <c r="L51" s="111">
        <f t="shared" ca="1" si="50"/>
        <v>0.23423219528231209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0.20077045309912464</v>
      </c>
    </row>
    <row r="52" spans="1:13" x14ac:dyDescent="0.3">
      <c r="A52" s="109" t="s">
        <v>21</v>
      </c>
      <c r="B52" s="109">
        <f t="shared" si="29"/>
        <v>2</v>
      </c>
      <c r="C52" s="120">
        <f ca="1">MAX(0,IFERROR(VLOOKUP(MID(CELL("filename",$A$1),FIND("]",CELL("filename",$A$1))+1,255)&amp;$A52,#REF!,4+C$1-1990,FALSE),0))</f>
        <v>0</v>
      </c>
      <c r="D52" s="120">
        <f ca="1">MAX(0,IFERROR(VLOOKUP(MID(CELL("filename",$A$1),FIND("]",CELL("filename",$A$1))+1,255)&amp;$A52,#REF!,4+D$1-1990,FALSE),0))</f>
        <v>0</v>
      </c>
      <c r="E52" s="120">
        <f ca="1">MAX(0,IFERROR(VLOOKUP(MID(CELL("filename",$A$1),FIND("]",CELL("filename",$A$1))+1,255)&amp;$A52,#REF!,4+E$1-1990,FALSE),0))</f>
        <v>0</v>
      </c>
      <c r="F52" s="120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0.37436008888982858</v>
      </c>
      <c r="H52" s="111">
        <f t="shared" ref="H52:L52" ca="1" si="51">G52-5*(G52-$M52)/($M$1-G$1)</f>
        <v>0.34316341481567619</v>
      </c>
      <c r="I52" s="111">
        <f t="shared" ca="1" si="51"/>
        <v>0.31196674074152381</v>
      </c>
      <c r="J52" s="111">
        <f t="shared" ca="1" si="51"/>
        <v>0.28077006666737142</v>
      </c>
      <c r="K52" s="111">
        <f t="shared" ca="1" si="51"/>
        <v>0.24957339259321903</v>
      </c>
      <c r="L52" s="111">
        <f t="shared" ca="1" si="51"/>
        <v>0.21837671851906665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0.18718004444491429</v>
      </c>
    </row>
    <row r="53" spans="1:13" x14ac:dyDescent="0.3">
      <c r="A53" s="109" t="s">
        <v>10</v>
      </c>
      <c r="B53" s="109">
        <f t="shared" si="29"/>
        <v>2</v>
      </c>
      <c r="C53" s="120">
        <f ca="1">MAX(0,IFERROR(VLOOKUP(MID(CELL("filename",$A$1),FIND("]",CELL("filename",$A$1))+1,255)&amp;$A53,#REF!,4+C$1-1990,FALSE),0))</f>
        <v>0</v>
      </c>
      <c r="D53" s="120">
        <f ca="1">MAX(0,IFERROR(VLOOKUP(MID(CELL("filename",$A$1),FIND("]",CELL("filename",$A$1))+1,255)&amp;$A53,#REF!,4+D$1-1990,FALSE),0))</f>
        <v>0</v>
      </c>
      <c r="E53" s="120">
        <f ca="1">MAX(0,IFERROR(VLOOKUP(MID(CELL("filename",$A$1),FIND("]",CELL("filename",$A$1))+1,255)&amp;$A53,#REF!,4+E$1-1990,FALSE),0))</f>
        <v>0</v>
      </c>
      <c r="F53" s="120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0.84240475044422414</v>
      </c>
      <c r="H53" s="111">
        <f t="shared" ref="H53:L53" ca="1" si="52">G53-5*(G53-$M53)/($M$1-G$1)</f>
        <v>0.77220435457387215</v>
      </c>
      <c r="I53" s="111">
        <f t="shared" ca="1" si="52"/>
        <v>0.70200395870352017</v>
      </c>
      <c r="J53" s="111">
        <f t="shared" ca="1" si="52"/>
        <v>0.63180356283316819</v>
      </c>
      <c r="K53" s="111">
        <f t="shared" ca="1" si="52"/>
        <v>0.56160316696281609</v>
      </c>
      <c r="L53" s="111">
        <f t="shared" ca="1" si="52"/>
        <v>0.49140277109246411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0.42120237522211207</v>
      </c>
    </row>
    <row r="54" spans="1:13" x14ac:dyDescent="0.3">
      <c r="A54" s="109" t="s">
        <v>20</v>
      </c>
      <c r="B54" s="109">
        <f t="shared" si="29"/>
        <v>2</v>
      </c>
      <c r="C54" s="120">
        <f ca="1">MAX(0,IFERROR(VLOOKUP(MID(CELL("filename",$A$1),FIND("]",CELL("filename",$A$1))+1,255)&amp;$A54,#REF!,4+C$1-1990,FALSE),0))</f>
        <v>0</v>
      </c>
      <c r="D54" s="120">
        <f ca="1">MAX(0,IFERROR(VLOOKUP(MID(CELL("filename",$A$1),FIND("]",CELL("filename",$A$1))+1,255)&amp;$A54,#REF!,4+D$1-1990,FALSE),0))</f>
        <v>0</v>
      </c>
      <c r="E54" s="120">
        <f ca="1">MAX(0,IFERROR(VLOOKUP(MID(CELL("filename",$A$1),FIND("]",CELL("filename",$A$1))+1,255)&amp;$A54,#REF!,4+E$1-1990,FALSE),0))</f>
        <v>0</v>
      </c>
      <c r="F54" s="120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0.65823917384561248</v>
      </c>
      <c r="H54" s="111">
        <f t="shared" ref="H54:L54" ca="1" si="53">G54-5*(G54-$M54)/($M$1-G$1)</f>
        <v>0.60338590935847813</v>
      </c>
      <c r="I54" s="111">
        <f t="shared" ca="1" si="53"/>
        <v>0.54853264487134379</v>
      </c>
      <c r="J54" s="111">
        <f t="shared" ca="1" si="53"/>
        <v>0.49367938038420939</v>
      </c>
      <c r="K54" s="111">
        <f t="shared" ca="1" si="53"/>
        <v>0.43882611589707499</v>
      </c>
      <c r="L54" s="111">
        <f t="shared" ca="1" si="53"/>
        <v>0.38397285140994064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0.32911958692280624</v>
      </c>
    </row>
    <row r="55" spans="1:13" x14ac:dyDescent="0.3">
      <c r="A55" s="109" t="s">
        <v>26</v>
      </c>
      <c r="B55" s="109">
        <f t="shared" si="29"/>
        <v>2</v>
      </c>
      <c r="C55" s="120">
        <f ca="1">MAX(0,IFERROR(VLOOKUP(MID(CELL("filename",$A$1),FIND("]",CELL("filename",$A$1))+1,255)&amp;$A55,#REF!,4+C$1-1990,FALSE),0))</f>
        <v>0</v>
      </c>
      <c r="D55" s="120">
        <f ca="1">MAX(0,IFERROR(VLOOKUP(MID(CELL("filename",$A$1),FIND("]",CELL("filename",$A$1))+1,255)&amp;$A55,#REF!,4+D$1-1990,FALSE),0))</f>
        <v>0</v>
      </c>
      <c r="E55" s="120">
        <f ca="1">MAX(0,IFERROR(VLOOKUP(MID(CELL("filename",$A$1),FIND("]",CELL("filename",$A$1))+1,255)&amp;$A55,#REF!,4+E$1-1990,FALSE),0))</f>
        <v>0</v>
      </c>
      <c r="F55" s="120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9.9522846374697424E-2</v>
      </c>
      <c r="H55" s="111">
        <f t="shared" ref="H55:L55" ca="1" si="54">G55-5*(G55-$M55)/($M$1-G$1)</f>
        <v>9.1229275843472638E-2</v>
      </c>
      <c r="I55" s="111">
        <f t="shared" ca="1" si="54"/>
        <v>8.2935705312247851E-2</v>
      </c>
      <c r="J55" s="111">
        <f t="shared" ca="1" si="54"/>
        <v>7.4642134781023065E-2</v>
      </c>
      <c r="K55" s="111">
        <f t="shared" ca="1" si="54"/>
        <v>6.6348564249798278E-2</v>
      </c>
      <c r="L55" s="111">
        <f t="shared" ca="1" si="54"/>
        <v>5.8054993718573492E-2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4.9761423187348712E-2</v>
      </c>
    </row>
    <row r="56" spans="1:13" x14ac:dyDescent="0.3">
      <c r="A56" s="109" t="s">
        <v>7</v>
      </c>
      <c r="B56" s="109">
        <f t="shared" si="29"/>
        <v>2</v>
      </c>
      <c r="C56" s="120">
        <f ca="1">MAX(0,IFERROR(VLOOKUP(MID(CELL("filename",$A$1),FIND("]",CELL("filename",$A$1))+1,255)&amp;$A56,#REF!,4+C$1-1990,FALSE),0))</f>
        <v>0</v>
      </c>
      <c r="D56" s="120">
        <f ca="1">MAX(0,IFERROR(VLOOKUP(MID(CELL("filename",$A$1),FIND("]",CELL("filename",$A$1))+1,255)&amp;$A56,#REF!,4+D$1-1990,FALSE),0))</f>
        <v>0</v>
      </c>
      <c r="E56" s="120">
        <f ca="1">MAX(0,IFERROR(VLOOKUP(MID(CELL("filename",$A$1),FIND("]",CELL("filename",$A$1))+1,255)&amp;$A56,#REF!,4+E$1-1990,FALSE),0))</f>
        <v>0</v>
      </c>
      <c r="F56" s="120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0.37003747478650512</v>
      </c>
      <c r="H56" s="111">
        <f t="shared" ref="H56:L56" ca="1" si="55">G56-5*(G56-$M56)/($M$1-G$1)</f>
        <v>0.33920101855429635</v>
      </c>
      <c r="I56" s="111">
        <f t="shared" ca="1" si="55"/>
        <v>0.30836456232208759</v>
      </c>
      <c r="J56" s="111">
        <f t="shared" ca="1" si="55"/>
        <v>0.27752810608987882</v>
      </c>
      <c r="K56" s="111">
        <f t="shared" ca="1" si="55"/>
        <v>0.24669164985767006</v>
      </c>
      <c r="L56" s="111">
        <f t="shared" ca="1" si="55"/>
        <v>0.21585519362546129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0.18501873739325256</v>
      </c>
    </row>
    <row r="57" spans="1:13" x14ac:dyDescent="0.3">
      <c r="A57" s="109" t="s">
        <v>9</v>
      </c>
      <c r="B57" s="109">
        <f t="shared" si="29"/>
        <v>2</v>
      </c>
      <c r="C57" s="120">
        <f ca="1">MAX(0,IFERROR(VLOOKUP(MID(CELL("filename",$A$1),FIND("]",CELL("filename",$A$1))+1,255)&amp;$A57,#REF!,4+C$1-1990,FALSE),0))</f>
        <v>0</v>
      </c>
      <c r="D57" s="120">
        <f ca="1">MAX(0,IFERROR(VLOOKUP(MID(CELL("filename",$A$1),FIND("]",CELL("filename",$A$1))+1,255)&amp;$A57,#REF!,4+D$1-1990,FALSE),0))</f>
        <v>0</v>
      </c>
      <c r="E57" s="120">
        <f ca="1">MAX(0,IFERROR(VLOOKUP(MID(CELL("filename",$A$1),FIND("]",CELL("filename",$A$1))+1,255)&amp;$A57,#REF!,4+E$1-1990,FALSE),0))</f>
        <v>0</v>
      </c>
      <c r="F57" s="120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0.10538037905554444</v>
      </c>
      <c r="H57" s="111">
        <f t="shared" ref="H57:L57" ca="1" si="56">G57-5*(G57-$M57)/($M$1-G$1)</f>
        <v>9.6598680800915743E-2</v>
      </c>
      <c r="I57" s="111">
        <f t="shared" ca="1" si="56"/>
        <v>8.7816982546287031E-2</v>
      </c>
      <c r="J57" s="111">
        <f t="shared" ca="1" si="56"/>
        <v>7.9035284291658334E-2</v>
      </c>
      <c r="K57" s="111">
        <f t="shared" ca="1" si="56"/>
        <v>7.0253586037029636E-2</v>
      </c>
      <c r="L57" s="111">
        <f t="shared" ca="1" si="56"/>
        <v>6.1471887782400925E-2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5.269018952777222E-2</v>
      </c>
    </row>
    <row r="58" spans="1:13" x14ac:dyDescent="0.3">
      <c r="A58" s="109" t="s">
        <v>14</v>
      </c>
      <c r="B58" s="109">
        <f t="shared" si="29"/>
        <v>2</v>
      </c>
      <c r="C58" s="120">
        <f ca="1">MAX(0,IFERROR(VLOOKUP(MID(CELL("filename",$A$1),FIND("]",CELL("filename",$A$1))+1,255)&amp;$A58,#REF!,4+C$1-1990,FALSE),0))</f>
        <v>0</v>
      </c>
      <c r="D58" s="120">
        <f ca="1">MAX(0,IFERROR(VLOOKUP(MID(CELL("filename",$A$1),FIND("]",CELL("filename",$A$1))+1,255)&amp;$A58,#REF!,4+D$1-1990,FALSE),0))</f>
        <v>0</v>
      </c>
      <c r="E58" s="120">
        <f ca="1">MAX(0,IFERROR(VLOOKUP(MID(CELL("filename",$A$1),FIND("]",CELL("filename",$A$1))+1,255)&amp;$A58,#REF!,4+E$1-1990,FALSE),0))</f>
        <v>0</v>
      </c>
      <c r="F58" s="120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0.22409811899530593</v>
      </c>
      <c r="H58" s="111">
        <f t="shared" ref="H58:L58" ca="1" si="57">G58-5*(G58-$M58)/($M$1-G$1)</f>
        <v>0.2054232757456971</v>
      </c>
      <c r="I58" s="111">
        <f t="shared" ca="1" si="57"/>
        <v>0.18674843249608827</v>
      </c>
      <c r="J58" s="111">
        <f t="shared" ca="1" si="57"/>
        <v>0.16807358924647944</v>
      </c>
      <c r="K58" s="111">
        <f t="shared" ca="1" si="57"/>
        <v>0.14939874599687061</v>
      </c>
      <c r="L58" s="111">
        <f t="shared" ca="1" si="57"/>
        <v>0.13072390274726178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0.11204905949765297</v>
      </c>
    </row>
    <row r="59" spans="1:13" x14ac:dyDescent="0.3">
      <c r="A59" s="109" t="s">
        <v>4</v>
      </c>
      <c r="B59" s="109">
        <f t="shared" si="29"/>
        <v>2</v>
      </c>
      <c r="C59" s="120">
        <f ca="1">MAX(0,IFERROR(VLOOKUP(MID(CELL("filename",$A$1),FIND("]",CELL("filename",$A$1))+1,255)&amp;$A59,#REF!,4+C$1-1990,FALSE),0))</f>
        <v>0</v>
      </c>
      <c r="D59" s="120">
        <f ca="1">MAX(0,IFERROR(VLOOKUP(MID(CELL("filename",$A$1),FIND("]",CELL("filename",$A$1))+1,255)&amp;$A59,#REF!,4+D$1-1990,FALSE),0))</f>
        <v>0</v>
      </c>
      <c r="E59" s="120">
        <f ca="1">MAX(0,IFERROR(VLOOKUP(MID(CELL("filename",$A$1),FIND("]",CELL("filename",$A$1))+1,255)&amp;$A59,#REF!,4+E$1-1990,FALSE),0))</f>
        <v>0</v>
      </c>
      <c r="F59" s="120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0.66686571233137137</v>
      </c>
      <c r="H59" s="111">
        <f t="shared" ref="H59:L59" ca="1" si="58">G59-5*(G59-$M59)/($M$1-G$1)</f>
        <v>0.61129356963709047</v>
      </c>
      <c r="I59" s="111">
        <f t="shared" ca="1" si="58"/>
        <v>0.55572142694280946</v>
      </c>
      <c r="J59" s="111">
        <f t="shared" ca="1" si="58"/>
        <v>0.50014928424852856</v>
      </c>
      <c r="K59" s="111">
        <f t="shared" ca="1" si="58"/>
        <v>0.4445771415542476</v>
      </c>
      <c r="L59" s="111">
        <f t="shared" ca="1" si="58"/>
        <v>0.38900499885996664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0.33343285616568569</v>
      </c>
    </row>
    <row r="60" spans="1:13" x14ac:dyDescent="0.3">
      <c r="A60" s="109" t="s">
        <v>12</v>
      </c>
      <c r="B60" s="109">
        <f t="shared" si="29"/>
        <v>3</v>
      </c>
      <c r="C60" s="120">
        <f ca="1">MAX(0,IFERROR(VLOOKUP(MID(CELL("filename",$A$1),FIND("]",CELL("filename",$A$1))+1,255)&amp;$A60,#REF!,4+C$1-1990,FALSE),0))</f>
        <v>0</v>
      </c>
      <c r="D60" s="120">
        <f ca="1">MAX(0,IFERROR(VLOOKUP(MID(CELL("filename",$A$1),FIND("]",CELL("filename",$A$1))+1,255)&amp;$A60,#REF!,4+D$1-1990,FALSE),0))</f>
        <v>0</v>
      </c>
      <c r="E60" s="120">
        <f ca="1">MAX(0,IFERROR(VLOOKUP(MID(CELL("filename",$A$1),FIND("]",CELL("filename",$A$1))+1,255)&amp;$A60,#REF!,4+E$1-1990,FALSE),0))</f>
        <v>0</v>
      </c>
      <c r="F60" s="120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0.45221861409050718</v>
      </c>
      <c r="H60" s="111">
        <f t="shared" ref="H60:L60" ca="1" si="59">G60-5*(G60-$M60)/($M$1-G$1)</f>
        <v>0.40322826423070224</v>
      </c>
      <c r="I60" s="111">
        <f t="shared" ca="1" si="59"/>
        <v>0.3542379143708973</v>
      </c>
      <c r="J60" s="111">
        <f t="shared" ca="1" si="59"/>
        <v>0.30524756451109236</v>
      </c>
      <c r="K60" s="111">
        <f t="shared" ca="1" si="59"/>
        <v>0.25625721465128742</v>
      </c>
      <c r="L60" s="111">
        <f t="shared" ca="1" si="59"/>
        <v>0.20726686479148246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0.15827651493167749</v>
      </c>
    </row>
    <row r="61" spans="1:13" x14ac:dyDescent="0.3">
      <c r="A61" s="109" t="s">
        <v>1</v>
      </c>
      <c r="B61" s="109">
        <f t="shared" si="29"/>
        <v>3</v>
      </c>
      <c r="C61" s="120">
        <f ca="1">MAX(0,IFERROR(VLOOKUP(MID(CELL("filename",$A$1),FIND("]",CELL("filename",$A$1))+1,255)&amp;$A61,#REF!,4+C$1-1990,FALSE),0))</f>
        <v>0</v>
      </c>
      <c r="D61" s="120">
        <f ca="1">MAX(0,IFERROR(VLOOKUP(MID(CELL("filename",$A$1),FIND("]",CELL("filename",$A$1))+1,255)&amp;$A61,#REF!,4+D$1-1990,FALSE),0))</f>
        <v>0</v>
      </c>
      <c r="E61" s="120">
        <f ca="1">MAX(0,IFERROR(VLOOKUP(MID(CELL("filename",$A$1),FIND("]",CELL("filename",$A$1))+1,255)&amp;$A61,#REF!,4+E$1-1990,FALSE),0))</f>
        <v>0</v>
      </c>
      <c r="F61" s="120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0.51018476591539519</v>
      </c>
      <c r="H61" s="111">
        <f t="shared" ref="H61:L61" ca="1" si="60">G61-5*(G61-$M61)/($M$1-G$1)</f>
        <v>0.45491474960789402</v>
      </c>
      <c r="I61" s="111">
        <f t="shared" ca="1" si="60"/>
        <v>0.39964473330039285</v>
      </c>
      <c r="J61" s="111">
        <f t="shared" ca="1" si="60"/>
        <v>0.34437471699289174</v>
      </c>
      <c r="K61" s="111">
        <f t="shared" ca="1" si="60"/>
        <v>0.28910470068539063</v>
      </c>
      <c r="L61" s="111">
        <f t="shared" ca="1" si="60"/>
        <v>0.23383468437788946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0.17856466807038832</v>
      </c>
    </row>
    <row r="62" spans="1:13" x14ac:dyDescent="0.3">
      <c r="A62" s="109" t="s">
        <v>19</v>
      </c>
      <c r="B62" s="109">
        <f t="shared" si="29"/>
        <v>3</v>
      </c>
      <c r="C62" s="120">
        <f ca="1">MAX(0,IFERROR(VLOOKUP(MID(CELL("filename",$A$1),FIND("]",CELL("filename",$A$1))+1,255)&amp;$A62,#REF!,4+C$1-1990,FALSE),0))</f>
        <v>0</v>
      </c>
      <c r="D62" s="120">
        <f ca="1">MAX(0,IFERROR(VLOOKUP(MID(CELL("filename",$A$1),FIND("]",CELL("filename",$A$1))+1,255)&amp;$A62,#REF!,4+D$1-1990,FALSE),0))</f>
        <v>0</v>
      </c>
      <c r="E62" s="120">
        <f ca="1">MAX(0,IFERROR(VLOOKUP(MID(CELL("filename",$A$1),FIND("]",CELL("filename",$A$1))+1,255)&amp;$A62,#REF!,4+E$1-1990,FALSE),0))</f>
        <v>0</v>
      </c>
      <c r="F62" s="120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0.17796536775166139</v>
      </c>
      <c r="H62" s="111">
        <f t="shared" ref="H62:L62" ca="1" si="61">G62-5*(G62-$M62)/($M$1-G$1)</f>
        <v>0.15868578624523139</v>
      </c>
      <c r="I62" s="111">
        <f t="shared" ca="1" si="61"/>
        <v>0.13940620473880139</v>
      </c>
      <c r="J62" s="111">
        <f t="shared" ca="1" si="61"/>
        <v>0.12012662323237142</v>
      </c>
      <c r="K62" s="111">
        <f t="shared" ca="1" si="61"/>
        <v>0.10084704172594144</v>
      </c>
      <c r="L62" s="111">
        <f t="shared" ca="1" si="61"/>
        <v>8.1567460219511459E-2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6.2287878713081481E-2</v>
      </c>
    </row>
    <row r="63" spans="1:13" x14ac:dyDescent="0.3">
      <c r="A63" s="109" t="s">
        <v>22</v>
      </c>
      <c r="B63" s="109">
        <f t="shared" ref="B63:B94" si="62">B34+1</f>
        <v>3</v>
      </c>
      <c r="C63" s="120">
        <f ca="1">MAX(0,IFERROR(VLOOKUP(MID(CELL("filename",$A$1),FIND("]",CELL("filename",$A$1))+1,255)&amp;$A63,#REF!,4+C$1-1990,FALSE),0))</f>
        <v>0</v>
      </c>
      <c r="D63" s="120">
        <f ca="1">MAX(0,IFERROR(VLOOKUP(MID(CELL("filename",$A$1),FIND("]",CELL("filename",$A$1))+1,255)&amp;$A63,#REF!,4+D$1-1990,FALSE),0))</f>
        <v>0</v>
      </c>
      <c r="E63" s="120">
        <f ca="1">MAX(0,IFERROR(VLOOKUP(MID(CELL("filename",$A$1),FIND("]",CELL("filename",$A$1))+1,255)&amp;$A63,#REF!,4+E$1-1990,FALSE),0))</f>
        <v>0</v>
      </c>
      <c r="F63" s="120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0.38365020803675409</v>
      </c>
      <c r="H63" s="111">
        <f t="shared" ref="H63:L63" ca="1" si="63">G63-5*(G63-$M63)/($M$1-G$1)</f>
        <v>0.34208810216610575</v>
      </c>
      <c r="I63" s="111">
        <f t="shared" ca="1" si="63"/>
        <v>0.3005259962954574</v>
      </c>
      <c r="J63" s="111">
        <f t="shared" ca="1" si="63"/>
        <v>0.25896389042480905</v>
      </c>
      <c r="K63" s="111">
        <f t="shared" ca="1" si="63"/>
        <v>0.21740178455416068</v>
      </c>
      <c r="L63" s="111">
        <f t="shared" ca="1" si="63"/>
        <v>0.1758396786835123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0.13427757281286393</v>
      </c>
    </row>
    <row r="64" spans="1:13" x14ac:dyDescent="0.3">
      <c r="A64" s="109" t="s">
        <v>28</v>
      </c>
      <c r="B64" s="109">
        <f t="shared" si="62"/>
        <v>3</v>
      </c>
      <c r="C64" s="120">
        <f ca="1">MAX(0,IFERROR(VLOOKUP(MID(CELL("filename",$A$1),FIND("]",CELL("filename",$A$1))+1,255)&amp;$A64,#REF!,4+C$1-1990,FALSE),0))</f>
        <v>0</v>
      </c>
      <c r="D64" s="120">
        <f ca="1">MAX(0,IFERROR(VLOOKUP(MID(CELL("filename",$A$1),FIND("]",CELL("filename",$A$1))+1,255)&amp;$A64,#REF!,4+D$1-1990,FALSE),0))</f>
        <v>0</v>
      </c>
      <c r="E64" s="120">
        <f ca="1">MAX(0,IFERROR(VLOOKUP(MID(CELL("filename",$A$1),FIND("]",CELL("filename",$A$1))+1,255)&amp;$A64,#REF!,4+E$1-1990,FALSE),0))</f>
        <v>0</v>
      </c>
      <c r="F64" s="120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ref="H64:L64" ca="1" si="64">G64-5*(G64-$M64)/($M$1-G$1)</f>
        <v>0</v>
      </c>
      <c r="I64" s="111">
        <f t="shared" ca="1" si="64"/>
        <v>0</v>
      </c>
      <c r="J64" s="111">
        <f t="shared" ca="1" si="64"/>
        <v>0</v>
      </c>
      <c r="K64" s="111">
        <f t="shared" ca="1" si="64"/>
        <v>0</v>
      </c>
      <c r="L64" s="111">
        <f t="shared" ca="1" si="64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s="109" t="s">
        <v>13</v>
      </c>
      <c r="B65" s="109">
        <f t="shared" si="62"/>
        <v>3</v>
      </c>
      <c r="C65" s="120">
        <f ca="1">MAX(0,IFERROR(VLOOKUP(MID(CELL("filename",$A$1),FIND("]",CELL("filename",$A$1))+1,255)&amp;$A65,#REF!,4+C$1-1990,FALSE),0))</f>
        <v>0</v>
      </c>
      <c r="D65" s="120">
        <f ca="1">MAX(0,IFERROR(VLOOKUP(MID(CELL("filename",$A$1),FIND("]",CELL("filename",$A$1))+1,255)&amp;$A65,#REF!,4+D$1-1990,FALSE),0))</f>
        <v>0</v>
      </c>
      <c r="E65" s="120">
        <f ca="1">MAX(0,IFERROR(VLOOKUP(MID(CELL("filename",$A$1),FIND("]",CELL("filename",$A$1))+1,255)&amp;$A65,#REF!,4+E$1-1990,FALSE),0))</f>
        <v>0</v>
      </c>
      <c r="F65" s="120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0.58582251142680786</v>
      </c>
      <c r="H65" s="111">
        <f t="shared" ref="H65:L65" ca="1" si="65">G65-5*(G65-$M65)/($M$1-G$1)</f>
        <v>0.52235840602223704</v>
      </c>
      <c r="I65" s="111">
        <f t="shared" ca="1" si="65"/>
        <v>0.45889430061766617</v>
      </c>
      <c r="J65" s="111">
        <f t="shared" ca="1" si="65"/>
        <v>0.3954301952130953</v>
      </c>
      <c r="K65" s="111">
        <f t="shared" ca="1" si="65"/>
        <v>0.33196608980852443</v>
      </c>
      <c r="L65" s="111">
        <f t="shared" ca="1" si="65"/>
        <v>0.26850198440395356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0.20503787899938275</v>
      </c>
    </row>
    <row r="66" spans="1:13" x14ac:dyDescent="0.3">
      <c r="A66" s="109" t="s">
        <v>17</v>
      </c>
      <c r="B66" s="109">
        <f t="shared" si="62"/>
        <v>3</v>
      </c>
      <c r="C66" s="120">
        <f ca="1">MAX(0,IFERROR(VLOOKUP(MID(CELL("filename",$A$1),FIND("]",CELL("filename",$A$1))+1,255)&amp;$A66,#REF!,4+C$1-1990,FALSE),0))</f>
        <v>0</v>
      </c>
      <c r="D66" s="120">
        <f ca="1">MAX(0,IFERROR(VLOOKUP(MID(CELL("filename",$A$1),FIND("]",CELL("filename",$A$1))+1,255)&amp;$A66,#REF!,4+D$1-1990,FALSE),0))</f>
        <v>0</v>
      </c>
      <c r="E66" s="120">
        <f ca="1">MAX(0,IFERROR(VLOOKUP(MID(CELL("filename",$A$1),FIND("]",CELL("filename",$A$1))+1,255)&amp;$A66,#REF!,4+E$1-1990,FALSE),0))</f>
        <v>0</v>
      </c>
      <c r="F66" s="120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0.48231610600499225</v>
      </c>
      <c r="H66" s="111">
        <f t="shared" ref="H66:L66" ca="1" si="66">G66-5*(G66-$M66)/($M$1-G$1)</f>
        <v>0.43006519452111808</v>
      </c>
      <c r="I66" s="111">
        <f t="shared" ca="1" si="66"/>
        <v>0.3778142830372439</v>
      </c>
      <c r="J66" s="111">
        <f t="shared" ca="1" si="66"/>
        <v>0.32556337155336973</v>
      </c>
      <c r="K66" s="111">
        <f t="shared" ca="1" si="66"/>
        <v>0.27331246006949561</v>
      </c>
      <c r="L66" s="111">
        <f t="shared" ca="1" si="66"/>
        <v>0.22106154858562144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0.16881063710174729</v>
      </c>
    </row>
    <row r="67" spans="1:13" x14ac:dyDescent="0.3">
      <c r="A67" s="109" t="s">
        <v>25</v>
      </c>
      <c r="B67" s="109">
        <f t="shared" si="62"/>
        <v>3</v>
      </c>
      <c r="C67" s="120">
        <f ca="1">MAX(0,IFERROR(VLOOKUP(MID(CELL("filename",$A$1),FIND("]",CELL("filename",$A$1))+1,255)&amp;$A67,#REF!,4+C$1-1990,FALSE),0))</f>
        <v>0</v>
      </c>
      <c r="D67" s="120">
        <f ca="1">MAX(0,IFERROR(VLOOKUP(MID(CELL("filename",$A$1),FIND("]",CELL("filename",$A$1))+1,255)&amp;$A67,#REF!,4+D$1-1990,FALSE),0))</f>
        <v>0</v>
      </c>
      <c r="E67" s="120">
        <f ca="1">MAX(0,IFERROR(VLOOKUP(MID(CELL("filename",$A$1),FIND("]",CELL("filename",$A$1))+1,255)&amp;$A67,#REF!,4+E$1-1990,FALSE),0))</f>
        <v>0</v>
      </c>
      <c r="F67" s="120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0.21577983202276754</v>
      </c>
      <c r="H67" s="111">
        <f t="shared" ref="H67:L67" ca="1" si="67">G67-5*(G67-$M67)/($M$1-G$1)</f>
        <v>0.19240368355363438</v>
      </c>
      <c r="I67" s="111">
        <f t="shared" ca="1" si="67"/>
        <v>0.16902753508450125</v>
      </c>
      <c r="J67" s="111">
        <f t="shared" ca="1" si="67"/>
        <v>0.14565138661536808</v>
      </c>
      <c r="K67" s="111">
        <f t="shared" ca="1" si="67"/>
        <v>0.12227523814623494</v>
      </c>
      <c r="L67" s="111">
        <f t="shared" ca="1" si="67"/>
        <v>9.8899089677101787E-2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7.5522941207968639E-2</v>
      </c>
    </row>
    <row r="68" spans="1:13" x14ac:dyDescent="0.3">
      <c r="A68" s="109" t="s">
        <v>11</v>
      </c>
      <c r="B68" s="109">
        <f t="shared" si="62"/>
        <v>3</v>
      </c>
      <c r="C68" s="120">
        <f ca="1">MAX(0,IFERROR(VLOOKUP(MID(CELL("filename",$A$1),FIND("]",CELL("filename",$A$1))+1,255)&amp;$A68,#REF!,4+C$1-1990,FALSE),0))</f>
        <v>0</v>
      </c>
      <c r="D68" s="120">
        <f ca="1">MAX(0,IFERROR(VLOOKUP(MID(CELL("filename",$A$1),FIND("]",CELL("filename",$A$1))+1,255)&amp;$A68,#REF!,4+D$1-1990,FALSE),0))</f>
        <v>0</v>
      </c>
      <c r="E68" s="120">
        <f ca="1">MAX(0,IFERROR(VLOOKUP(MID(CELL("filename",$A$1),FIND("]",CELL("filename",$A$1))+1,255)&amp;$A68,#REF!,4+E$1-1990,FALSE),0))</f>
        <v>0</v>
      </c>
      <c r="F68" s="120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2.9744284848212E-2</v>
      </c>
      <c r="H68" s="111">
        <f t="shared" ref="H68:L68" ca="1" si="68">G68-5*(G68-$M68)/($M$1-G$1)</f>
        <v>2.6521987322989032E-2</v>
      </c>
      <c r="I68" s="111">
        <f t="shared" ca="1" si="68"/>
        <v>2.3299689797766063E-2</v>
      </c>
      <c r="J68" s="111">
        <f t="shared" ca="1" si="68"/>
        <v>2.0077392272543099E-2</v>
      </c>
      <c r="K68" s="111">
        <f t="shared" ca="1" si="68"/>
        <v>1.685509474732013E-2</v>
      </c>
      <c r="L68" s="111">
        <f t="shared" ca="1" si="68"/>
        <v>1.3632797222097166E-2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1.0410499696874199E-2</v>
      </c>
    </row>
    <row r="69" spans="1:13" x14ac:dyDescent="0.3">
      <c r="A69" s="109" t="s">
        <v>3</v>
      </c>
      <c r="B69" s="109">
        <f t="shared" si="62"/>
        <v>3</v>
      </c>
      <c r="C69" s="120">
        <f ca="1">MAX(0,IFERROR(VLOOKUP(MID(CELL("filename",$A$1),FIND("]",CELL("filename",$A$1))+1,255)&amp;$A69,#REF!,4+C$1-1990,FALSE),0))</f>
        <v>0</v>
      </c>
      <c r="D69" s="120">
        <f ca="1">MAX(0,IFERROR(VLOOKUP(MID(CELL("filename",$A$1),FIND("]",CELL("filename",$A$1))+1,255)&amp;$A69,#REF!,4+D$1-1990,FALSE),0))</f>
        <v>0</v>
      </c>
      <c r="E69" s="120">
        <f ca="1">MAX(0,IFERROR(VLOOKUP(MID(CELL("filename",$A$1),FIND("]",CELL("filename",$A$1))+1,255)&amp;$A69,#REF!,4+E$1-1990,FALSE),0))</f>
        <v>0</v>
      </c>
      <c r="F69" s="120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0.51528789091220362</v>
      </c>
      <c r="H69" s="111">
        <f t="shared" ref="H69:L69" ca="1" si="69">G69-5*(G69-$M69)/($M$1-G$1)</f>
        <v>0.45946503606338157</v>
      </c>
      <c r="I69" s="111">
        <f t="shared" ca="1" si="69"/>
        <v>0.40364218121455953</v>
      </c>
      <c r="J69" s="111">
        <f t="shared" ca="1" si="69"/>
        <v>0.34781932636573748</v>
      </c>
      <c r="K69" s="111">
        <f t="shared" ca="1" si="69"/>
        <v>0.29199647151691543</v>
      </c>
      <c r="L69" s="111">
        <f t="shared" ca="1" si="69"/>
        <v>0.23617361666809333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0.18035076181927126</v>
      </c>
    </row>
    <row r="70" spans="1:13" x14ac:dyDescent="0.3">
      <c r="A70" s="109" t="s">
        <v>2</v>
      </c>
      <c r="B70" s="109">
        <f t="shared" si="62"/>
        <v>3</v>
      </c>
      <c r="C70" s="120">
        <f ca="1">MAX(0,IFERROR(VLOOKUP(MID(CELL("filename",$A$1),FIND("]",CELL("filename",$A$1))+1,255)&amp;$A70,#REF!,4+C$1-1990,FALSE),0))</f>
        <v>0</v>
      </c>
      <c r="D70" s="120">
        <f ca="1">MAX(0,IFERROR(VLOOKUP(MID(CELL("filename",$A$1),FIND("]",CELL("filename",$A$1))+1,255)&amp;$A70,#REF!,4+D$1-1990,FALSE),0))</f>
        <v>0</v>
      </c>
      <c r="E70" s="120">
        <f ca="1">MAX(0,IFERROR(VLOOKUP(MID(CELL("filename",$A$1),FIND("]",CELL("filename",$A$1))+1,255)&amp;$A70,#REF!,4+E$1-1990,FALSE),0))</f>
        <v>0</v>
      </c>
      <c r="F70" s="120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0.49477855040038549</v>
      </c>
      <c r="H70" s="111">
        <f t="shared" ref="H70:L70" ca="1" si="70">G70-5*(G70-$M70)/($M$1-G$1)</f>
        <v>0.44117754077367705</v>
      </c>
      <c r="I70" s="111">
        <f t="shared" ca="1" si="70"/>
        <v>0.38757653114696861</v>
      </c>
      <c r="J70" s="111">
        <f t="shared" ca="1" si="70"/>
        <v>0.33397552152026017</v>
      </c>
      <c r="K70" s="111">
        <f t="shared" ca="1" si="70"/>
        <v>0.28037451189355173</v>
      </c>
      <c r="L70" s="111">
        <f t="shared" ca="1" si="70"/>
        <v>0.22677350226684331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0.1731724926401349</v>
      </c>
    </row>
    <row r="71" spans="1:13" x14ac:dyDescent="0.3">
      <c r="A71" s="109" t="s">
        <v>16</v>
      </c>
      <c r="B71" s="109">
        <f t="shared" si="62"/>
        <v>3</v>
      </c>
      <c r="C71" s="120">
        <f ca="1">MAX(0,IFERROR(VLOOKUP(MID(CELL("filename",$A$1),FIND("]",CELL("filename",$A$1))+1,255)&amp;$A71,#REF!,4+C$1-1990,FALSE),0))</f>
        <v>0</v>
      </c>
      <c r="D71" s="120">
        <f ca="1">MAX(0,IFERROR(VLOOKUP(MID(CELL("filename",$A$1),FIND("]",CELL("filename",$A$1))+1,255)&amp;$A71,#REF!,4+D$1-1990,FALSE),0))</f>
        <v>0</v>
      </c>
      <c r="E71" s="120">
        <f ca="1">MAX(0,IFERROR(VLOOKUP(MID(CELL("filename",$A$1),FIND("]",CELL("filename",$A$1))+1,255)&amp;$A71,#REF!,4+E$1-1990,FALSE),0))</f>
        <v>0</v>
      </c>
      <c r="F71" s="120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0.18987775794255449</v>
      </c>
      <c r="H71" s="111">
        <f t="shared" ref="H71:L71" ca="1" si="71">G71-5*(G71-$M71)/($M$1-G$1)</f>
        <v>0.16930766749877774</v>
      </c>
      <c r="I71" s="111">
        <f t="shared" ca="1" si="71"/>
        <v>0.14873757705500101</v>
      </c>
      <c r="J71" s="111">
        <f t="shared" ca="1" si="71"/>
        <v>0.12816748661122429</v>
      </c>
      <c r="K71" s="111">
        <f t="shared" ca="1" si="71"/>
        <v>0.10759739616744755</v>
      </c>
      <c r="L71" s="111">
        <f t="shared" ca="1" si="71"/>
        <v>8.7027305723670817E-2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6.6457215279894066E-2</v>
      </c>
    </row>
    <row r="72" spans="1:13" x14ac:dyDescent="0.3">
      <c r="A72" s="109" t="s">
        <v>15</v>
      </c>
      <c r="B72" s="109">
        <f t="shared" si="62"/>
        <v>3</v>
      </c>
      <c r="C72" s="120">
        <f ca="1">MAX(0,IFERROR(VLOOKUP(MID(CELL("filename",$A$1),FIND("]",CELL("filename",$A$1))+1,255)&amp;$A72,#REF!,4+C$1-1990,FALSE),0))</f>
        <v>0</v>
      </c>
      <c r="D72" s="120">
        <f ca="1">MAX(0,IFERROR(VLOOKUP(MID(CELL("filename",$A$1),FIND("]",CELL("filename",$A$1))+1,255)&amp;$A72,#REF!,4+D$1-1990,FALSE),0))</f>
        <v>0</v>
      </c>
      <c r="E72" s="120">
        <f ca="1">MAX(0,IFERROR(VLOOKUP(MID(CELL("filename",$A$1),FIND("]",CELL("filename",$A$1))+1,255)&amp;$A72,#REF!,4+E$1-1990,FALSE),0))</f>
        <v>0</v>
      </c>
      <c r="F72" s="120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0.8642053738818134</v>
      </c>
      <c r="H72" s="111">
        <f t="shared" ref="H72:L72" ca="1" si="72">G72-5*(G72-$M72)/($M$1-G$1)</f>
        <v>0.7705831250446169</v>
      </c>
      <c r="I72" s="111">
        <f t="shared" ca="1" si="72"/>
        <v>0.6769608762074204</v>
      </c>
      <c r="J72" s="111">
        <f t="shared" ca="1" si="72"/>
        <v>0.58333862737022402</v>
      </c>
      <c r="K72" s="111">
        <f t="shared" ca="1" si="72"/>
        <v>0.48971637853302757</v>
      </c>
      <c r="L72" s="111">
        <f t="shared" ca="1" si="72"/>
        <v>0.39609412969583113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0.30247188085863469</v>
      </c>
    </row>
    <row r="73" spans="1:13" x14ac:dyDescent="0.3">
      <c r="A73" s="109" t="s">
        <v>18</v>
      </c>
      <c r="B73" s="109">
        <f t="shared" si="62"/>
        <v>3</v>
      </c>
      <c r="C73" s="120">
        <f ca="1">MAX(0,IFERROR(VLOOKUP(MID(CELL("filename",$A$1),FIND("]",CELL("filename",$A$1))+1,255)&amp;$A73,#REF!,4+C$1-1990,FALSE),0))</f>
        <v>0</v>
      </c>
      <c r="D73" s="120">
        <f ca="1">MAX(0,IFERROR(VLOOKUP(MID(CELL("filename",$A$1),FIND("]",CELL("filename",$A$1))+1,255)&amp;$A73,#REF!,4+D$1-1990,FALSE),0))</f>
        <v>0</v>
      </c>
      <c r="E73" s="120">
        <f ca="1">MAX(0,IFERROR(VLOOKUP(MID(CELL("filename",$A$1),FIND("]",CELL("filename",$A$1))+1,255)&amp;$A73,#REF!,4+E$1-1990,FALSE),0))</f>
        <v>0</v>
      </c>
      <c r="F73" s="120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0.48473316293508117</v>
      </c>
      <c r="H73" s="111">
        <f t="shared" ref="H73:L73" ca="1" si="73">G73-5*(G73-$M73)/($M$1-G$1)</f>
        <v>0.43222040361711406</v>
      </c>
      <c r="I73" s="111">
        <f t="shared" ca="1" si="73"/>
        <v>0.37970764429914694</v>
      </c>
      <c r="J73" s="111">
        <f t="shared" ca="1" si="73"/>
        <v>0.32719488498117982</v>
      </c>
      <c r="K73" s="111">
        <f t="shared" ca="1" si="73"/>
        <v>0.27468212566321271</v>
      </c>
      <c r="L73" s="111">
        <f t="shared" ca="1" si="73"/>
        <v>0.22216936634524553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0.16965660702727839</v>
      </c>
    </row>
    <row r="74" spans="1:13" x14ac:dyDescent="0.3">
      <c r="A74" s="109" t="s">
        <v>5</v>
      </c>
      <c r="B74" s="109">
        <f t="shared" si="62"/>
        <v>3</v>
      </c>
      <c r="C74" s="120">
        <f ca="1">MAX(0,IFERROR(VLOOKUP(MID(CELL("filename",$A$1),FIND("]",CELL("filename",$A$1))+1,255)&amp;$A74,#REF!,4+C$1-1990,FALSE),0))</f>
        <v>0</v>
      </c>
      <c r="D74" s="120">
        <f ca="1">MAX(0,IFERROR(VLOOKUP(MID(CELL("filename",$A$1),FIND("]",CELL("filename",$A$1))+1,255)&amp;$A74,#REF!,4+D$1-1990,FALSE),0))</f>
        <v>0</v>
      </c>
      <c r="E74" s="120">
        <f ca="1">MAX(0,IFERROR(VLOOKUP(MID(CELL("filename",$A$1),FIND("]",CELL("filename",$A$1))+1,255)&amp;$A74,#REF!,4+E$1-1990,FALSE),0))</f>
        <v>0</v>
      </c>
      <c r="F74" s="120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0.79458761834642577</v>
      </c>
      <c r="H74" s="111">
        <f t="shared" ref="H74:L74" ca="1" si="74">G74-5*(G74-$M74)/($M$1-G$1)</f>
        <v>0.70850729302556292</v>
      </c>
      <c r="I74" s="111">
        <f t="shared" ca="1" si="74"/>
        <v>0.62242696770470007</v>
      </c>
      <c r="J74" s="111">
        <f t="shared" ca="1" si="74"/>
        <v>0.53634664238383734</v>
      </c>
      <c r="K74" s="111">
        <f t="shared" ca="1" si="74"/>
        <v>0.45026631706297454</v>
      </c>
      <c r="L74" s="111">
        <f t="shared" ca="1" si="74"/>
        <v>0.36418599174211175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0.27810566642124901</v>
      </c>
    </row>
    <row r="75" spans="1:13" x14ac:dyDescent="0.3">
      <c r="A75" s="109" t="s">
        <v>23</v>
      </c>
      <c r="B75" s="109">
        <f t="shared" si="62"/>
        <v>3</v>
      </c>
      <c r="C75" s="120">
        <f ca="1">MAX(0,IFERROR(VLOOKUP(MID(CELL("filename",$A$1),FIND("]",CELL("filename",$A$1))+1,255)&amp;$A75,#REF!,4+C$1-1990,FALSE),0))</f>
        <v>0</v>
      </c>
      <c r="D75" s="120">
        <f ca="1">MAX(0,IFERROR(VLOOKUP(MID(CELL("filename",$A$1),FIND("]",CELL("filename",$A$1))+1,255)&amp;$A75,#REF!,4+D$1-1990,FALSE),0))</f>
        <v>0</v>
      </c>
      <c r="E75" s="120">
        <f ca="1">MAX(0,IFERROR(VLOOKUP(MID(CELL("filename",$A$1),FIND("]",CELL("filename",$A$1))+1,255)&amp;$A75,#REF!,4+E$1-1990,FALSE),0))</f>
        <v>0</v>
      </c>
      <c r="F75" s="120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0.26825979791894594</v>
      </c>
      <c r="H75" s="111">
        <f t="shared" ref="H75:L75" ca="1" si="75">G75-5*(G75-$M75)/($M$1-G$1)</f>
        <v>0.23919831981106013</v>
      </c>
      <c r="I75" s="111">
        <f t="shared" ca="1" si="75"/>
        <v>0.21013684170317432</v>
      </c>
      <c r="J75" s="111">
        <f t="shared" ca="1" si="75"/>
        <v>0.1810753635952885</v>
      </c>
      <c r="K75" s="111">
        <f t="shared" ca="1" si="75"/>
        <v>0.15201388548740269</v>
      </c>
      <c r="L75" s="111">
        <f t="shared" ca="1" si="75"/>
        <v>0.12295240737951688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9.3890929271631077E-2</v>
      </c>
    </row>
    <row r="76" spans="1:13" x14ac:dyDescent="0.3">
      <c r="A76" s="109" t="s">
        <v>24</v>
      </c>
      <c r="B76" s="109">
        <f t="shared" si="62"/>
        <v>3</v>
      </c>
      <c r="C76" s="120">
        <f ca="1">MAX(0,IFERROR(VLOOKUP(MID(CELL("filename",$A$1),FIND("]",CELL("filename",$A$1))+1,255)&amp;$A76,#REF!,4+C$1-1990,FALSE),0))</f>
        <v>0</v>
      </c>
      <c r="D76" s="120">
        <f ca="1">MAX(0,IFERROR(VLOOKUP(MID(CELL("filename",$A$1),FIND("]",CELL("filename",$A$1))+1,255)&amp;$A76,#REF!,4+D$1-1990,FALSE),0))</f>
        <v>0</v>
      </c>
      <c r="E76" s="120">
        <f ca="1">MAX(0,IFERROR(VLOOKUP(MID(CELL("filename",$A$1),FIND("]",CELL("filename",$A$1))+1,255)&amp;$A76,#REF!,4+E$1-1990,FALSE),0))</f>
        <v>0</v>
      </c>
      <c r="F76" s="120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0.28928519959782389</v>
      </c>
      <c r="H76" s="111">
        <f t="shared" ref="H76:L76" ca="1" si="76">G76-5*(G76-$M76)/($M$1-G$1)</f>
        <v>0.25794596964139299</v>
      </c>
      <c r="I76" s="111">
        <f t="shared" ca="1" si="76"/>
        <v>0.22660673968496206</v>
      </c>
      <c r="J76" s="111">
        <f t="shared" ca="1" si="76"/>
        <v>0.19526750972853113</v>
      </c>
      <c r="K76" s="111">
        <f t="shared" ca="1" si="76"/>
        <v>0.1639282797721002</v>
      </c>
      <c r="L76" s="111">
        <f t="shared" ca="1" si="76"/>
        <v>0.13258904981566927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0.10124981985923835</v>
      </c>
    </row>
    <row r="77" spans="1:13" x14ac:dyDescent="0.3">
      <c r="A77" s="109" t="s">
        <v>27</v>
      </c>
      <c r="B77" s="109">
        <f t="shared" si="62"/>
        <v>3</v>
      </c>
      <c r="C77" s="120">
        <f ca="1">MAX(0,IFERROR(VLOOKUP(MID(CELL("filename",$A$1),FIND("]",CELL("filename",$A$1))+1,255)&amp;$A77,#REF!,4+C$1-1990,FALSE),0))</f>
        <v>0</v>
      </c>
      <c r="D77" s="120">
        <f ca="1">MAX(0,IFERROR(VLOOKUP(MID(CELL("filename",$A$1),FIND("]",CELL("filename",$A$1))+1,255)&amp;$A77,#REF!,4+D$1-1990,FALSE),0))</f>
        <v>0</v>
      </c>
      <c r="E77" s="120">
        <f ca="1">MAX(0,IFERROR(VLOOKUP(MID(CELL("filename",$A$1),FIND("]",CELL("filename",$A$1))+1,255)&amp;$A77,#REF!,4+E$1-1990,FALSE),0))</f>
        <v>0</v>
      </c>
      <c r="F77" s="120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0.51475639331480061</v>
      </c>
      <c r="H77" s="111">
        <f t="shared" ref="H77:L77" ca="1" si="77">G77-5*(G77-$M77)/($M$1-G$1)</f>
        <v>0.45899111737236387</v>
      </c>
      <c r="I77" s="111">
        <f t="shared" ca="1" si="77"/>
        <v>0.40322584142992712</v>
      </c>
      <c r="J77" s="111">
        <f t="shared" ca="1" si="77"/>
        <v>0.34746056548749038</v>
      </c>
      <c r="K77" s="111">
        <f t="shared" ca="1" si="77"/>
        <v>0.29169528954505364</v>
      </c>
      <c r="L77" s="111">
        <f t="shared" ca="1" si="77"/>
        <v>0.23593001360261692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0.18016473766018021</v>
      </c>
    </row>
    <row r="78" spans="1:13" x14ac:dyDescent="0.3">
      <c r="A78" s="109" t="s">
        <v>29</v>
      </c>
      <c r="B78" s="109">
        <f t="shared" si="62"/>
        <v>3</v>
      </c>
      <c r="C78" s="120">
        <f ca="1">MAX(0,IFERROR(VLOOKUP(MID(CELL("filename",$A$1),FIND("]",CELL("filename",$A$1))+1,255)&amp;$A78,#REF!,4+C$1-1990,FALSE),0))</f>
        <v>0</v>
      </c>
      <c r="D78" s="120">
        <f ca="1">MAX(0,IFERROR(VLOOKUP(MID(CELL("filename",$A$1),FIND("]",CELL("filename",$A$1))+1,255)&amp;$A78,#REF!,4+D$1-1990,FALSE),0))</f>
        <v>0</v>
      </c>
      <c r="E78" s="120">
        <f ca="1">MAX(0,IFERROR(VLOOKUP(MID(CELL("filename",$A$1),FIND("]",CELL("filename",$A$1))+1,255)&amp;$A78,#REF!,4+E$1-1990,FALSE),0))</f>
        <v>0</v>
      </c>
      <c r="F78" s="120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7.0291459666520312E-2</v>
      </c>
      <c r="H78" s="111">
        <f t="shared" ref="H78:L78" ca="1" si="78">G78-5*(G78-$M78)/($M$1-G$1)</f>
        <v>6.2676551535980604E-2</v>
      </c>
      <c r="I78" s="111">
        <f t="shared" ca="1" si="78"/>
        <v>5.5061643405440903E-2</v>
      </c>
      <c r="J78" s="111">
        <f t="shared" ca="1" si="78"/>
        <v>4.7446735274901203E-2</v>
      </c>
      <c r="K78" s="111">
        <f t="shared" ca="1" si="78"/>
        <v>3.9831827144361502E-2</v>
      </c>
      <c r="L78" s="111">
        <f t="shared" ca="1" si="78"/>
        <v>3.2216919013821808E-2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2.4602010883282108E-2</v>
      </c>
    </row>
    <row r="79" spans="1:13" x14ac:dyDescent="0.3">
      <c r="A79" s="109" t="s">
        <v>8</v>
      </c>
      <c r="B79" s="109">
        <f t="shared" si="62"/>
        <v>3</v>
      </c>
      <c r="C79" s="120">
        <f ca="1">MAX(0,IFERROR(VLOOKUP(MID(CELL("filename",$A$1),FIND("]",CELL("filename",$A$1))+1,255)&amp;$A79,#REF!,4+C$1-1990,FALSE),0))</f>
        <v>0</v>
      </c>
      <c r="D79" s="120">
        <f ca="1">MAX(0,IFERROR(VLOOKUP(MID(CELL("filename",$A$1),FIND("]",CELL("filename",$A$1))+1,255)&amp;$A79,#REF!,4+D$1-1990,FALSE),0))</f>
        <v>0</v>
      </c>
      <c r="E79" s="120">
        <f ca="1">MAX(0,IFERROR(VLOOKUP(MID(CELL("filename",$A$1),FIND("]",CELL("filename",$A$1))+1,255)&amp;$A79,#REF!,4+E$1-1990,FALSE),0))</f>
        <v>0</v>
      </c>
      <c r="F79" s="120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0.80909134093914226</v>
      </c>
      <c r="H79" s="111">
        <f t="shared" ref="H79:L79" ca="1" si="79">G79-5*(G79-$M79)/($M$1-G$1)</f>
        <v>0.72143977900406853</v>
      </c>
      <c r="I79" s="111">
        <f t="shared" ca="1" si="79"/>
        <v>0.6337882170689948</v>
      </c>
      <c r="J79" s="111">
        <f t="shared" ca="1" si="79"/>
        <v>0.54613665513392107</v>
      </c>
      <c r="K79" s="111">
        <f t="shared" ca="1" si="79"/>
        <v>0.45848509319884734</v>
      </c>
      <c r="L79" s="111">
        <f t="shared" ca="1" si="79"/>
        <v>0.37083353126377355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0.28318196932869977</v>
      </c>
    </row>
    <row r="80" spans="1:13" x14ac:dyDescent="0.3">
      <c r="A80" s="109" t="s">
        <v>6</v>
      </c>
      <c r="B80" s="109">
        <f t="shared" si="62"/>
        <v>3</v>
      </c>
      <c r="C80" s="120">
        <f ca="1">MAX(0,IFERROR(VLOOKUP(MID(CELL("filename",$A$1),FIND("]",CELL("filename",$A$1))+1,255)&amp;$A80,#REF!,4+C$1-1990,FALSE),0))</f>
        <v>0</v>
      </c>
      <c r="D80" s="120">
        <f ca="1">MAX(0,IFERROR(VLOOKUP(MID(CELL("filename",$A$1),FIND("]",CELL("filename",$A$1))+1,255)&amp;$A80,#REF!,4+D$1-1990,FALSE),0))</f>
        <v>0</v>
      </c>
      <c r="E80" s="120">
        <f ca="1">MAX(0,IFERROR(VLOOKUP(MID(CELL("filename",$A$1),FIND("]",CELL("filename",$A$1))+1,255)&amp;$A80,#REF!,4+E$1-1990,FALSE),0))</f>
        <v>0</v>
      </c>
      <c r="F80" s="120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0.40154090619824928</v>
      </c>
      <c r="H80" s="111">
        <f t="shared" ref="H80:L80" ca="1" si="80">G80-5*(G80-$M80)/($M$1-G$1)</f>
        <v>0.3580406413601056</v>
      </c>
      <c r="I80" s="111">
        <f t="shared" ca="1" si="80"/>
        <v>0.31454037652196193</v>
      </c>
      <c r="J80" s="111">
        <f t="shared" ca="1" si="80"/>
        <v>0.27104011168381825</v>
      </c>
      <c r="K80" s="111">
        <f t="shared" ca="1" si="80"/>
        <v>0.22753984684567458</v>
      </c>
      <c r="L80" s="111">
        <f t="shared" ca="1" si="80"/>
        <v>0.1840395820075309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0.14053931716938725</v>
      </c>
    </row>
    <row r="81" spans="1:13" x14ac:dyDescent="0.3">
      <c r="A81" s="109" t="s">
        <v>21</v>
      </c>
      <c r="B81" s="109">
        <f t="shared" si="62"/>
        <v>3</v>
      </c>
      <c r="C81" s="120">
        <f ca="1">MAX(0,IFERROR(VLOOKUP(MID(CELL("filename",$A$1),FIND("]",CELL("filename",$A$1))+1,255)&amp;$A81,#REF!,4+C$1-1990,FALSE),0))</f>
        <v>0</v>
      </c>
      <c r="D81" s="120">
        <f ca="1">MAX(0,IFERROR(VLOOKUP(MID(CELL("filename",$A$1),FIND("]",CELL("filename",$A$1))+1,255)&amp;$A81,#REF!,4+D$1-1990,FALSE),0))</f>
        <v>0</v>
      </c>
      <c r="E81" s="120">
        <f ca="1">MAX(0,IFERROR(VLOOKUP(MID(CELL("filename",$A$1),FIND("]",CELL("filename",$A$1))+1,255)&amp;$A81,#REF!,4+E$1-1990,FALSE),0))</f>
        <v>0</v>
      </c>
      <c r="F81" s="120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0.37436008888982858</v>
      </c>
      <c r="H81" s="111">
        <f t="shared" ref="H81:L81" ca="1" si="81">G81-5*(G81-$M81)/($M$1-G$1)</f>
        <v>0.33380441259343047</v>
      </c>
      <c r="I81" s="111">
        <f t="shared" ca="1" si="81"/>
        <v>0.29324873629703235</v>
      </c>
      <c r="J81" s="111">
        <f t="shared" ca="1" si="81"/>
        <v>0.25269306000063424</v>
      </c>
      <c r="K81" s="111">
        <f t="shared" ca="1" si="81"/>
        <v>0.21213738370423615</v>
      </c>
      <c r="L81" s="111">
        <f t="shared" ca="1" si="81"/>
        <v>0.17158170740783807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0.13102603111143998</v>
      </c>
    </row>
    <row r="82" spans="1:13" x14ac:dyDescent="0.3">
      <c r="A82" s="109" t="s">
        <v>10</v>
      </c>
      <c r="B82" s="109">
        <f t="shared" si="62"/>
        <v>3</v>
      </c>
      <c r="C82" s="120">
        <f ca="1">MAX(0,IFERROR(VLOOKUP(MID(CELL("filename",$A$1),FIND("]",CELL("filename",$A$1))+1,255)&amp;$A82,#REF!,4+C$1-1990,FALSE),0))</f>
        <v>0</v>
      </c>
      <c r="D82" s="120">
        <f ca="1">MAX(0,IFERROR(VLOOKUP(MID(CELL("filename",$A$1),FIND("]",CELL("filename",$A$1))+1,255)&amp;$A82,#REF!,4+D$1-1990,FALSE),0))</f>
        <v>0</v>
      </c>
      <c r="E82" s="120">
        <f ca="1">MAX(0,IFERROR(VLOOKUP(MID(CELL("filename",$A$1),FIND("]",CELL("filename",$A$1))+1,255)&amp;$A82,#REF!,4+E$1-1990,FALSE),0))</f>
        <v>0</v>
      </c>
      <c r="F82" s="120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0.84240475044422414</v>
      </c>
      <c r="H82" s="111">
        <f t="shared" ref="H82:L82" ca="1" si="82">G82-5*(G82-$M82)/($M$1-G$1)</f>
        <v>0.75114423581276657</v>
      </c>
      <c r="I82" s="111">
        <f t="shared" ca="1" si="82"/>
        <v>0.65988372118130889</v>
      </c>
      <c r="J82" s="111">
        <f t="shared" ca="1" si="82"/>
        <v>0.56862320654985132</v>
      </c>
      <c r="K82" s="111">
        <f t="shared" ca="1" si="82"/>
        <v>0.4773626919183937</v>
      </c>
      <c r="L82" s="111">
        <f t="shared" ca="1" si="82"/>
        <v>0.38610217728693608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0.29484166265547845</v>
      </c>
    </row>
    <row r="83" spans="1:13" x14ac:dyDescent="0.3">
      <c r="A83" s="109" t="s">
        <v>20</v>
      </c>
      <c r="B83" s="109">
        <f t="shared" si="62"/>
        <v>3</v>
      </c>
      <c r="C83" s="120">
        <f ca="1">MAX(0,IFERROR(VLOOKUP(MID(CELL("filename",$A$1),FIND("]",CELL("filename",$A$1))+1,255)&amp;$A83,#REF!,4+C$1-1990,FALSE),0))</f>
        <v>0</v>
      </c>
      <c r="D83" s="120">
        <f ca="1">MAX(0,IFERROR(VLOOKUP(MID(CELL("filename",$A$1),FIND("]",CELL("filename",$A$1))+1,255)&amp;$A83,#REF!,4+D$1-1990,FALSE),0))</f>
        <v>0</v>
      </c>
      <c r="E83" s="120">
        <f ca="1">MAX(0,IFERROR(VLOOKUP(MID(CELL("filename",$A$1),FIND("]",CELL("filename",$A$1))+1,255)&amp;$A83,#REF!,4+E$1-1990,FALSE),0))</f>
        <v>0</v>
      </c>
      <c r="F83" s="120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0.65823917384561248</v>
      </c>
      <c r="H83" s="111">
        <f t="shared" ref="H83:L83" ca="1" si="83">G83-5*(G83-$M83)/($M$1-G$1)</f>
        <v>0.58692993001233784</v>
      </c>
      <c r="I83" s="111">
        <f t="shared" ca="1" si="83"/>
        <v>0.51562068617906309</v>
      </c>
      <c r="J83" s="111">
        <f t="shared" ca="1" si="83"/>
        <v>0.4443114423457884</v>
      </c>
      <c r="K83" s="111">
        <f t="shared" ca="1" si="83"/>
        <v>0.37300219851251371</v>
      </c>
      <c r="L83" s="111">
        <f t="shared" ca="1" si="83"/>
        <v>0.30169295467923901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0.23038371084596435</v>
      </c>
    </row>
    <row r="84" spans="1:13" x14ac:dyDescent="0.3">
      <c r="A84" s="109" t="s">
        <v>26</v>
      </c>
      <c r="B84" s="109">
        <f t="shared" si="62"/>
        <v>3</v>
      </c>
      <c r="C84" s="120">
        <f ca="1">MAX(0,IFERROR(VLOOKUP(MID(CELL("filename",$A$1),FIND("]",CELL("filename",$A$1))+1,255)&amp;$A84,#REF!,4+C$1-1990,FALSE),0))</f>
        <v>0</v>
      </c>
      <c r="D84" s="120">
        <f ca="1">MAX(0,IFERROR(VLOOKUP(MID(CELL("filename",$A$1),FIND("]",CELL("filename",$A$1))+1,255)&amp;$A84,#REF!,4+D$1-1990,FALSE),0))</f>
        <v>0</v>
      </c>
      <c r="E84" s="120">
        <f ca="1">MAX(0,IFERROR(VLOOKUP(MID(CELL("filename",$A$1),FIND("]",CELL("filename",$A$1))+1,255)&amp;$A84,#REF!,4+E$1-1990,FALSE),0))</f>
        <v>0</v>
      </c>
      <c r="F84" s="120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9.9522846374697424E-2</v>
      </c>
      <c r="H84" s="111">
        <f t="shared" ref="H84:L84" ca="1" si="84">G84-5*(G84-$M84)/($M$1-G$1)</f>
        <v>8.8741204684105207E-2</v>
      </c>
      <c r="I84" s="111">
        <f t="shared" ca="1" si="84"/>
        <v>7.7959562993512976E-2</v>
      </c>
      <c r="J84" s="111">
        <f t="shared" ca="1" si="84"/>
        <v>6.7177921302920759E-2</v>
      </c>
      <c r="K84" s="111">
        <f t="shared" ca="1" si="84"/>
        <v>5.6396279612328536E-2</v>
      </c>
      <c r="L84" s="111">
        <f t="shared" ca="1" si="84"/>
        <v>4.5614637921736312E-2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3.4832996231144095E-2</v>
      </c>
    </row>
    <row r="85" spans="1:13" x14ac:dyDescent="0.3">
      <c r="A85" s="109" t="s">
        <v>7</v>
      </c>
      <c r="B85" s="109">
        <f t="shared" si="62"/>
        <v>3</v>
      </c>
      <c r="C85" s="120">
        <f ca="1">MAX(0,IFERROR(VLOOKUP(MID(CELL("filename",$A$1),FIND("]",CELL("filename",$A$1))+1,255)&amp;$A85,#REF!,4+C$1-1990,FALSE),0))</f>
        <v>0</v>
      </c>
      <c r="D85" s="120">
        <f ca="1">MAX(0,IFERROR(VLOOKUP(MID(CELL("filename",$A$1),FIND("]",CELL("filename",$A$1))+1,255)&amp;$A85,#REF!,4+D$1-1990,FALSE),0))</f>
        <v>0</v>
      </c>
      <c r="E85" s="120">
        <f ca="1">MAX(0,IFERROR(VLOOKUP(MID(CELL("filename",$A$1),FIND("]",CELL("filename",$A$1))+1,255)&amp;$A85,#REF!,4+E$1-1990,FALSE),0))</f>
        <v>0</v>
      </c>
      <c r="F85" s="120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0.37003747478650512</v>
      </c>
      <c r="H85" s="111">
        <f t="shared" ref="H85:L85" ca="1" si="85">G85-5*(G85-$M85)/($M$1-G$1)</f>
        <v>0.32995008168463374</v>
      </c>
      <c r="I85" s="111">
        <f t="shared" ca="1" si="85"/>
        <v>0.28986268858276237</v>
      </c>
      <c r="J85" s="111">
        <f t="shared" ca="1" si="85"/>
        <v>0.24977529548089097</v>
      </c>
      <c r="K85" s="111">
        <f t="shared" ca="1" si="85"/>
        <v>0.20968790237901958</v>
      </c>
      <c r="L85" s="111">
        <f t="shared" ca="1" si="85"/>
        <v>0.16960050927714818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0.12951311617527678</v>
      </c>
    </row>
    <row r="86" spans="1:13" x14ac:dyDescent="0.3">
      <c r="A86" s="109" t="s">
        <v>9</v>
      </c>
      <c r="B86" s="109">
        <f t="shared" si="62"/>
        <v>3</v>
      </c>
      <c r="C86" s="120">
        <f ca="1">MAX(0,IFERROR(VLOOKUP(MID(CELL("filename",$A$1),FIND("]",CELL("filename",$A$1))+1,255)&amp;$A86,#REF!,4+C$1-1990,FALSE),0))</f>
        <v>0</v>
      </c>
      <c r="D86" s="120">
        <f ca="1">MAX(0,IFERROR(VLOOKUP(MID(CELL("filename",$A$1),FIND("]",CELL("filename",$A$1))+1,255)&amp;$A86,#REF!,4+D$1-1990,FALSE),0))</f>
        <v>0</v>
      </c>
      <c r="E86" s="120">
        <f ca="1">MAX(0,IFERROR(VLOOKUP(MID(CELL("filename",$A$1),FIND("]",CELL("filename",$A$1))+1,255)&amp;$A86,#REF!,4+E$1-1990,FALSE),0))</f>
        <v>0</v>
      </c>
      <c r="F86" s="120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0.10538037905554444</v>
      </c>
      <c r="H86" s="111">
        <f t="shared" ref="H86:L86" ca="1" si="86">G86-5*(G86-$M86)/($M$1-G$1)</f>
        <v>9.3964171324527127E-2</v>
      </c>
      <c r="I86" s="111">
        <f t="shared" ca="1" si="86"/>
        <v>8.2547963593509813E-2</v>
      </c>
      <c r="J86" s="111">
        <f t="shared" ca="1" si="86"/>
        <v>7.1131755862492499E-2</v>
      </c>
      <c r="K86" s="111">
        <f t="shared" ca="1" si="86"/>
        <v>5.9715548131475185E-2</v>
      </c>
      <c r="L86" s="111">
        <f t="shared" ca="1" si="86"/>
        <v>4.8299340400457871E-2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3.6883132669440551E-2</v>
      </c>
    </row>
    <row r="87" spans="1:13" x14ac:dyDescent="0.3">
      <c r="A87" s="109" t="s">
        <v>14</v>
      </c>
      <c r="B87" s="109">
        <f t="shared" si="62"/>
        <v>3</v>
      </c>
      <c r="C87" s="120">
        <f ca="1">MAX(0,IFERROR(VLOOKUP(MID(CELL("filename",$A$1),FIND("]",CELL("filename",$A$1))+1,255)&amp;$A87,#REF!,4+C$1-1990,FALSE),0))</f>
        <v>0</v>
      </c>
      <c r="D87" s="120">
        <f ca="1">MAX(0,IFERROR(VLOOKUP(MID(CELL("filename",$A$1),FIND("]",CELL("filename",$A$1))+1,255)&amp;$A87,#REF!,4+D$1-1990,FALSE),0))</f>
        <v>0</v>
      </c>
      <c r="E87" s="120">
        <f ca="1">MAX(0,IFERROR(VLOOKUP(MID(CELL("filename",$A$1),FIND("]",CELL("filename",$A$1))+1,255)&amp;$A87,#REF!,4+E$1-1990,FALSE),0))</f>
        <v>0</v>
      </c>
      <c r="F87" s="120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0.22409811899530593</v>
      </c>
      <c r="H87" s="111">
        <f t="shared" ref="H87:L87" ca="1" si="87">G87-5*(G87-$M87)/($M$1-G$1)</f>
        <v>0.19982082277081445</v>
      </c>
      <c r="I87" s="111">
        <f t="shared" ca="1" si="87"/>
        <v>0.17554352654632296</v>
      </c>
      <c r="J87" s="111">
        <f t="shared" ca="1" si="87"/>
        <v>0.15126623032183148</v>
      </c>
      <c r="K87" s="111">
        <f t="shared" ca="1" si="87"/>
        <v>0.12698893409734002</v>
      </c>
      <c r="L87" s="111">
        <f t="shared" ca="1" si="87"/>
        <v>0.10271163787284854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7.8434341648357067E-2</v>
      </c>
    </row>
    <row r="88" spans="1:13" x14ac:dyDescent="0.3">
      <c r="A88" s="109" t="s">
        <v>4</v>
      </c>
      <c r="B88" s="109">
        <f t="shared" si="62"/>
        <v>3</v>
      </c>
      <c r="C88" s="120">
        <f ca="1">MAX(0,IFERROR(VLOOKUP(MID(CELL("filename",$A$1),FIND("]",CELL("filename",$A$1))+1,255)&amp;$A88,#REF!,4+C$1-1990,FALSE),0))</f>
        <v>0</v>
      </c>
      <c r="D88" s="120">
        <f ca="1">MAX(0,IFERROR(VLOOKUP(MID(CELL("filename",$A$1),FIND("]",CELL("filename",$A$1))+1,255)&amp;$A88,#REF!,4+D$1-1990,FALSE),0))</f>
        <v>0</v>
      </c>
      <c r="E88" s="120">
        <f ca="1">MAX(0,IFERROR(VLOOKUP(MID(CELL("filename",$A$1),FIND("]",CELL("filename",$A$1))+1,255)&amp;$A88,#REF!,4+E$1-1990,FALSE),0))</f>
        <v>0</v>
      </c>
      <c r="F88" s="120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0.66686571233137137</v>
      </c>
      <c r="H88" s="111">
        <f t="shared" ref="H88:L88" ca="1" si="88">G88-5*(G88-$M88)/($M$1-G$1)</f>
        <v>0.5946219268288061</v>
      </c>
      <c r="I88" s="111">
        <f t="shared" ca="1" si="88"/>
        <v>0.52237814132624083</v>
      </c>
      <c r="J88" s="111">
        <f t="shared" ca="1" si="88"/>
        <v>0.45013435582367561</v>
      </c>
      <c r="K88" s="111">
        <f t="shared" ca="1" si="88"/>
        <v>0.3778905703211104</v>
      </c>
      <c r="L88" s="111">
        <f t="shared" ca="1" si="88"/>
        <v>0.30564678481854518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0.23340299931597996</v>
      </c>
    </row>
    <row r="89" spans="1:13" x14ac:dyDescent="0.3">
      <c r="A89" s="109" t="s">
        <v>12</v>
      </c>
      <c r="B89" s="109">
        <f t="shared" si="62"/>
        <v>4</v>
      </c>
      <c r="C89" s="120">
        <f ca="1">MAX(0,IFERROR(VLOOKUP(MID(CELL("filename",$A$1),FIND("]",CELL("filename",$A$1))+1,255)&amp;$A89,#REF!,4+C$1-1990,FALSE),0))</f>
        <v>0</v>
      </c>
      <c r="D89" s="120">
        <f ca="1">MAX(0,IFERROR(VLOOKUP(MID(CELL("filename",$A$1),FIND("]",CELL("filename",$A$1))+1,255)&amp;$A89,#REF!,4+D$1-1990,FALSE),0))</f>
        <v>0</v>
      </c>
      <c r="E89" s="120">
        <f ca="1">MAX(0,IFERROR(VLOOKUP(MID(CELL("filename",$A$1),FIND("]",CELL("filename",$A$1))+1,255)&amp;$A89,#REF!,4+E$1-1990,FALSE),0))</f>
        <v>0</v>
      </c>
      <c r="F89" s="120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0.45221861409050718</v>
      </c>
      <c r="H89" s="111">
        <f t="shared" ref="H89:L89" ca="1" si="89">G89-5*(G89-$M89)/($M$1-G$1)</f>
        <v>0.38061733352617688</v>
      </c>
      <c r="I89" s="111">
        <f t="shared" ca="1" si="89"/>
        <v>0.30901605296184659</v>
      </c>
      <c r="J89" s="111">
        <f t="shared" ca="1" si="89"/>
        <v>0.23741477239751629</v>
      </c>
      <c r="K89" s="111">
        <f t="shared" ca="1" si="89"/>
        <v>0.165813491833186</v>
      </c>
      <c r="L89" s="111">
        <f t="shared" ca="1" si="89"/>
        <v>9.4212211268855692E-2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2.261093070452538E-2</v>
      </c>
    </row>
    <row r="90" spans="1:13" x14ac:dyDescent="0.3">
      <c r="A90" s="109" t="s">
        <v>1</v>
      </c>
      <c r="B90" s="109">
        <f t="shared" si="62"/>
        <v>4</v>
      </c>
      <c r="C90" s="120">
        <f ca="1">MAX(0,IFERROR(VLOOKUP(MID(CELL("filename",$A$1),FIND("]",CELL("filename",$A$1))+1,255)&amp;$A90,#REF!,4+C$1-1990,FALSE),0))</f>
        <v>0</v>
      </c>
      <c r="D90" s="120">
        <f ca="1">MAX(0,IFERROR(VLOOKUP(MID(CELL("filename",$A$1),FIND("]",CELL("filename",$A$1))+1,255)&amp;$A90,#REF!,4+D$1-1990,FALSE),0))</f>
        <v>0</v>
      </c>
      <c r="E90" s="120">
        <f ca="1">MAX(0,IFERROR(VLOOKUP(MID(CELL("filename",$A$1),FIND("]",CELL("filename",$A$1))+1,255)&amp;$A90,#REF!,4+E$1-1990,FALSE),0))</f>
        <v>0</v>
      </c>
      <c r="F90" s="120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0.51018476591539519</v>
      </c>
      <c r="H90" s="111">
        <f t="shared" ref="H90:L90" ca="1" si="90">G90-5*(G90-$M90)/($M$1-G$1)</f>
        <v>0.42940551131212429</v>
      </c>
      <c r="I90" s="111">
        <f t="shared" ca="1" si="90"/>
        <v>0.34862625670885339</v>
      </c>
      <c r="J90" s="111">
        <f t="shared" ca="1" si="90"/>
        <v>0.26784700210558249</v>
      </c>
      <c r="K90" s="111">
        <f t="shared" ca="1" si="90"/>
        <v>0.18706774750231159</v>
      </c>
      <c r="L90" s="111">
        <f t="shared" ca="1" si="90"/>
        <v>0.10628849289904069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2.5509238295769784E-2</v>
      </c>
    </row>
    <row r="91" spans="1:13" x14ac:dyDescent="0.3">
      <c r="A91" s="109" t="s">
        <v>19</v>
      </c>
      <c r="B91" s="109">
        <f t="shared" si="62"/>
        <v>4</v>
      </c>
      <c r="C91" s="120">
        <f ca="1">MAX(0,IFERROR(VLOOKUP(MID(CELL("filename",$A$1),FIND("]",CELL("filename",$A$1))+1,255)&amp;$A91,#REF!,4+C$1-1990,FALSE),0))</f>
        <v>0</v>
      </c>
      <c r="D91" s="120">
        <f ca="1">MAX(0,IFERROR(VLOOKUP(MID(CELL("filename",$A$1),FIND("]",CELL("filename",$A$1))+1,255)&amp;$A91,#REF!,4+D$1-1990,FALSE),0))</f>
        <v>0</v>
      </c>
      <c r="E91" s="120">
        <f ca="1">MAX(0,IFERROR(VLOOKUP(MID(CELL("filename",$A$1),FIND("]",CELL("filename",$A$1))+1,255)&amp;$A91,#REF!,4+E$1-1990,FALSE),0))</f>
        <v>0</v>
      </c>
      <c r="F91" s="120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0.17796536775166139</v>
      </c>
      <c r="H91" s="111">
        <f t="shared" ref="H91:L91" ca="1" si="91">G91-5*(G91-$M91)/($M$1-G$1)</f>
        <v>0.14978751785764832</v>
      </c>
      <c r="I91" s="111">
        <f t="shared" ca="1" si="91"/>
        <v>0.12160966796363527</v>
      </c>
      <c r="J91" s="111">
        <f t="shared" ca="1" si="91"/>
        <v>9.3431818069622224E-2</v>
      </c>
      <c r="K91" s="111">
        <f t="shared" ca="1" si="91"/>
        <v>6.5253968175609176E-2</v>
      </c>
      <c r="L91" s="111">
        <f t="shared" ca="1" si="91"/>
        <v>3.7076118281596127E-2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8.8982683875830776E-3</v>
      </c>
    </row>
    <row r="92" spans="1:13" x14ac:dyDescent="0.3">
      <c r="A92" s="109" t="s">
        <v>22</v>
      </c>
      <c r="B92" s="109">
        <f t="shared" si="62"/>
        <v>4</v>
      </c>
      <c r="C92" s="120">
        <f ca="1">MAX(0,IFERROR(VLOOKUP(MID(CELL("filename",$A$1),FIND("]",CELL("filename",$A$1))+1,255)&amp;$A92,#REF!,4+C$1-1990,FALSE),0))</f>
        <v>0</v>
      </c>
      <c r="D92" s="120">
        <f ca="1">MAX(0,IFERROR(VLOOKUP(MID(CELL("filename",$A$1),FIND("]",CELL("filename",$A$1))+1,255)&amp;$A92,#REF!,4+D$1-1990,FALSE),0))</f>
        <v>0</v>
      </c>
      <c r="E92" s="120">
        <f ca="1">MAX(0,IFERROR(VLOOKUP(MID(CELL("filename",$A$1),FIND("]",CELL("filename",$A$1))+1,255)&amp;$A92,#REF!,4+E$1-1990,FALSE),0))</f>
        <v>0</v>
      </c>
      <c r="F92" s="120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0.38365020803675409</v>
      </c>
      <c r="H92" s="111">
        <f t="shared" ref="H92:L92" ca="1" si="92">G92-5*(G92-$M92)/($M$1-G$1)</f>
        <v>0.32290559176426803</v>
      </c>
      <c r="I92" s="111">
        <f t="shared" ca="1" si="92"/>
        <v>0.26216097549178197</v>
      </c>
      <c r="J92" s="111">
        <f t="shared" ca="1" si="92"/>
        <v>0.2014163592192959</v>
      </c>
      <c r="K92" s="111">
        <f t="shared" ca="1" si="92"/>
        <v>0.14067174294680984</v>
      </c>
      <c r="L92" s="111">
        <f t="shared" ca="1" si="92"/>
        <v>7.9927126674323778E-2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1.9182510401837723E-2</v>
      </c>
    </row>
    <row r="93" spans="1:13" x14ac:dyDescent="0.3">
      <c r="A93" s="109" t="s">
        <v>28</v>
      </c>
      <c r="B93" s="109">
        <f t="shared" si="62"/>
        <v>4</v>
      </c>
      <c r="C93" s="120">
        <f ca="1">MAX(0,IFERROR(VLOOKUP(MID(CELL("filename",$A$1),FIND("]",CELL("filename",$A$1))+1,255)&amp;$A93,#REF!,4+C$1-1990,FALSE),0))</f>
        <v>0</v>
      </c>
      <c r="D93" s="120">
        <f ca="1">MAX(0,IFERROR(VLOOKUP(MID(CELL("filename",$A$1),FIND("]",CELL("filename",$A$1))+1,255)&amp;$A93,#REF!,4+D$1-1990,FALSE),0))</f>
        <v>0</v>
      </c>
      <c r="E93" s="120">
        <f ca="1">MAX(0,IFERROR(VLOOKUP(MID(CELL("filename",$A$1),FIND("]",CELL("filename",$A$1))+1,255)&amp;$A93,#REF!,4+E$1-1990,FALSE),0))</f>
        <v>0</v>
      </c>
      <c r="F93" s="120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ref="H93:L93" ca="1" si="93">G93-5*(G93-$M93)/($M$1-G$1)</f>
        <v>0</v>
      </c>
      <c r="I93" s="111">
        <f t="shared" ca="1" si="93"/>
        <v>0</v>
      </c>
      <c r="J93" s="111">
        <f t="shared" ca="1" si="93"/>
        <v>0</v>
      </c>
      <c r="K93" s="111">
        <f t="shared" ca="1" si="93"/>
        <v>0</v>
      </c>
      <c r="L93" s="111">
        <f t="shared" ca="1" si="93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s="109" t="s">
        <v>13</v>
      </c>
      <c r="B94" s="109">
        <f t="shared" si="62"/>
        <v>4</v>
      </c>
      <c r="C94" s="120">
        <f ca="1">MAX(0,IFERROR(VLOOKUP(MID(CELL("filename",$A$1),FIND("]",CELL("filename",$A$1))+1,255)&amp;$A94,#REF!,4+C$1-1990,FALSE),0))</f>
        <v>0</v>
      </c>
      <c r="D94" s="120">
        <f ca="1">MAX(0,IFERROR(VLOOKUP(MID(CELL("filename",$A$1),FIND("]",CELL("filename",$A$1))+1,255)&amp;$A94,#REF!,4+D$1-1990,FALSE),0))</f>
        <v>0</v>
      </c>
      <c r="E94" s="120">
        <f ca="1">MAX(0,IFERROR(VLOOKUP(MID(CELL("filename",$A$1),FIND("]",CELL("filename",$A$1))+1,255)&amp;$A94,#REF!,4+E$1-1990,FALSE),0))</f>
        <v>0</v>
      </c>
      <c r="F94" s="120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0.58582251142680786</v>
      </c>
      <c r="H94" s="111">
        <f t="shared" ref="H94:L94" ca="1" si="94">G94-5*(G94-$M94)/($M$1-G$1)</f>
        <v>0.49306728045089665</v>
      </c>
      <c r="I94" s="111">
        <f t="shared" ca="1" si="94"/>
        <v>0.40031204947498539</v>
      </c>
      <c r="J94" s="111">
        <f t="shared" ca="1" si="94"/>
        <v>0.30755681849907412</v>
      </c>
      <c r="K94" s="111">
        <f t="shared" ca="1" si="94"/>
        <v>0.21480158752316289</v>
      </c>
      <c r="L94" s="111">
        <f t="shared" ca="1" si="94"/>
        <v>0.12204635654725166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2.9291125571340417E-2</v>
      </c>
    </row>
    <row r="95" spans="1:13" x14ac:dyDescent="0.3">
      <c r="A95" s="109" t="s">
        <v>17</v>
      </c>
      <c r="B95" s="109">
        <f t="shared" ref="B95:B117" si="95">B66+1</f>
        <v>4</v>
      </c>
      <c r="C95" s="120">
        <f ca="1">MAX(0,IFERROR(VLOOKUP(MID(CELL("filename",$A$1),FIND("]",CELL("filename",$A$1))+1,255)&amp;$A95,#REF!,4+C$1-1990,FALSE),0))</f>
        <v>0</v>
      </c>
      <c r="D95" s="120">
        <f ca="1">MAX(0,IFERROR(VLOOKUP(MID(CELL("filename",$A$1),FIND("]",CELL("filename",$A$1))+1,255)&amp;$A95,#REF!,4+D$1-1990,FALSE),0))</f>
        <v>0</v>
      </c>
      <c r="E95" s="120">
        <f ca="1">MAX(0,IFERROR(VLOOKUP(MID(CELL("filename",$A$1),FIND("]",CELL("filename",$A$1))+1,255)&amp;$A95,#REF!,4+E$1-1990,FALSE),0))</f>
        <v>0</v>
      </c>
      <c r="F95" s="120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0.48231610600499225</v>
      </c>
      <c r="H95" s="111">
        <f t="shared" ref="H95:L95" ca="1" si="96">G95-5*(G95-$M95)/($M$1-G$1)</f>
        <v>0.40594938922086848</v>
      </c>
      <c r="I95" s="111">
        <f t="shared" ca="1" si="96"/>
        <v>0.32958267243674472</v>
      </c>
      <c r="J95" s="111">
        <f t="shared" ca="1" si="96"/>
        <v>0.25321595565262095</v>
      </c>
      <c r="K95" s="111">
        <f t="shared" ca="1" si="96"/>
        <v>0.17684923886849718</v>
      </c>
      <c r="L95" s="111">
        <f t="shared" ca="1" si="96"/>
        <v>0.10048252208437342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2.4115805300249635E-2</v>
      </c>
    </row>
    <row r="96" spans="1:13" x14ac:dyDescent="0.3">
      <c r="A96" s="109" t="s">
        <v>25</v>
      </c>
      <c r="B96" s="109">
        <f t="shared" si="95"/>
        <v>4</v>
      </c>
      <c r="C96" s="120">
        <f ca="1">MAX(0,IFERROR(VLOOKUP(MID(CELL("filename",$A$1),FIND("]",CELL("filename",$A$1))+1,255)&amp;$A96,#REF!,4+C$1-1990,FALSE),0))</f>
        <v>0</v>
      </c>
      <c r="D96" s="120">
        <f ca="1">MAX(0,IFERROR(VLOOKUP(MID(CELL("filename",$A$1),FIND("]",CELL("filename",$A$1))+1,255)&amp;$A96,#REF!,4+D$1-1990,FALSE),0))</f>
        <v>0</v>
      </c>
      <c r="E96" s="120">
        <f ca="1">MAX(0,IFERROR(VLOOKUP(MID(CELL("filename",$A$1),FIND("]",CELL("filename",$A$1))+1,255)&amp;$A96,#REF!,4+E$1-1990,FALSE),0))</f>
        <v>0</v>
      </c>
      <c r="F96" s="120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0.21577983202276754</v>
      </c>
      <c r="H96" s="111">
        <f t="shared" ref="H96:L96" ca="1" si="97">G96-5*(G96-$M96)/($M$1-G$1)</f>
        <v>0.18161469195249602</v>
      </c>
      <c r="I96" s="111">
        <f t="shared" ca="1" si="97"/>
        <v>0.1474495518822245</v>
      </c>
      <c r="J96" s="111">
        <f t="shared" ca="1" si="97"/>
        <v>0.11328441181195298</v>
      </c>
      <c r="K96" s="111">
        <f t="shared" ca="1" si="97"/>
        <v>7.9119271741681457E-2</v>
      </c>
      <c r="L96" s="111">
        <f t="shared" ca="1" si="97"/>
        <v>4.4954131671409922E-2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1.0788991601138387E-2</v>
      </c>
    </row>
    <row r="97" spans="1:13" x14ac:dyDescent="0.3">
      <c r="A97" s="109" t="s">
        <v>11</v>
      </c>
      <c r="B97" s="109">
        <f t="shared" si="95"/>
        <v>4</v>
      </c>
      <c r="C97" s="120">
        <f ca="1">MAX(0,IFERROR(VLOOKUP(MID(CELL("filename",$A$1),FIND("]",CELL("filename",$A$1))+1,255)&amp;$A97,#REF!,4+C$1-1990,FALSE),0))</f>
        <v>0</v>
      </c>
      <c r="D97" s="120">
        <f ca="1">MAX(0,IFERROR(VLOOKUP(MID(CELL("filename",$A$1),FIND("]",CELL("filename",$A$1))+1,255)&amp;$A97,#REF!,4+D$1-1990,FALSE),0))</f>
        <v>0</v>
      </c>
      <c r="E97" s="120">
        <f ca="1">MAX(0,IFERROR(VLOOKUP(MID(CELL("filename",$A$1),FIND("]",CELL("filename",$A$1))+1,255)&amp;$A97,#REF!,4+E$1-1990,FALSE),0))</f>
        <v>0</v>
      </c>
      <c r="F97" s="120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2.9744284848212E-2</v>
      </c>
      <c r="H97" s="111">
        <f t="shared" ref="H97:L97" ca="1" si="98">G97-5*(G97-$M97)/($M$1-G$1)</f>
        <v>2.5034773080578433E-2</v>
      </c>
      <c r="I97" s="111">
        <f t="shared" ca="1" si="98"/>
        <v>2.0325261312944865E-2</v>
      </c>
      <c r="J97" s="111">
        <f t="shared" ca="1" si="98"/>
        <v>1.56157495453113E-2</v>
      </c>
      <c r="K97" s="111">
        <f t="shared" ca="1" si="98"/>
        <v>1.0906237777677734E-2</v>
      </c>
      <c r="L97" s="111">
        <f t="shared" ca="1" si="98"/>
        <v>6.1967260100441674E-3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1.4872142424106013E-3</v>
      </c>
    </row>
    <row r="98" spans="1:13" x14ac:dyDescent="0.3">
      <c r="A98" s="109" t="s">
        <v>3</v>
      </c>
      <c r="B98" s="109">
        <f t="shared" si="95"/>
        <v>4</v>
      </c>
      <c r="C98" s="120">
        <f ca="1">MAX(0,IFERROR(VLOOKUP(MID(CELL("filename",$A$1),FIND("]",CELL("filename",$A$1))+1,255)&amp;$A98,#REF!,4+C$1-1990,FALSE),0))</f>
        <v>0</v>
      </c>
      <c r="D98" s="120">
        <f ca="1">MAX(0,IFERROR(VLOOKUP(MID(CELL("filename",$A$1),FIND("]",CELL("filename",$A$1))+1,255)&amp;$A98,#REF!,4+D$1-1990,FALSE),0))</f>
        <v>0</v>
      </c>
      <c r="E98" s="120">
        <f ca="1">MAX(0,IFERROR(VLOOKUP(MID(CELL("filename",$A$1),FIND("]",CELL("filename",$A$1))+1,255)&amp;$A98,#REF!,4+E$1-1990,FALSE),0))</f>
        <v>0</v>
      </c>
      <c r="F98" s="120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0.51528789091220362</v>
      </c>
      <c r="H98" s="111">
        <f t="shared" ref="H98:L98" ca="1" si="99">G98-5*(G98-$M98)/($M$1-G$1)</f>
        <v>0.43370064151777138</v>
      </c>
      <c r="I98" s="111">
        <f t="shared" ca="1" si="99"/>
        <v>0.35211339212333914</v>
      </c>
      <c r="J98" s="111">
        <f t="shared" ca="1" si="99"/>
        <v>0.2705261427289069</v>
      </c>
      <c r="K98" s="111">
        <f t="shared" ca="1" si="99"/>
        <v>0.18893889333447467</v>
      </c>
      <c r="L98" s="111">
        <f t="shared" ca="1" si="99"/>
        <v>0.10735164394004243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2.5764394545610202E-2</v>
      </c>
    </row>
    <row r="99" spans="1:13" x14ac:dyDescent="0.3">
      <c r="A99" s="109" t="s">
        <v>2</v>
      </c>
      <c r="B99" s="109">
        <f t="shared" si="95"/>
        <v>4</v>
      </c>
      <c r="C99" s="120">
        <f ca="1">MAX(0,IFERROR(VLOOKUP(MID(CELL("filename",$A$1),FIND("]",CELL("filename",$A$1))+1,255)&amp;$A99,#REF!,4+C$1-1990,FALSE),0))</f>
        <v>0</v>
      </c>
      <c r="D99" s="120">
        <f ca="1">MAX(0,IFERROR(VLOOKUP(MID(CELL("filename",$A$1),FIND("]",CELL("filename",$A$1))+1,255)&amp;$A99,#REF!,4+D$1-1990,FALSE),0))</f>
        <v>0</v>
      </c>
      <c r="E99" s="120">
        <f ca="1">MAX(0,IFERROR(VLOOKUP(MID(CELL("filename",$A$1),FIND("]",CELL("filename",$A$1))+1,255)&amp;$A99,#REF!,4+E$1-1990,FALSE),0))</f>
        <v>0</v>
      </c>
      <c r="F99" s="120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0.49477855040038549</v>
      </c>
      <c r="H99" s="111">
        <f t="shared" ref="H99:L99" ca="1" si="100">G99-5*(G99-$M99)/($M$1-G$1)</f>
        <v>0.41643861325365777</v>
      </c>
      <c r="I99" s="111">
        <f t="shared" ca="1" si="100"/>
        <v>0.33809867610693006</v>
      </c>
      <c r="J99" s="111">
        <f t="shared" ca="1" si="100"/>
        <v>0.25975873896020235</v>
      </c>
      <c r="K99" s="111">
        <f t="shared" ca="1" si="100"/>
        <v>0.18141880181347467</v>
      </c>
      <c r="L99" s="111">
        <f t="shared" ca="1" si="100"/>
        <v>0.10307886466674698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2.4738927520019296E-2</v>
      </c>
    </row>
    <row r="100" spans="1:13" x14ac:dyDescent="0.3">
      <c r="A100" s="109" t="s">
        <v>16</v>
      </c>
      <c r="B100" s="109">
        <f t="shared" si="95"/>
        <v>4</v>
      </c>
      <c r="C100" s="120">
        <f ca="1">MAX(0,IFERROR(VLOOKUP(MID(CELL("filename",$A$1),FIND("]",CELL("filename",$A$1))+1,255)&amp;$A100,#REF!,4+C$1-1990,FALSE),0))</f>
        <v>0</v>
      </c>
      <c r="D100" s="120">
        <f ca="1">MAX(0,IFERROR(VLOOKUP(MID(CELL("filename",$A$1),FIND("]",CELL("filename",$A$1))+1,255)&amp;$A100,#REF!,4+D$1-1990,FALSE),0))</f>
        <v>0</v>
      </c>
      <c r="E100" s="120">
        <f ca="1">MAX(0,IFERROR(VLOOKUP(MID(CELL("filename",$A$1),FIND("]",CELL("filename",$A$1))+1,255)&amp;$A100,#REF!,4+E$1-1990,FALSE),0))</f>
        <v>0</v>
      </c>
      <c r="F100" s="120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0.18987775794255449</v>
      </c>
      <c r="H100" s="111">
        <f t="shared" ref="H100:L100" ca="1" si="101">G100-5*(G100-$M100)/($M$1-G$1)</f>
        <v>0.15981377960165002</v>
      </c>
      <c r="I100" s="111">
        <f t="shared" ca="1" si="101"/>
        <v>0.12974980126074556</v>
      </c>
      <c r="J100" s="111">
        <f t="shared" ca="1" si="101"/>
        <v>9.9685822919841099E-2</v>
      </c>
      <c r="K100" s="111">
        <f t="shared" ca="1" si="101"/>
        <v>6.9621844578936637E-2</v>
      </c>
      <c r="L100" s="111">
        <f t="shared" ca="1" si="101"/>
        <v>3.9557866238032188E-2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9.4938878971277327E-3</v>
      </c>
    </row>
    <row r="101" spans="1:13" x14ac:dyDescent="0.3">
      <c r="A101" s="109" t="s">
        <v>15</v>
      </c>
      <c r="B101" s="109">
        <f t="shared" si="95"/>
        <v>4</v>
      </c>
      <c r="C101" s="120">
        <f ca="1">MAX(0,IFERROR(VLOOKUP(MID(CELL("filename",$A$1),FIND("]",CELL("filename",$A$1))+1,255)&amp;$A101,#REF!,4+C$1-1990,FALSE),0))</f>
        <v>0</v>
      </c>
      <c r="D101" s="120">
        <f ca="1">MAX(0,IFERROR(VLOOKUP(MID(CELL("filename",$A$1),FIND("]",CELL("filename",$A$1))+1,255)&amp;$A101,#REF!,4+D$1-1990,FALSE),0))</f>
        <v>0</v>
      </c>
      <c r="E101" s="120">
        <f ca="1">MAX(0,IFERROR(VLOOKUP(MID(CELL("filename",$A$1),FIND("]",CELL("filename",$A$1))+1,255)&amp;$A101,#REF!,4+E$1-1990,FALSE),0))</f>
        <v>0</v>
      </c>
      <c r="F101" s="120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0.8642053738818134</v>
      </c>
      <c r="H101" s="111">
        <f t="shared" ref="H101:L101" ca="1" si="102">G101-5*(G101-$M101)/($M$1-G$1)</f>
        <v>0.72737285635052629</v>
      </c>
      <c r="I101" s="111">
        <f t="shared" ca="1" si="102"/>
        <v>0.59054033881923917</v>
      </c>
      <c r="J101" s="111">
        <f t="shared" ca="1" si="102"/>
        <v>0.45370782128795206</v>
      </c>
      <c r="K101" s="111">
        <f t="shared" ca="1" si="102"/>
        <v>0.31687530375666495</v>
      </c>
      <c r="L101" s="111">
        <f t="shared" ca="1" si="102"/>
        <v>0.18004278622537784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4.3210268694090712E-2</v>
      </c>
    </row>
    <row r="102" spans="1:13" x14ac:dyDescent="0.3">
      <c r="A102" s="109" t="s">
        <v>18</v>
      </c>
      <c r="B102" s="109">
        <f t="shared" si="95"/>
        <v>4</v>
      </c>
      <c r="C102" s="120">
        <f ca="1">MAX(0,IFERROR(VLOOKUP(MID(CELL("filename",$A$1),FIND("]",CELL("filename",$A$1))+1,255)&amp;$A102,#REF!,4+C$1-1990,FALSE),0))</f>
        <v>0</v>
      </c>
      <c r="D102" s="120">
        <f ca="1">MAX(0,IFERROR(VLOOKUP(MID(CELL("filename",$A$1),FIND("]",CELL("filename",$A$1))+1,255)&amp;$A102,#REF!,4+D$1-1990,FALSE),0))</f>
        <v>0</v>
      </c>
      <c r="E102" s="120">
        <f ca="1">MAX(0,IFERROR(VLOOKUP(MID(CELL("filename",$A$1),FIND("]",CELL("filename",$A$1))+1,255)&amp;$A102,#REF!,4+E$1-1990,FALSE),0))</f>
        <v>0</v>
      </c>
      <c r="F102" s="120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0.48473316293508117</v>
      </c>
      <c r="H102" s="111">
        <f t="shared" ref="H102:L102" ca="1" si="103">G102-5*(G102-$M102)/($M$1-G$1)</f>
        <v>0.40798374547035998</v>
      </c>
      <c r="I102" s="111">
        <f t="shared" ca="1" si="103"/>
        <v>0.33123432800563879</v>
      </c>
      <c r="J102" s="111">
        <f t="shared" ca="1" si="103"/>
        <v>0.2544849105409176</v>
      </c>
      <c r="K102" s="111">
        <f t="shared" ca="1" si="103"/>
        <v>0.1777354930761964</v>
      </c>
      <c r="L102" s="111">
        <f t="shared" ca="1" si="103"/>
        <v>0.10098607561147524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2.4236658146754079E-2</v>
      </c>
    </row>
    <row r="103" spans="1:13" x14ac:dyDescent="0.3">
      <c r="A103" s="109" t="s">
        <v>5</v>
      </c>
      <c r="B103" s="109">
        <f t="shared" si="95"/>
        <v>4</v>
      </c>
      <c r="C103" s="120">
        <f ca="1">MAX(0,IFERROR(VLOOKUP(MID(CELL("filename",$A$1),FIND("]",CELL("filename",$A$1))+1,255)&amp;$A103,#REF!,4+C$1-1990,FALSE),0))</f>
        <v>0</v>
      </c>
      <c r="D103" s="120">
        <f ca="1">MAX(0,IFERROR(VLOOKUP(MID(CELL("filename",$A$1),FIND("]",CELL("filename",$A$1))+1,255)&amp;$A103,#REF!,4+D$1-1990,FALSE),0))</f>
        <v>0</v>
      </c>
      <c r="E103" s="120">
        <f ca="1">MAX(0,IFERROR(VLOOKUP(MID(CELL("filename",$A$1),FIND("]",CELL("filename",$A$1))+1,255)&amp;$A103,#REF!,4+E$1-1990,FALSE),0))</f>
        <v>0</v>
      </c>
      <c r="F103" s="120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0.79458761834642577</v>
      </c>
      <c r="H103" s="111">
        <f t="shared" ref="H103:L103" ca="1" si="104">G103-5*(G103-$M103)/($M$1-G$1)</f>
        <v>0.66877791210824167</v>
      </c>
      <c r="I103" s="111">
        <f t="shared" ca="1" si="104"/>
        <v>0.54296820587005756</v>
      </c>
      <c r="J103" s="111">
        <f t="shared" ca="1" si="104"/>
        <v>0.41715849963187351</v>
      </c>
      <c r="K103" s="111">
        <f t="shared" ca="1" si="104"/>
        <v>0.29134879339368946</v>
      </c>
      <c r="L103" s="111">
        <f t="shared" ca="1" si="104"/>
        <v>0.16553908715550539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3.9729380917321325E-2</v>
      </c>
    </row>
    <row r="104" spans="1:13" x14ac:dyDescent="0.3">
      <c r="A104" s="109" t="s">
        <v>23</v>
      </c>
      <c r="B104" s="109">
        <f t="shared" si="95"/>
        <v>4</v>
      </c>
      <c r="C104" s="120">
        <f ca="1">MAX(0,IFERROR(VLOOKUP(MID(CELL("filename",$A$1),FIND("]",CELL("filename",$A$1))+1,255)&amp;$A104,#REF!,4+C$1-1990,FALSE),0))</f>
        <v>0</v>
      </c>
      <c r="D104" s="120">
        <f ca="1">MAX(0,IFERROR(VLOOKUP(MID(CELL("filename",$A$1),FIND("]",CELL("filename",$A$1))+1,255)&amp;$A104,#REF!,4+D$1-1990,FALSE),0))</f>
        <v>0</v>
      </c>
      <c r="E104" s="120">
        <f ca="1">MAX(0,IFERROR(VLOOKUP(MID(CELL("filename",$A$1),FIND("]",CELL("filename",$A$1))+1,255)&amp;$A104,#REF!,4+E$1-1990,FALSE),0))</f>
        <v>0</v>
      </c>
      <c r="F104" s="120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0.26825979791894594</v>
      </c>
      <c r="H104" s="111">
        <f t="shared" ref="H104:L104" ca="1" si="105">G104-5*(G104-$M104)/($M$1-G$1)</f>
        <v>0.22578532991511283</v>
      </c>
      <c r="I104" s="111">
        <f t="shared" ca="1" si="105"/>
        <v>0.18331086191127971</v>
      </c>
      <c r="J104" s="111">
        <f t="shared" ca="1" si="105"/>
        <v>0.14083639390744662</v>
      </c>
      <c r="K104" s="111">
        <f t="shared" ca="1" si="105"/>
        <v>9.8361925903613506E-2</v>
      </c>
      <c r="L104" s="111">
        <f t="shared" ca="1" si="105"/>
        <v>5.5887457899780404E-2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1.341298989594731E-2</v>
      </c>
    </row>
    <row r="105" spans="1:13" x14ac:dyDescent="0.3">
      <c r="A105" s="109" t="s">
        <v>24</v>
      </c>
      <c r="B105" s="109">
        <f t="shared" si="95"/>
        <v>4</v>
      </c>
      <c r="C105" s="120">
        <f ca="1">MAX(0,IFERROR(VLOOKUP(MID(CELL("filename",$A$1),FIND("]",CELL("filename",$A$1))+1,255)&amp;$A105,#REF!,4+C$1-1990,FALSE),0))</f>
        <v>0</v>
      </c>
      <c r="D105" s="120">
        <f ca="1">MAX(0,IFERROR(VLOOKUP(MID(CELL("filename",$A$1),FIND("]",CELL("filename",$A$1))+1,255)&amp;$A105,#REF!,4+D$1-1990,FALSE),0))</f>
        <v>0</v>
      </c>
      <c r="E105" s="120">
        <f ca="1">MAX(0,IFERROR(VLOOKUP(MID(CELL("filename",$A$1),FIND("]",CELL("filename",$A$1))+1,255)&amp;$A105,#REF!,4+E$1-1990,FALSE),0))</f>
        <v>0</v>
      </c>
      <c r="F105" s="120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0.28928519959782389</v>
      </c>
      <c r="H105" s="111">
        <f t="shared" ref="H105:L105" ca="1" si="106">G105-5*(G105-$M105)/($M$1-G$1)</f>
        <v>0.24348170966150179</v>
      </c>
      <c r="I105" s="111">
        <f t="shared" ca="1" si="106"/>
        <v>0.19767821972517968</v>
      </c>
      <c r="J105" s="111">
        <f t="shared" ca="1" si="106"/>
        <v>0.15187472978885758</v>
      </c>
      <c r="K105" s="111">
        <f t="shared" ca="1" si="106"/>
        <v>0.10607123985253544</v>
      </c>
      <c r="L105" s="111">
        <f t="shared" ca="1" si="106"/>
        <v>6.0267749916213323E-2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1.4464259979891208E-2</v>
      </c>
    </row>
    <row r="106" spans="1:13" x14ac:dyDescent="0.3">
      <c r="A106" s="109" t="s">
        <v>27</v>
      </c>
      <c r="B106" s="109">
        <f t="shared" si="95"/>
        <v>4</v>
      </c>
      <c r="C106" s="120">
        <f ca="1">MAX(0,IFERROR(VLOOKUP(MID(CELL("filename",$A$1),FIND("]",CELL("filename",$A$1))+1,255)&amp;$A106,#REF!,4+C$1-1990,FALSE),0))</f>
        <v>0</v>
      </c>
      <c r="D106" s="120">
        <f ca="1">MAX(0,IFERROR(VLOOKUP(MID(CELL("filename",$A$1),FIND("]",CELL("filename",$A$1))+1,255)&amp;$A106,#REF!,4+D$1-1990,FALSE),0))</f>
        <v>0</v>
      </c>
      <c r="E106" s="120">
        <f ca="1">MAX(0,IFERROR(VLOOKUP(MID(CELL("filename",$A$1),FIND("]",CELL("filename",$A$1))+1,255)&amp;$A106,#REF!,4+E$1-1990,FALSE),0))</f>
        <v>0</v>
      </c>
      <c r="F106" s="120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0.51475639331480061</v>
      </c>
      <c r="H106" s="111">
        <f t="shared" ref="H106:L106" ca="1" si="107">G106-5*(G106-$M106)/($M$1-G$1)</f>
        <v>0.43325329770662385</v>
      </c>
      <c r="I106" s="111">
        <f t="shared" ca="1" si="107"/>
        <v>0.3517502020984471</v>
      </c>
      <c r="J106" s="111">
        <f t="shared" ca="1" si="107"/>
        <v>0.27024710649027034</v>
      </c>
      <c r="K106" s="111">
        <f t="shared" ca="1" si="107"/>
        <v>0.18874401088209358</v>
      </c>
      <c r="L106" s="111">
        <f t="shared" ca="1" si="107"/>
        <v>0.10724091527391681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2.5737819665740052E-2</v>
      </c>
    </row>
    <row r="107" spans="1:13" x14ac:dyDescent="0.3">
      <c r="A107" s="109" t="s">
        <v>29</v>
      </c>
      <c r="B107" s="109">
        <f t="shared" si="95"/>
        <v>4</v>
      </c>
      <c r="C107" s="120">
        <f ca="1">MAX(0,IFERROR(VLOOKUP(MID(CELL("filename",$A$1),FIND("]",CELL("filename",$A$1))+1,255)&amp;$A107,#REF!,4+C$1-1990,FALSE),0))</f>
        <v>0</v>
      </c>
      <c r="D107" s="120">
        <f ca="1">MAX(0,IFERROR(VLOOKUP(MID(CELL("filename",$A$1),FIND("]",CELL("filename",$A$1))+1,255)&amp;$A107,#REF!,4+D$1-1990,FALSE),0))</f>
        <v>0</v>
      </c>
      <c r="E107" s="120">
        <f ca="1">MAX(0,IFERROR(VLOOKUP(MID(CELL("filename",$A$1),FIND("]",CELL("filename",$A$1))+1,255)&amp;$A107,#REF!,4+E$1-1990,FALSE),0))</f>
        <v>0</v>
      </c>
      <c r="F107" s="120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7.0291459666520312E-2</v>
      </c>
      <c r="H107" s="111">
        <f t="shared" ref="H107:L107" ca="1" si="108">G107-5*(G107-$M107)/($M$1-G$1)</f>
        <v>5.91619785526546E-2</v>
      </c>
      <c r="I107" s="111">
        <f t="shared" ca="1" si="108"/>
        <v>4.8032497438788888E-2</v>
      </c>
      <c r="J107" s="111">
        <f t="shared" ca="1" si="108"/>
        <v>3.6903016324923169E-2</v>
      </c>
      <c r="K107" s="111">
        <f t="shared" ca="1" si="108"/>
        <v>2.5773535211057449E-2</v>
      </c>
      <c r="L107" s="111">
        <f t="shared" ca="1" si="108"/>
        <v>1.4644054097191734E-2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3.5145729833260188E-3</v>
      </c>
    </row>
    <row r="108" spans="1:13" x14ac:dyDescent="0.3">
      <c r="A108" s="109" t="s">
        <v>8</v>
      </c>
      <c r="B108" s="109">
        <f t="shared" si="95"/>
        <v>4</v>
      </c>
      <c r="C108" s="120">
        <f ca="1">MAX(0,IFERROR(VLOOKUP(MID(CELL("filename",$A$1),FIND("]",CELL("filename",$A$1))+1,255)&amp;$A108,#REF!,4+C$1-1990,FALSE),0))</f>
        <v>0</v>
      </c>
      <c r="D108" s="120">
        <f ca="1">MAX(0,IFERROR(VLOOKUP(MID(CELL("filename",$A$1),FIND("]",CELL("filename",$A$1))+1,255)&amp;$A108,#REF!,4+D$1-1990,FALSE),0))</f>
        <v>0</v>
      </c>
      <c r="E108" s="120">
        <f ca="1">MAX(0,IFERROR(VLOOKUP(MID(CELL("filename",$A$1),FIND("]",CELL("filename",$A$1))+1,255)&amp;$A108,#REF!,4+E$1-1990,FALSE),0))</f>
        <v>0</v>
      </c>
      <c r="F108" s="120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0.80909134093914226</v>
      </c>
      <c r="H108" s="111">
        <f t="shared" ref="H108:L108" ca="1" si="109">G108-5*(G108-$M108)/($M$1-G$1)</f>
        <v>0.68098521195711137</v>
      </c>
      <c r="I108" s="111">
        <f t="shared" ca="1" si="109"/>
        <v>0.55287908297508048</v>
      </c>
      <c r="J108" s="111">
        <f t="shared" ca="1" si="109"/>
        <v>0.42477295399304965</v>
      </c>
      <c r="K108" s="111">
        <f t="shared" ca="1" si="109"/>
        <v>0.29666682501101882</v>
      </c>
      <c r="L108" s="111">
        <f t="shared" ca="1" si="109"/>
        <v>0.16856069602898799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4.045456704695715E-2</v>
      </c>
    </row>
    <row r="109" spans="1:13" x14ac:dyDescent="0.3">
      <c r="A109" s="109" t="s">
        <v>6</v>
      </c>
      <c r="B109" s="109">
        <f t="shared" si="95"/>
        <v>4</v>
      </c>
      <c r="C109" s="120">
        <f ca="1">MAX(0,IFERROR(VLOOKUP(MID(CELL("filename",$A$1),FIND("]",CELL("filename",$A$1))+1,255)&amp;$A109,#REF!,4+C$1-1990,FALSE),0))</f>
        <v>0</v>
      </c>
      <c r="D109" s="120">
        <f ca="1">MAX(0,IFERROR(VLOOKUP(MID(CELL("filename",$A$1),FIND("]",CELL("filename",$A$1))+1,255)&amp;$A109,#REF!,4+D$1-1990,FALSE),0))</f>
        <v>0</v>
      </c>
      <c r="E109" s="120">
        <f ca="1">MAX(0,IFERROR(VLOOKUP(MID(CELL("filename",$A$1),FIND("]",CELL("filename",$A$1))+1,255)&amp;$A109,#REF!,4+E$1-1990,FALSE),0))</f>
        <v>0</v>
      </c>
      <c r="F109" s="120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0.40154090619824928</v>
      </c>
      <c r="H109" s="111">
        <f t="shared" ref="H109:L109" ca="1" si="110">G109-5*(G109-$M109)/($M$1-G$1)</f>
        <v>0.33796359605019316</v>
      </c>
      <c r="I109" s="111">
        <f t="shared" ca="1" si="110"/>
        <v>0.27438628590213704</v>
      </c>
      <c r="J109" s="111">
        <f t="shared" ca="1" si="110"/>
        <v>0.21080897575408092</v>
      </c>
      <c r="K109" s="111">
        <f t="shared" ca="1" si="110"/>
        <v>0.14723166560602477</v>
      </c>
      <c r="L109" s="111">
        <f t="shared" ca="1" si="110"/>
        <v>8.3654355457968621E-2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2.0077045309912483E-2</v>
      </c>
    </row>
    <row r="110" spans="1:13" x14ac:dyDescent="0.3">
      <c r="A110" s="109" t="s">
        <v>21</v>
      </c>
      <c r="B110" s="109">
        <f t="shared" si="95"/>
        <v>4</v>
      </c>
      <c r="C110" s="120">
        <f ca="1">MAX(0,IFERROR(VLOOKUP(MID(CELL("filename",$A$1),FIND("]",CELL("filename",$A$1))+1,255)&amp;$A110,#REF!,4+C$1-1990,FALSE),0))</f>
        <v>0</v>
      </c>
      <c r="D110" s="120">
        <f ca="1">MAX(0,IFERROR(VLOOKUP(MID(CELL("filename",$A$1),FIND("]",CELL("filename",$A$1))+1,255)&amp;$A110,#REF!,4+D$1-1990,FALSE),0))</f>
        <v>0</v>
      </c>
      <c r="E110" s="120">
        <f ca="1">MAX(0,IFERROR(VLOOKUP(MID(CELL("filename",$A$1),FIND("]",CELL("filename",$A$1))+1,255)&amp;$A110,#REF!,4+E$1-1990,FALSE),0))</f>
        <v>0</v>
      </c>
      <c r="F110" s="120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0.37436008888982858</v>
      </c>
      <c r="H110" s="111">
        <f t="shared" ref="H110:L110" ca="1" si="111">G110-5*(G110-$M110)/($M$1-G$1)</f>
        <v>0.31508640814893907</v>
      </c>
      <c r="I110" s="111">
        <f t="shared" ca="1" si="111"/>
        <v>0.25581272740804956</v>
      </c>
      <c r="J110" s="111">
        <f t="shared" ca="1" si="111"/>
        <v>0.19653904666716004</v>
      </c>
      <c r="K110" s="111">
        <f t="shared" ca="1" si="111"/>
        <v>0.13726536592627051</v>
      </c>
      <c r="L110" s="111">
        <f t="shared" ca="1" si="111"/>
        <v>7.7991685185380979E-2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1.8718004444491447E-2</v>
      </c>
    </row>
    <row r="111" spans="1:13" x14ac:dyDescent="0.3">
      <c r="A111" s="109" t="s">
        <v>10</v>
      </c>
      <c r="B111" s="109">
        <f t="shared" si="95"/>
        <v>4</v>
      </c>
      <c r="C111" s="120">
        <f ca="1">MAX(0,IFERROR(VLOOKUP(MID(CELL("filename",$A$1),FIND("]",CELL("filename",$A$1))+1,255)&amp;$A111,#REF!,4+C$1-1990,FALSE),0))</f>
        <v>0</v>
      </c>
      <c r="D111" s="120">
        <f ca="1">MAX(0,IFERROR(VLOOKUP(MID(CELL("filename",$A$1),FIND("]",CELL("filename",$A$1))+1,255)&amp;$A111,#REF!,4+D$1-1990,FALSE),0))</f>
        <v>0</v>
      </c>
      <c r="E111" s="120">
        <f ca="1">MAX(0,IFERROR(VLOOKUP(MID(CELL("filename",$A$1),FIND("]",CELL("filename",$A$1))+1,255)&amp;$A111,#REF!,4+E$1-1990,FALSE),0))</f>
        <v>0</v>
      </c>
      <c r="F111" s="120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0.84240475044422414</v>
      </c>
      <c r="H111" s="111">
        <f t="shared" ref="H111:L111" ca="1" si="112">G111-5*(G111-$M111)/($M$1-G$1)</f>
        <v>0.70902399829055529</v>
      </c>
      <c r="I111" s="111">
        <f t="shared" ca="1" si="112"/>
        <v>0.57564324613688655</v>
      </c>
      <c r="J111" s="111">
        <f t="shared" ca="1" si="112"/>
        <v>0.44226249398321771</v>
      </c>
      <c r="K111" s="111">
        <f t="shared" ca="1" si="112"/>
        <v>0.30888174182954886</v>
      </c>
      <c r="L111" s="111">
        <f t="shared" ca="1" si="112"/>
        <v>0.17550098967588004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4.2120237522211244E-2</v>
      </c>
    </row>
    <row r="112" spans="1:13" x14ac:dyDescent="0.3">
      <c r="A112" s="109" t="s">
        <v>20</v>
      </c>
      <c r="B112" s="109">
        <f t="shared" si="95"/>
        <v>4</v>
      </c>
      <c r="C112" s="120">
        <f ca="1">MAX(0,IFERROR(VLOOKUP(MID(CELL("filename",$A$1),FIND("]",CELL("filename",$A$1))+1,255)&amp;$A112,#REF!,4+C$1-1990,FALSE),0))</f>
        <v>0</v>
      </c>
      <c r="D112" s="120">
        <f ca="1">MAX(0,IFERROR(VLOOKUP(MID(CELL("filename",$A$1),FIND("]",CELL("filename",$A$1))+1,255)&amp;$A112,#REF!,4+D$1-1990,FALSE),0))</f>
        <v>0</v>
      </c>
      <c r="E112" s="120">
        <f ca="1">MAX(0,IFERROR(VLOOKUP(MID(CELL("filename",$A$1),FIND("]",CELL("filename",$A$1))+1,255)&amp;$A112,#REF!,4+E$1-1990,FALSE),0))</f>
        <v>0</v>
      </c>
      <c r="F112" s="120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0.65823917384561248</v>
      </c>
      <c r="H112" s="111">
        <f t="shared" ref="H112:L112" ca="1" si="113">G112-5*(G112-$M112)/($M$1-G$1)</f>
        <v>0.55401797132005715</v>
      </c>
      <c r="I112" s="111">
        <f t="shared" ca="1" si="113"/>
        <v>0.44979676879450187</v>
      </c>
      <c r="J112" s="111">
        <f t="shared" ca="1" si="113"/>
        <v>0.34557556626894659</v>
      </c>
      <c r="K112" s="111">
        <f t="shared" ca="1" si="113"/>
        <v>0.24135436374339125</v>
      </c>
      <c r="L112" s="111">
        <f t="shared" ca="1" si="113"/>
        <v>0.13713316121783595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3.2911958692280655E-2</v>
      </c>
    </row>
    <row r="113" spans="1:13" x14ac:dyDescent="0.3">
      <c r="A113" s="109" t="s">
        <v>26</v>
      </c>
      <c r="B113" s="109">
        <f t="shared" si="95"/>
        <v>4</v>
      </c>
      <c r="C113" s="120">
        <f ca="1">MAX(0,IFERROR(VLOOKUP(MID(CELL("filename",$A$1),FIND("]",CELL("filename",$A$1))+1,255)&amp;$A113,#REF!,4+C$1-1990,FALSE),0))</f>
        <v>0</v>
      </c>
      <c r="D113" s="120">
        <f ca="1">MAX(0,IFERROR(VLOOKUP(MID(CELL("filename",$A$1),FIND("]",CELL("filename",$A$1))+1,255)&amp;$A113,#REF!,4+D$1-1990,FALSE),0))</f>
        <v>0</v>
      </c>
      <c r="E113" s="120">
        <f ca="1">MAX(0,IFERROR(VLOOKUP(MID(CELL("filename",$A$1),FIND("]",CELL("filename",$A$1))+1,255)&amp;$A113,#REF!,4+E$1-1990,FALSE),0))</f>
        <v>0</v>
      </c>
      <c r="F113" s="120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9.9522846374697424E-2</v>
      </c>
      <c r="H113" s="111">
        <f t="shared" ref="H113:L113" ca="1" si="114">G113-5*(G113-$M113)/($M$1-G$1)</f>
        <v>8.3765062365370332E-2</v>
      </c>
      <c r="I113" s="111">
        <f t="shared" ca="1" si="114"/>
        <v>6.8007278356043241E-2</v>
      </c>
      <c r="J113" s="111">
        <f t="shared" ca="1" si="114"/>
        <v>5.2249494346716149E-2</v>
      </c>
      <c r="K113" s="111">
        <f t="shared" ca="1" si="114"/>
        <v>3.6491710337389058E-2</v>
      </c>
      <c r="L113" s="111">
        <f t="shared" ca="1" si="114"/>
        <v>2.0733926328061966E-2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4.9761423187348755E-3</v>
      </c>
    </row>
    <row r="114" spans="1:13" x14ac:dyDescent="0.3">
      <c r="A114" s="109" t="s">
        <v>7</v>
      </c>
      <c r="B114" s="109">
        <f t="shared" si="95"/>
        <v>4</v>
      </c>
      <c r="C114" s="120">
        <f ca="1">MAX(0,IFERROR(VLOOKUP(MID(CELL("filename",$A$1),FIND("]",CELL("filename",$A$1))+1,255)&amp;$A114,#REF!,4+C$1-1990,FALSE),0))</f>
        <v>0</v>
      </c>
      <c r="D114" s="120">
        <f ca="1">MAX(0,IFERROR(VLOOKUP(MID(CELL("filename",$A$1),FIND("]",CELL("filename",$A$1))+1,255)&amp;$A114,#REF!,4+D$1-1990,FALSE),0))</f>
        <v>0</v>
      </c>
      <c r="E114" s="120">
        <f ca="1">MAX(0,IFERROR(VLOOKUP(MID(CELL("filename",$A$1),FIND("]",CELL("filename",$A$1))+1,255)&amp;$A114,#REF!,4+E$1-1990,FALSE),0))</f>
        <v>0</v>
      </c>
      <c r="F114" s="120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0.37003747478650512</v>
      </c>
      <c r="H114" s="111">
        <f t="shared" ref="H114:L114" ca="1" si="115">G114-5*(G114-$M114)/($M$1-G$1)</f>
        <v>0.31144820794530848</v>
      </c>
      <c r="I114" s="111">
        <f t="shared" ca="1" si="115"/>
        <v>0.25285894110411183</v>
      </c>
      <c r="J114" s="111">
        <f t="shared" ca="1" si="115"/>
        <v>0.19426967426291519</v>
      </c>
      <c r="K114" s="111">
        <f t="shared" ca="1" si="115"/>
        <v>0.13568040742171855</v>
      </c>
      <c r="L114" s="111">
        <f t="shared" ca="1" si="115"/>
        <v>7.7091140580521911E-2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1.8501873739325273E-2</v>
      </c>
    </row>
    <row r="115" spans="1:13" x14ac:dyDescent="0.3">
      <c r="A115" s="109" t="s">
        <v>9</v>
      </c>
      <c r="B115" s="109">
        <f t="shared" si="95"/>
        <v>4</v>
      </c>
      <c r="C115" s="120">
        <f ca="1">MAX(0,IFERROR(VLOOKUP(MID(CELL("filename",$A$1),FIND("]",CELL("filename",$A$1))+1,255)&amp;$A115,#REF!,4+C$1-1990,FALSE),0))</f>
        <v>0</v>
      </c>
      <c r="D115" s="120">
        <f ca="1">MAX(0,IFERROR(VLOOKUP(MID(CELL("filename",$A$1),FIND("]",CELL("filename",$A$1))+1,255)&amp;$A115,#REF!,4+D$1-1990,FALSE),0))</f>
        <v>0</v>
      </c>
      <c r="E115" s="120">
        <f ca="1">MAX(0,IFERROR(VLOOKUP(MID(CELL("filename",$A$1),FIND("]",CELL("filename",$A$1))+1,255)&amp;$A115,#REF!,4+E$1-1990,FALSE),0))</f>
        <v>0</v>
      </c>
      <c r="F115" s="120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0.10538037905554444</v>
      </c>
      <c r="H115" s="111">
        <f t="shared" ref="H115:L115" ca="1" si="116">G115-5*(G115-$M115)/($M$1-G$1)</f>
        <v>8.8695152371749908E-2</v>
      </c>
      <c r="I115" s="111">
        <f t="shared" ca="1" si="116"/>
        <v>7.2009925687955376E-2</v>
      </c>
      <c r="J115" s="111">
        <f t="shared" ca="1" si="116"/>
        <v>5.5324699004160843E-2</v>
      </c>
      <c r="K115" s="111">
        <f t="shared" ca="1" si="116"/>
        <v>3.8639472320366304E-2</v>
      </c>
      <c r="L115" s="111">
        <f t="shared" ca="1" si="116"/>
        <v>2.1954245636571765E-2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5.2690189527772264E-3</v>
      </c>
    </row>
    <row r="116" spans="1:13" x14ac:dyDescent="0.3">
      <c r="A116" s="109" t="s">
        <v>14</v>
      </c>
      <c r="B116" s="109">
        <f t="shared" si="95"/>
        <v>4</v>
      </c>
      <c r="C116" s="120">
        <f ca="1">MAX(0,IFERROR(VLOOKUP(MID(CELL("filename",$A$1),FIND("]",CELL("filename",$A$1))+1,255)&amp;$A116,#REF!,4+C$1-1990,FALSE),0))</f>
        <v>0</v>
      </c>
      <c r="D116" s="120">
        <f ca="1">MAX(0,IFERROR(VLOOKUP(MID(CELL("filename",$A$1),FIND("]",CELL("filename",$A$1))+1,255)&amp;$A116,#REF!,4+D$1-1990,FALSE),0))</f>
        <v>0</v>
      </c>
      <c r="E116" s="120">
        <f ca="1">MAX(0,IFERROR(VLOOKUP(MID(CELL("filename",$A$1),FIND("]",CELL("filename",$A$1))+1,255)&amp;$A116,#REF!,4+E$1-1990,FALSE),0))</f>
        <v>0</v>
      </c>
      <c r="F116" s="120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0.22409811899530593</v>
      </c>
      <c r="H116" s="111">
        <f t="shared" ref="H116:L116" ca="1" si="117">G116-5*(G116-$M116)/($M$1-G$1)</f>
        <v>0.18861591682104917</v>
      </c>
      <c r="I116" s="111">
        <f t="shared" ca="1" si="117"/>
        <v>0.1531337146467924</v>
      </c>
      <c r="J116" s="111">
        <f t="shared" ca="1" si="117"/>
        <v>0.11765151247253564</v>
      </c>
      <c r="K116" s="111">
        <f t="shared" ca="1" si="117"/>
        <v>8.2169310298278869E-2</v>
      </c>
      <c r="L116" s="111">
        <f t="shared" ca="1" si="117"/>
        <v>4.6687108124022089E-2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1.1204905949765307E-2</v>
      </c>
    </row>
    <row r="117" spans="1:13" x14ac:dyDescent="0.3">
      <c r="A117" s="109" t="s">
        <v>4</v>
      </c>
      <c r="B117" s="109">
        <f t="shared" si="95"/>
        <v>4</v>
      </c>
      <c r="C117" s="120">
        <f ca="1">MAX(0,IFERROR(VLOOKUP(MID(CELL("filename",$A$1),FIND("]",CELL("filename",$A$1))+1,255)&amp;$A117,#REF!,4+C$1-1990,FALSE),0))</f>
        <v>0</v>
      </c>
      <c r="D117" s="120">
        <f ca="1">MAX(0,IFERROR(VLOOKUP(MID(CELL("filename",$A$1),FIND("]",CELL("filename",$A$1))+1,255)&amp;$A117,#REF!,4+D$1-1990,FALSE),0))</f>
        <v>0</v>
      </c>
      <c r="E117" s="120">
        <f ca="1">MAX(0,IFERROR(VLOOKUP(MID(CELL("filename",$A$1),FIND("]",CELL("filename",$A$1))+1,255)&amp;$A117,#REF!,4+E$1-1990,FALSE),0))</f>
        <v>0</v>
      </c>
      <c r="F117" s="120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0.66686571233137137</v>
      </c>
      <c r="H117" s="111">
        <f t="shared" ref="H117:L117" ca="1" si="118">G117-5*(G117-$M117)/($M$1-G$1)</f>
        <v>0.56127864121223758</v>
      </c>
      <c r="I117" s="111">
        <f t="shared" ca="1" si="118"/>
        <v>0.45569157009310379</v>
      </c>
      <c r="J117" s="111">
        <f t="shared" ca="1" si="118"/>
        <v>0.35010449897397</v>
      </c>
      <c r="K117" s="111">
        <f t="shared" ca="1" si="118"/>
        <v>0.24451742785483621</v>
      </c>
      <c r="L117" s="111">
        <f t="shared" ca="1" si="118"/>
        <v>0.13893035673570239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3.3343285616568595E-2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0.18890823150964647</v>
      </c>
      <c r="H2" s="111">
        <f ca="1">G2-5*(G2-$M2)/($M$1-G$1)</f>
        <v>0.18575976098448571</v>
      </c>
      <c r="I2" s="111">
        <f t="shared" ref="I2:L2" ca="1" si="0">H2-5*(H2-$M2)/($M$1-H$1)</f>
        <v>0.18261129045932495</v>
      </c>
      <c r="J2" s="111">
        <f t="shared" ca="1" si="0"/>
        <v>0.17946281993416419</v>
      </c>
      <c r="K2" s="111">
        <f t="shared" ca="1" si="0"/>
        <v>0.1763143494090034</v>
      </c>
      <c r="L2" s="111">
        <f t="shared" ca="1" si="0"/>
        <v>0.17316587888384261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0.17001740835868184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0.25146104165288186</v>
      </c>
      <c r="H3" s="111">
        <f t="shared" ref="H3:L18" ca="1" si="1">G3-5*(G3-$M3)/($M$1-G$1)</f>
        <v>0.24727002429200048</v>
      </c>
      <c r="I3" s="111">
        <f t="shared" ca="1" si="1"/>
        <v>0.24307900693111911</v>
      </c>
      <c r="J3" s="111">
        <f t="shared" ca="1" si="1"/>
        <v>0.23888798957023777</v>
      </c>
      <c r="K3" s="111">
        <f t="shared" ca="1" si="1"/>
        <v>0.2346969722093564</v>
      </c>
      <c r="L3" s="111">
        <f t="shared" ca="1" si="1"/>
        <v>0.23050595484847503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0.22631493748759368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3.7380880230397796E-2</v>
      </c>
      <c r="H4" s="111">
        <f t="shared" ca="1" si="1"/>
        <v>3.6757865559891169E-2</v>
      </c>
      <c r="I4" s="111">
        <f t="shared" ca="1" si="1"/>
        <v>3.6134850889384541E-2</v>
      </c>
      <c r="J4" s="111">
        <f t="shared" ca="1" si="1"/>
        <v>3.5511836218877907E-2</v>
      </c>
      <c r="K4" s="111">
        <f t="shared" ca="1" si="1"/>
        <v>3.4888821548371279E-2</v>
      </c>
      <c r="L4" s="111">
        <f t="shared" ca="1" si="1"/>
        <v>3.4265806877864652E-2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3.3642792207358017E-2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0.14775869325736898</v>
      </c>
      <c r="H5" s="111">
        <f t="shared" ca="1" si="1"/>
        <v>0.14529604836974616</v>
      </c>
      <c r="I5" s="111">
        <f t="shared" ca="1" si="1"/>
        <v>0.14283340348212334</v>
      </c>
      <c r="J5" s="111">
        <f t="shared" ca="1" si="1"/>
        <v>0.14037075859450052</v>
      </c>
      <c r="K5" s="111">
        <f t="shared" ca="1" si="1"/>
        <v>0.13790811370687769</v>
      </c>
      <c r="L5" s="111">
        <f t="shared" ca="1" si="1"/>
        <v>0.1354454688192549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0.13298282393163208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0.45115766444821576</v>
      </c>
      <c r="H6" s="111">
        <f t="shared" ca="1" si="1"/>
        <v>0.44363837004074547</v>
      </c>
      <c r="I6" s="111">
        <f t="shared" ca="1" si="1"/>
        <v>0.43611907563327523</v>
      </c>
      <c r="J6" s="111">
        <f t="shared" ca="1" si="1"/>
        <v>0.428599781225805</v>
      </c>
      <c r="K6" s="111">
        <f t="shared" ca="1" si="1"/>
        <v>0.42108048681833471</v>
      </c>
      <c r="L6" s="111">
        <f t="shared" ca="1" si="1"/>
        <v>0.41356119241086442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0.40604189800339419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9.7312622545317196E-3</v>
      </c>
      <c r="H7" s="111">
        <f t="shared" ca="1" si="1"/>
        <v>9.5690745502895243E-3</v>
      </c>
      <c r="I7" s="111">
        <f t="shared" ca="1" si="1"/>
        <v>9.4068868460473291E-3</v>
      </c>
      <c r="J7" s="111">
        <f t="shared" ca="1" si="1"/>
        <v>9.2446991418051339E-3</v>
      </c>
      <c r="K7" s="111">
        <f t="shared" ca="1" si="1"/>
        <v>9.0825114375629387E-3</v>
      </c>
      <c r="L7" s="111">
        <f t="shared" ca="1" si="1"/>
        <v>8.9203237333207435E-3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8.7581360290785483E-3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0.137464106683196</v>
      </c>
      <c r="H8" s="111">
        <f t="shared" ca="1" si="1"/>
        <v>0.13517303823847607</v>
      </c>
      <c r="I8" s="111">
        <f t="shared" ca="1" si="1"/>
        <v>0.13288196979375613</v>
      </c>
      <c r="J8" s="111">
        <f t="shared" ca="1" si="1"/>
        <v>0.1305909013490362</v>
      </c>
      <c r="K8" s="111">
        <f t="shared" ca="1" si="1"/>
        <v>0.12829983290431626</v>
      </c>
      <c r="L8" s="111">
        <f t="shared" ca="1" si="1"/>
        <v>0.12600876445959633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0.12371769601487641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0.20684299263238479</v>
      </c>
      <c r="H9" s="111">
        <f t="shared" ca="1" si="1"/>
        <v>0.20339560942184504</v>
      </c>
      <c r="I9" s="111">
        <f t="shared" ca="1" si="1"/>
        <v>0.19994822621130529</v>
      </c>
      <c r="J9" s="111">
        <f t="shared" ca="1" si="1"/>
        <v>0.19650084300076553</v>
      </c>
      <c r="K9" s="111">
        <f t="shared" ca="1" si="1"/>
        <v>0.19305345979022578</v>
      </c>
      <c r="L9" s="111">
        <f t="shared" ca="1" si="1"/>
        <v>0.18960607657968603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0.18615869336914631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0.23104250132227444</v>
      </c>
      <c r="H10" s="111">
        <f t="shared" ca="1" si="1"/>
        <v>0.2271917929669032</v>
      </c>
      <c r="I10" s="111">
        <f t="shared" ca="1" si="1"/>
        <v>0.22334108461153196</v>
      </c>
      <c r="J10" s="111">
        <f t="shared" ca="1" si="1"/>
        <v>0.21949037625616072</v>
      </c>
      <c r="K10" s="111">
        <f t="shared" ca="1" si="1"/>
        <v>0.21563966790078948</v>
      </c>
      <c r="L10" s="111">
        <f t="shared" ca="1" si="1"/>
        <v>0.21178895954541824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0.207938251190047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0.17666696617226599</v>
      </c>
      <c r="H11" s="111">
        <f t="shared" ca="1" si="1"/>
        <v>0.17372251673606157</v>
      </c>
      <c r="I11" s="111">
        <f t="shared" ca="1" si="1"/>
        <v>0.17077806729985714</v>
      </c>
      <c r="J11" s="111">
        <f t="shared" ca="1" si="1"/>
        <v>0.1678336178636527</v>
      </c>
      <c r="K11" s="111">
        <f t="shared" ca="1" si="1"/>
        <v>0.16488916842744827</v>
      </c>
      <c r="L11" s="111">
        <f t="shared" ca="1" si="1"/>
        <v>0.16194471899124385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0.1590002695550394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0.35683132628361636</v>
      </c>
      <c r="H12" s="111">
        <f t="shared" ca="1" si="1"/>
        <v>0.35088413751222275</v>
      </c>
      <c r="I12" s="111">
        <f t="shared" ca="1" si="1"/>
        <v>0.34493694874082914</v>
      </c>
      <c r="J12" s="111">
        <f t="shared" ca="1" si="1"/>
        <v>0.33898975996943553</v>
      </c>
      <c r="K12" s="111">
        <f t="shared" ca="1" si="1"/>
        <v>0.33304257119804193</v>
      </c>
      <c r="L12" s="111">
        <f t="shared" ca="1" si="1"/>
        <v>0.32709538242664832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0.32114819365525471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0.19712312218783065</v>
      </c>
      <c r="H13" s="111">
        <f t="shared" ca="1" si="1"/>
        <v>0.19383773681803348</v>
      </c>
      <c r="I13" s="111">
        <f t="shared" ca="1" si="1"/>
        <v>0.19055235144823632</v>
      </c>
      <c r="J13" s="111">
        <f t="shared" ca="1" si="1"/>
        <v>0.18726696607843912</v>
      </c>
      <c r="K13" s="111">
        <f t="shared" ca="1" si="1"/>
        <v>0.18398158070864196</v>
      </c>
      <c r="L13" s="111">
        <f t="shared" ca="1" si="1"/>
        <v>0.18069619533884479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0.17741080996904759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4.7831482953518316E-3</v>
      </c>
      <c r="H14" s="111">
        <f t="shared" ca="1" si="1"/>
        <v>4.7034291570959676E-3</v>
      </c>
      <c r="I14" s="111">
        <f t="shared" ca="1" si="1"/>
        <v>4.6237100188401036E-3</v>
      </c>
      <c r="J14" s="111">
        <f t="shared" ca="1" si="1"/>
        <v>4.5439908805842396E-3</v>
      </c>
      <c r="K14" s="111">
        <f t="shared" ca="1" si="1"/>
        <v>4.4642717423283755E-3</v>
      </c>
      <c r="L14" s="111">
        <f t="shared" ca="1" si="1"/>
        <v>4.3845526040725124E-3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4.3048334658166484E-3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0.39050093351348009</v>
      </c>
      <c r="H15" s="111">
        <f t="shared" ca="1" si="1"/>
        <v>0.38399258462158875</v>
      </c>
      <c r="I15" s="111">
        <f t="shared" ca="1" si="1"/>
        <v>0.37748423572969741</v>
      </c>
      <c r="J15" s="111">
        <f t="shared" ca="1" si="1"/>
        <v>0.37097588683780608</v>
      </c>
      <c r="K15" s="111">
        <f t="shared" ca="1" si="1"/>
        <v>0.36446753794591474</v>
      </c>
      <c r="L15" s="111">
        <f t="shared" ca="1" si="1"/>
        <v>0.35795918905402341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0.35145084016213207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1.8206017111080799E-2</v>
      </c>
      <c r="H16" s="111">
        <f t="shared" ca="1" si="1"/>
        <v>1.7902583492562785E-2</v>
      </c>
      <c r="I16" s="111">
        <f t="shared" ca="1" si="1"/>
        <v>1.7599149874044772E-2</v>
      </c>
      <c r="J16" s="111">
        <f t="shared" ca="1" si="1"/>
        <v>1.7295716255526759E-2</v>
      </c>
      <c r="K16" s="111">
        <f t="shared" ca="1" si="1"/>
        <v>1.6992282637008745E-2</v>
      </c>
      <c r="L16" s="111">
        <f t="shared" ca="1" si="1"/>
        <v>1.6688849018490732E-2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1.6385415399972719E-2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0.14740949286104163</v>
      </c>
      <c r="H17" s="111">
        <f t="shared" ca="1" si="1"/>
        <v>0.14495266798002426</v>
      </c>
      <c r="I17" s="111">
        <f t="shared" ca="1" si="1"/>
        <v>0.1424958430990069</v>
      </c>
      <c r="J17" s="111">
        <f t="shared" ca="1" si="1"/>
        <v>0.14003901821798953</v>
      </c>
      <c r="K17" s="111">
        <f t="shared" ca="1" si="1"/>
        <v>0.13758219333697216</v>
      </c>
      <c r="L17" s="111">
        <f t="shared" ca="1" si="1"/>
        <v>0.1351253684559548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0.13266854357493746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1.488263300779492E-2</v>
      </c>
      <c r="H18" s="111">
        <f t="shared" ca="1" si="1"/>
        <v>1.4634589124331672E-2</v>
      </c>
      <c r="I18" s="111">
        <f t="shared" ca="1" si="1"/>
        <v>1.4386545240868423E-2</v>
      </c>
      <c r="J18" s="111">
        <f t="shared" ca="1" si="1"/>
        <v>1.4138501357405174E-2</v>
      </c>
      <c r="K18" s="111">
        <f t="shared" ca="1" si="1"/>
        <v>1.3890457473941926E-2</v>
      </c>
      <c r="L18" s="111">
        <f t="shared" ca="1" si="1"/>
        <v>1.3642413590478677E-2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1.3394369707015429E-2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0.22638141790485208</v>
      </c>
      <c r="H19" s="111">
        <f t="shared" ref="H19:L34" ca="1" si="2">G19-5*(G19-$M19)/($M$1-G$1)</f>
        <v>0.22260839427310455</v>
      </c>
      <c r="I19" s="111">
        <f t="shared" ca="1" si="2"/>
        <v>0.21883537064135702</v>
      </c>
      <c r="J19" s="111">
        <f t="shared" ca="1" si="2"/>
        <v>0.21506234700960949</v>
      </c>
      <c r="K19" s="111">
        <f t="shared" ca="1" si="2"/>
        <v>0.21128932337786197</v>
      </c>
      <c r="L19" s="111">
        <f t="shared" ca="1" si="2"/>
        <v>0.20751629974611441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0.20374327611436688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0.42737826624823505</v>
      </c>
      <c r="H20" s="111">
        <f t="shared" ca="1" si="2"/>
        <v>0.42025529514409782</v>
      </c>
      <c r="I20" s="111">
        <f t="shared" ca="1" si="2"/>
        <v>0.41313232403996059</v>
      </c>
      <c r="J20" s="111">
        <f t="shared" ca="1" si="2"/>
        <v>0.4060093529358233</v>
      </c>
      <c r="K20" s="111">
        <f t="shared" ca="1" si="2"/>
        <v>0.39888638183168607</v>
      </c>
      <c r="L20" s="111">
        <f t="shared" ca="1" si="2"/>
        <v>0.39176341072754883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0.38464043962341155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2.1611260680091501E-2</v>
      </c>
      <c r="H21" s="111">
        <f t="shared" ca="1" si="2"/>
        <v>2.1251073002089976E-2</v>
      </c>
      <c r="I21" s="111">
        <f t="shared" ca="1" si="2"/>
        <v>2.0890885324088452E-2</v>
      </c>
      <c r="J21" s="111">
        <f t="shared" ca="1" si="2"/>
        <v>2.0530697646086928E-2</v>
      </c>
      <c r="K21" s="111">
        <f t="shared" ca="1" si="2"/>
        <v>2.0170509968085403E-2</v>
      </c>
      <c r="L21" s="111">
        <f t="shared" ca="1" si="2"/>
        <v>1.9810322290083879E-2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1.9450134612082351E-2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8.2772275837085574E-2</v>
      </c>
      <c r="H22" s="111">
        <f t="shared" ca="1" si="2"/>
        <v>8.1392737906467477E-2</v>
      </c>
      <c r="I22" s="111">
        <f t="shared" ca="1" si="2"/>
        <v>8.0013199975849381E-2</v>
      </c>
      <c r="J22" s="111">
        <f t="shared" ca="1" si="2"/>
        <v>7.8633662045231284E-2</v>
      </c>
      <c r="K22" s="111">
        <f t="shared" ca="1" si="2"/>
        <v>7.7254124114613201E-2</v>
      </c>
      <c r="L22" s="111">
        <f t="shared" ca="1" si="2"/>
        <v>7.5874586183995119E-2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7.4495048253377022E-2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0.14995329219293299</v>
      </c>
      <c r="H23" s="111">
        <f t="shared" ca="1" si="2"/>
        <v>0.14745407065638411</v>
      </c>
      <c r="I23" s="111">
        <f t="shared" ca="1" si="2"/>
        <v>0.14495484911983522</v>
      </c>
      <c r="J23" s="111">
        <f t="shared" ca="1" si="2"/>
        <v>0.14245562758328634</v>
      </c>
      <c r="K23" s="111">
        <f t="shared" ca="1" si="2"/>
        <v>0.13995640604673745</v>
      </c>
      <c r="L23" s="111">
        <f t="shared" ca="1" si="2"/>
        <v>0.13745718451018857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0.13495796297363968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6.6367508151265187E-2</v>
      </c>
      <c r="H24" s="111">
        <f t="shared" ca="1" si="2"/>
        <v>6.5261383015410762E-2</v>
      </c>
      <c r="I24" s="111">
        <f t="shared" ca="1" si="2"/>
        <v>6.4155257879556338E-2</v>
      </c>
      <c r="J24" s="111">
        <f t="shared" ca="1" si="2"/>
        <v>6.3049132743701913E-2</v>
      </c>
      <c r="K24" s="111">
        <f t="shared" ca="1" si="2"/>
        <v>6.1943007607847496E-2</v>
      </c>
      <c r="L24" s="111">
        <f t="shared" ca="1" si="2"/>
        <v>6.0836882471993078E-2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5.9730757336138668E-2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9.561461531545581E-4</v>
      </c>
      <c r="H25" s="111">
        <f t="shared" ca="1" si="2"/>
        <v>9.4021038393531553E-4</v>
      </c>
      <c r="I25" s="111">
        <f t="shared" ca="1" si="2"/>
        <v>9.2427461471607285E-4</v>
      </c>
      <c r="J25" s="111">
        <f t="shared" ca="1" si="2"/>
        <v>9.0833884549683017E-4</v>
      </c>
      <c r="K25" s="111">
        <f t="shared" ca="1" si="2"/>
        <v>8.924030762775876E-4</v>
      </c>
      <c r="L25" s="111">
        <f t="shared" ca="1" si="2"/>
        <v>8.7646730705834503E-4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8.6053153783910235E-4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0.45382775928200175</v>
      </c>
      <c r="H26" s="111">
        <f t="shared" ca="1" si="2"/>
        <v>0.44626396329396839</v>
      </c>
      <c r="I26" s="111">
        <f t="shared" ca="1" si="2"/>
        <v>0.43870016730593503</v>
      </c>
      <c r="J26" s="111">
        <f t="shared" ca="1" si="2"/>
        <v>0.43113637131790167</v>
      </c>
      <c r="K26" s="111">
        <f t="shared" ca="1" si="2"/>
        <v>0.42357257532986831</v>
      </c>
      <c r="L26" s="111">
        <f t="shared" ca="1" si="2"/>
        <v>0.41600877934183494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0.40844498335380158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0.36885627128918674</v>
      </c>
      <c r="H27" s="111">
        <f t="shared" ca="1" si="2"/>
        <v>0.36270866676770031</v>
      </c>
      <c r="I27" s="111">
        <f t="shared" ca="1" si="2"/>
        <v>0.35656106224621387</v>
      </c>
      <c r="J27" s="111">
        <f t="shared" ca="1" si="2"/>
        <v>0.35041345772472743</v>
      </c>
      <c r="K27" s="111">
        <f t="shared" ca="1" si="2"/>
        <v>0.34426585320324099</v>
      </c>
      <c r="L27" s="111">
        <f t="shared" ca="1" si="2"/>
        <v>0.33811824868175455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0.33197064416026806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0.26808252593737009</v>
      </c>
      <c r="H28" s="111">
        <f t="shared" ca="1" si="2"/>
        <v>0.2636144838384139</v>
      </c>
      <c r="I28" s="111">
        <f t="shared" ca="1" si="2"/>
        <v>0.25914644173945772</v>
      </c>
      <c r="J28" s="111">
        <f t="shared" ca="1" si="2"/>
        <v>0.25467839964050154</v>
      </c>
      <c r="K28" s="111">
        <f t="shared" ca="1" si="2"/>
        <v>0.25021035754154541</v>
      </c>
      <c r="L28" s="111">
        <f t="shared" ca="1" si="2"/>
        <v>0.24574231544258923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0.24127427334363308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0.55634956320927909</v>
      </c>
      <c r="H29" s="111">
        <f t="shared" ca="1" si="2"/>
        <v>0.54707707048912446</v>
      </c>
      <c r="I29" s="111">
        <f t="shared" ca="1" si="2"/>
        <v>0.53780457776896984</v>
      </c>
      <c r="J29" s="111">
        <f t="shared" ca="1" si="2"/>
        <v>0.52853208504881521</v>
      </c>
      <c r="K29" s="111">
        <f t="shared" ca="1" si="2"/>
        <v>0.51925959232866059</v>
      </c>
      <c r="L29" s="111">
        <f t="shared" ca="1" si="2"/>
        <v>0.50998709960850586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0.50071460688835123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7.1668470767206713E-2</v>
      </c>
      <c r="H30" s="111">
        <f t="shared" ca="1" si="2"/>
        <v>7.0473996254419941E-2</v>
      </c>
      <c r="I30" s="111">
        <f t="shared" ca="1" si="2"/>
        <v>6.9279521741633154E-2</v>
      </c>
      <c r="J30" s="111">
        <f t="shared" ca="1" si="2"/>
        <v>6.8085047228846368E-2</v>
      </c>
      <c r="K30" s="111">
        <f t="shared" ca="1" si="2"/>
        <v>6.6890572716059596E-2</v>
      </c>
      <c r="L30" s="111">
        <f t="shared" ca="1" si="2"/>
        <v>6.5696098203272824E-2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6.4501623690486037E-2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0.18890823150964647</v>
      </c>
      <c r="H31" s="111">
        <f t="shared" ca="1" si="2"/>
        <v>0.17316587888384261</v>
      </c>
      <c r="I31" s="111">
        <f t="shared" ca="1" si="2"/>
        <v>0.15742352625803874</v>
      </c>
      <c r="J31" s="111">
        <f t="shared" ca="1" si="2"/>
        <v>0.14168117363223487</v>
      </c>
      <c r="K31" s="111">
        <f t="shared" ca="1" si="2"/>
        <v>0.125938821006431</v>
      </c>
      <c r="L31" s="111">
        <f t="shared" ca="1" si="2"/>
        <v>0.11019646838062712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9.4454115754823237E-2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0.25146104165288186</v>
      </c>
      <c r="H32" s="111">
        <f t="shared" ca="1" si="2"/>
        <v>0.23050595484847503</v>
      </c>
      <c r="I32" s="111">
        <f t="shared" ca="1" si="2"/>
        <v>0.20955086804406819</v>
      </c>
      <c r="J32" s="111">
        <f t="shared" ca="1" si="2"/>
        <v>0.18859578123966136</v>
      </c>
      <c r="K32" s="111">
        <f t="shared" ca="1" si="2"/>
        <v>0.16764069443525456</v>
      </c>
      <c r="L32" s="111">
        <f t="shared" ca="1" si="2"/>
        <v>0.14668560763084776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0.12573052082644093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3.7380880230397796E-2</v>
      </c>
      <c r="H33" s="111">
        <f t="shared" ca="1" si="2"/>
        <v>3.4265806877864645E-2</v>
      </c>
      <c r="I33" s="111">
        <f t="shared" ca="1" si="2"/>
        <v>3.1150733525331497E-2</v>
      </c>
      <c r="J33" s="111">
        <f t="shared" ca="1" si="2"/>
        <v>2.8035660172798349E-2</v>
      </c>
      <c r="K33" s="111">
        <f t="shared" ca="1" si="2"/>
        <v>2.4920586820265198E-2</v>
      </c>
      <c r="L33" s="111">
        <f t="shared" ca="1" si="2"/>
        <v>2.1805513467732046E-2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1.8690440115198898E-2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0.14775869325736898</v>
      </c>
      <c r="H34" s="111">
        <f t="shared" ca="1" si="2"/>
        <v>0.1354454688192549</v>
      </c>
      <c r="I34" s="111">
        <f t="shared" ca="1" si="2"/>
        <v>0.12313224438114082</v>
      </c>
      <c r="J34" s="111">
        <f t="shared" ca="1" si="2"/>
        <v>0.11081901994302673</v>
      </c>
      <c r="K34" s="111">
        <f t="shared" ca="1" si="2"/>
        <v>9.8505795504912647E-2</v>
      </c>
      <c r="L34" s="111">
        <f t="shared" ca="1" si="2"/>
        <v>8.6192571066798562E-2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7.3879346628684492E-2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0.45115766444821576</v>
      </c>
      <c r="H35" s="111">
        <f t="shared" ref="H35:L50" ca="1" si="4">G35-5*(G35-$M35)/($M$1-G$1)</f>
        <v>0.41356119241086442</v>
      </c>
      <c r="I35" s="111">
        <f t="shared" ca="1" si="4"/>
        <v>0.37596472037351314</v>
      </c>
      <c r="J35" s="111">
        <f t="shared" ca="1" si="4"/>
        <v>0.3383682483361618</v>
      </c>
      <c r="K35" s="111">
        <f t="shared" ca="1" si="4"/>
        <v>0.30077177629881047</v>
      </c>
      <c r="L35" s="111">
        <f t="shared" ca="1" si="4"/>
        <v>0.26317530426145919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0.22557883222410788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9.7312622545317196E-3</v>
      </c>
      <c r="H36" s="111">
        <f t="shared" ca="1" si="4"/>
        <v>8.9203237333207435E-3</v>
      </c>
      <c r="I36" s="111">
        <f t="shared" ca="1" si="4"/>
        <v>8.1093852121097675E-3</v>
      </c>
      <c r="J36" s="111">
        <f t="shared" ca="1" si="4"/>
        <v>7.2984466908987905E-3</v>
      </c>
      <c r="K36" s="111">
        <f t="shared" ca="1" si="4"/>
        <v>6.4875081696878136E-3</v>
      </c>
      <c r="L36" s="111">
        <f t="shared" ca="1" si="4"/>
        <v>5.6765696484768367E-3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4.8656311272658598E-3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0.137464106683196</v>
      </c>
      <c r="H37" s="111">
        <f t="shared" ca="1" si="4"/>
        <v>0.12600876445959633</v>
      </c>
      <c r="I37" s="111">
        <f t="shared" ca="1" si="4"/>
        <v>0.11455342223599667</v>
      </c>
      <c r="J37" s="111">
        <f t="shared" ca="1" si="4"/>
        <v>0.10309808001239701</v>
      </c>
      <c r="K37" s="111">
        <f t="shared" ca="1" si="4"/>
        <v>9.1642737788797335E-2</v>
      </c>
      <c r="L37" s="111">
        <f t="shared" ca="1" si="4"/>
        <v>8.0187395565197661E-2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6.8732053341598001E-2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0.20684299263238479</v>
      </c>
      <c r="H38" s="111">
        <f t="shared" ca="1" si="4"/>
        <v>0.18960607657968606</v>
      </c>
      <c r="I38" s="111">
        <f t="shared" ca="1" si="4"/>
        <v>0.17236916052698734</v>
      </c>
      <c r="J38" s="111">
        <f t="shared" ca="1" si="4"/>
        <v>0.15513224447428861</v>
      </c>
      <c r="K38" s="111">
        <f t="shared" ca="1" si="4"/>
        <v>0.13789532842158986</v>
      </c>
      <c r="L38" s="111">
        <f t="shared" ca="1" si="4"/>
        <v>0.12065841236889113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0.10342149631619239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0.23104250132227444</v>
      </c>
      <c r="H39" s="111">
        <f t="shared" ca="1" si="4"/>
        <v>0.21178895954541824</v>
      </c>
      <c r="I39" s="111">
        <f t="shared" ca="1" si="4"/>
        <v>0.19253541776856203</v>
      </c>
      <c r="J39" s="111">
        <f t="shared" ca="1" si="4"/>
        <v>0.17328187599170583</v>
      </c>
      <c r="K39" s="111">
        <f t="shared" ca="1" si="4"/>
        <v>0.15402833421484963</v>
      </c>
      <c r="L39" s="111">
        <f t="shared" ca="1" si="4"/>
        <v>0.13477479243799342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0.11552125066113722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0.17666696617226599</v>
      </c>
      <c r="H40" s="111">
        <f t="shared" ca="1" si="4"/>
        <v>0.16194471899124382</v>
      </c>
      <c r="I40" s="111">
        <f t="shared" ca="1" si="4"/>
        <v>0.14722247181022166</v>
      </c>
      <c r="J40" s="111">
        <f t="shared" ca="1" si="4"/>
        <v>0.1325002246291995</v>
      </c>
      <c r="K40" s="111">
        <f t="shared" ca="1" si="4"/>
        <v>0.11777797744817733</v>
      </c>
      <c r="L40" s="111">
        <f t="shared" ca="1" si="4"/>
        <v>0.10305573026715517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8.8333483086132994E-2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0.35683132628361636</v>
      </c>
      <c r="H41" s="111">
        <f t="shared" ca="1" si="4"/>
        <v>0.32709538242664832</v>
      </c>
      <c r="I41" s="111">
        <f t="shared" ca="1" si="4"/>
        <v>0.29735943856968028</v>
      </c>
      <c r="J41" s="111">
        <f t="shared" ca="1" si="4"/>
        <v>0.26762349471271224</v>
      </c>
      <c r="K41" s="111">
        <f t="shared" ca="1" si="4"/>
        <v>0.23788755085574423</v>
      </c>
      <c r="L41" s="111">
        <f t="shared" ca="1" si="4"/>
        <v>0.20815160699877619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0.17841566314180818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0.19712312218783065</v>
      </c>
      <c r="H42" s="111">
        <f t="shared" ca="1" si="4"/>
        <v>0.18069619533884476</v>
      </c>
      <c r="I42" s="111">
        <f t="shared" ca="1" si="4"/>
        <v>0.16426926848985887</v>
      </c>
      <c r="J42" s="111">
        <f t="shared" ca="1" si="4"/>
        <v>0.14784234164087298</v>
      </c>
      <c r="K42" s="111">
        <f t="shared" ca="1" si="4"/>
        <v>0.13141541479188709</v>
      </c>
      <c r="L42" s="111">
        <f t="shared" ca="1" si="4"/>
        <v>0.1149884879429012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9.8561561093915326E-2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4.7831482953518316E-3</v>
      </c>
      <c r="H43" s="111">
        <f t="shared" ca="1" si="4"/>
        <v>4.3845526040725124E-3</v>
      </c>
      <c r="I43" s="111">
        <f t="shared" ca="1" si="4"/>
        <v>3.9859569127931932E-3</v>
      </c>
      <c r="J43" s="111">
        <f t="shared" ca="1" si="4"/>
        <v>3.5873612215138739E-3</v>
      </c>
      <c r="K43" s="111">
        <f t="shared" ca="1" si="4"/>
        <v>3.1887655302345547E-3</v>
      </c>
      <c r="L43" s="111">
        <f t="shared" ca="1" si="4"/>
        <v>2.7901698389552355E-3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2.3915741476759158E-3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0.39050093351348009</v>
      </c>
      <c r="H44" s="111">
        <f t="shared" ca="1" si="4"/>
        <v>0.35795918905402341</v>
      </c>
      <c r="I44" s="111">
        <f t="shared" ca="1" si="4"/>
        <v>0.32541744459456673</v>
      </c>
      <c r="J44" s="111">
        <f t="shared" ca="1" si="4"/>
        <v>0.29287570013511005</v>
      </c>
      <c r="K44" s="111">
        <f t="shared" ca="1" si="4"/>
        <v>0.26033395567565337</v>
      </c>
      <c r="L44" s="111">
        <f t="shared" ca="1" si="4"/>
        <v>0.22779221121619669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0.19525046675674004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1.8206017111080799E-2</v>
      </c>
      <c r="H45" s="111">
        <f t="shared" ca="1" si="4"/>
        <v>1.6688849018490732E-2</v>
      </c>
      <c r="I45" s="111">
        <f t="shared" ca="1" si="4"/>
        <v>1.5171680925900665E-2</v>
      </c>
      <c r="J45" s="111">
        <f t="shared" ca="1" si="4"/>
        <v>1.3654512833310598E-2</v>
      </c>
      <c r="K45" s="111">
        <f t="shared" ca="1" si="4"/>
        <v>1.2137344740720531E-2</v>
      </c>
      <c r="L45" s="111">
        <f t="shared" ca="1" si="4"/>
        <v>1.0620176648130464E-2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9.1030085555403994E-3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0.14740949286104163</v>
      </c>
      <c r="H46" s="111">
        <f t="shared" ca="1" si="4"/>
        <v>0.13512536845595483</v>
      </c>
      <c r="I46" s="111">
        <f t="shared" ca="1" si="4"/>
        <v>0.12284124405086802</v>
      </c>
      <c r="J46" s="111">
        <f t="shared" ca="1" si="4"/>
        <v>0.11055711964578122</v>
      </c>
      <c r="K46" s="111">
        <f t="shared" ca="1" si="4"/>
        <v>9.8272995240694411E-2</v>
      </c>
      <c r="L46" s="111">
        <f t="shared" ca="1" si="4"/>
        <v>8.5988870835607606E-2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7.3704746430520815E-2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1.488263300779492E-2</v>
      </c>
      <c r="H47" s="111">
        <f t="shared" ca="1" si="4"/>
        <v>1.3642413590478677E-2</v>
      </c>
      <c r="I47" s="111">
        <f t="shared" ca="1" si="4"/>
        <v>1.2402194173162434E-2</v>
      </c>
      <c r="J47" s="111">
        <f t="shared" ca="1" si="4"/>
        <v>1.1161974755846191E-2</v>
      </c>
      <c r="K47" s="111">
        <f t="shared" ca="1" si="4"/>
        <v>9.921755338529948E-3</v>
      </c>
      <c r="L47" s="111">
        <f t="shared" ca="1" si="4"/>
        <v>8.6815359212137032E-3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7.4413165038974601E-3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0.22638141790485208</v>
      </c>
      <c r="H48" s="111">
        <f t="shared" ca="1" si="4"/>
        <v>0.20751629974611441</v>
      </c>
      <c r="I48" s="111">
        <f t="shared" ca="1" si="4"/>
        <v>0.18865118158737673</v>
      </c>
      <c r="J48" s="111">
        <f t="shared" ca="1" si="4"/>
        <v>0.16978606342863906</v>
      </c>
      <c r="K48" s="111">
        <f t="shared" ca="1" si="4"/>
        <v>0.15092094526990138</v>
      </c>
      <c r="L48" s="111">
        <f t="shared" ca="1" si="4"/>
        <v>0.1320558271111637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0.11319070895242604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0.42737826624823505</v>
      </c>
      <c r="H49" s="111">
        <f t="shared" ca="1" si="4"/>
        <v>0.39176341072754878</v>
      </c>
      <c r="I49" s="111">
        <f t="shared" ca="1" si="4"/>
        <v>0.3561485552068625</v>
      </c>
      <c r="J49" s="111">
        <f t="shared" ca="1" si="4"/>
        <v>0.32053369968617629</v>
      </c>
      <c r="K49" s="111">
        <f t="shared" ca="1" si="4"/>
        <v>0.28491884416549002</v>
      </c>
      <c r="L49" s="111">
        <f t="shared" ca="1" si="4"/>
        <v>0.24930398864480377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0.21368913312411753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2.1611260680091501E-2</v>
      </c>
      <c r="H50" s="111">
        <f t="shared" ca="1" si="4"/>
        <v>1.9810322290083875E-2</v>
      </c>
      <c r="I50" s="111">
        <f t="shared" ca="1" si="4"/>
        <v>1.800938390007625E-2</v>
      </c>
      <c r="J50" s="111">
        <f t="shared" ca="1" si="4"/>
        <v>1.6208445510068625E-2</v>
      </c>
      <c r="K50" s="111">
        <f t="shared" ca="1" si="4"/>
        <v>1.4407507120060999E-2</v>
      </c>
      <c r="L50" s="111">
        <f t="shared" ca="1" si="4"/>
        <v>1.2606568730053374E-2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1.080563034004575E-2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8.2772275837085574E-2</v>
      </c>
      <c r="H51" s="111">
        <f t="shared" ref="H51:L66" ca="1" si="5">G51-5*(G51-$M51)/($M$1-G$1)</f>
        <v>7.5874586183995105E-2</v>
      </c>
      <c r="I51" s="111">
        <f t="shared" ca="1" si="5"/>
        <v>6.8976896530904636E-2</v>
      </c>
      <c r="J51" s="111">
        <f t="shared" ca="1" si="5"/>
        <v>6.2079206877814173E-2</v>
      </c>
      <c r="K51" s="111">
        <f t="shared" ca="1" si="5"/>
        <v>5.5181517224723711E-2</v>
      </c>
      <c r="L51" s="111">
        <f t="shared" ca="1" si="5"/>
        <v>4.8283827571633249E-2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4.1386137918542787E-2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0.14995329219293299</v>
      </c>
      <c r="H52" s="111">
        <f t="shared" ca="1" si="5"/>
        <v>0.13745718451018857</v>
      </c>
      <c r="I52" s="111">
        <f t="shared" ca="1" si="5"/>
        <v>0.12496107682744415</v>
      </c>
      <c r="J52" s="111">
        <f t="shared" ca="1" si="5"/>
        <v>0.11246496914469974</v>
      </c>
      <c r="K52" s="111">
        <f t="shared" ca="1" si="5"/>
        <v>9.9968861461955327E-2</v>
      </c>
      <c r="L52" s="111">
        <f t="shared" ca="1" si="5"/>
        <v>8.7472753779210904E-2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7.4976646096466495E-2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6.6367508151265187E-2</v>
      </c>
      <c r="H53" s="111">
        <f t="shared" ca="1" si="5"/>
        <v>6.0836882471993085E-2</v>
      </c>
      <c r="I53" s="111">
        <f t="shared" ca="1" si="5"/>
        <v>5.5306256792720984E-2</v>
      </c>
      <c r="J53" s="111">
        <f t="shared" ca="1" si="5"/>
        <v>4.977563111344889E-2</v>
      </c>
      <c r="K53" s="111">
        <f t="shared" ca="1" si="5"/>
        <v>4.4245005434176789E-2</v>
      </c>
      <c r="L53" s="111">
        <f t="shared" ca="1" si="5"/>
        <v>3.8714379754904688E-2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3.3183754075632593E-2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9.561461531545581E-4</v>
      </c>
      <c r="H54" s="111">
        <f t="shared" ca="1" si="5"/>
        <v>8.7646730705834492E-4</v>
      </c>
      <c r="I54" s="111">
        <f t="shared" ca="1" si="5"/>
        <v>7.9678846096213173E-4</v>
      </c>
      <c r="J54" s="111">
        <f t="shared" ca="1" si="5"/>
        <v>7.1710961486591855E-4</v>
      </c>
      <c r="K54" s="111">
        <f t="shared" ca="1" si="5"/>
        <v>6.3743076876970537E-4</v>
      </c>
      <c r="L54" s="111">
        <f t="shared" ca="1" si="5"/>
        <v>5.5775192267349218E-4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4.7807307657727905E-4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0.45382775928200175</v>
      </c>
      <c r="H55" s="111">
        <f t="shared" ca="1" si="5"/>
        <v>0.41600877934183494</v>
      </c>
      <c r="I55" s="111">
        <f t="shared" ca="1" si="5"/>
        <v>0.37818979940166814</v>
      </c>
      <c r="J55" s="111">
        <f t="shared" ca="1" si="5"/>
        <v>0.34037081946150133</v>
      </c>
      <c r="K55" s="111">
        <f t="shared" ca="1" si="5"/>
        <v>0.30255183952133452</v>
      </c>
      <c r="L55" s="111">
        <f t="shared" ca="1" si="5"/>
        <v>0.26473285958116771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0.22691387964100088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0.36885627128918674</v>
      </c>
      <c r="H56" s="111">
        <f t="shared" ca="1" si="5"/>
        <v>0.3381182486817545</v>
      </c>
      <c r="I56" s="111">
        <f t="shared" ca="1" si="5"/>
        <v>0.30738022607432225</v>
      </c>
      <c r="J56" s="111">
        <f t="shared" ca="1" si="5"/>
        <v>0.27664220346689006</v>
      </c>
      <c r="K56" s="111">
        <f t="shared" ca="1" si="5"/>
        <v>0.24590418085945784</v>
      </c>
      <c r="L56" s="111">
        <f t="shared" ca="1" si="5"/>
        <v>0.21516615825202559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0.18442813564459337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0.26808252593737009</v>
      </c>
      <c r="H57" s="111">
        <f t="shared" ca="1" si="5"/>
        <v>0.24574231544258923</v>
      </c>
      <c r="I57" s="111">
        <f t="shared" ca="1" si="5"/>
        <v>0.22340210494780841</v>
      </c>
      <c r="J57" s="111">
        <f t="shared" ca="1" si="5"/>
        <v>0.20106189445302758</v>
      </c>
      <c r="K57" s="111">
        <f t="shared" ca="1" si="5"/>
        <v>0.17872168395824672</v>
      </c>
      <c r="L57" s="111">
        <f t="shared" ca="1" si="5"/>
        <v>0.15638147346346587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0.13404126296868504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0.55634956320927909</v>
      </c>
      <c r="H58" s="111">
        <f t="shared" ca="1" si="5"/>
        <v>0.50998709960850586</v>
      </c>
      <c r="I58" s="111">
        <f t="shared" ca="1" si="5"/>
        <v>0.46362463600773263</v>
      </c>
      <c r="J58" s="111">
        <f t="shared" ca="1" si="5"/>
        <v>0.41726217240695934</v>
      </c>
      <c r="K58" s="111">
        <f t="shared" ca="1" si="5"/>
        <v>0.37089970880618606</v>
      </c>
      <c r="L58" s="111">
        <f t="shared" ca="1" si="5"/>
        <v>0.32453724520541283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0.27817478160463954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7.1668470767206713E-2</v>
      </c>
      <c r="H59" s="111">
        <f t="shared" ca="1" si="5"/>
        <v>6.5696098203272824E-2</v>
      </c>
      <c r="I59" s="111">
        <f t="shared" ca="1" si="5"/>
        <v>5.9723725639338934E-2</v>
      </c>
      <c r="J59" s="111">
        <f t="shared" ca="1" si="5"/>
        <v>5.3751353075405038E-2</v>
      </c>
      <c r="K59" s="111">
        <f t="shared" ca="1" si="5"/>
        <v>4.7778980511471142E-2</v>
      </c>
      <c r="L59" s="111">
        <f t="shared" ca="1" si="5"/>
        <v>4.1806607947537253E-2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3.5834235383603356E-2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0.18890823150964647</v>
      </c>
      <c r="H60" s="111">
        <f t="shared" ca="1" si="5"/>
        <v>0.16844317309610143</v>
      </c>
      <c r="I60" s="111">
        <f t="shared" ca="1" si="5"/>
        <v>0.14797811468255639</v>
      </c>
      <c r="J60" s="111">
        <f t="shared" ca="1" si="5"/>
        <v>0.12751305626901135</v>
      </c>
      <c r="K60" s="111">
        <f t="shared" ca="1" si="5"/>
        <v>0.10704799785546633</v>
      </c>
      <c r="L60" s="111">
        <f t="shared" ca="1" si="5"/>
        <v>8.6582939441921303E-2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6.6117881028376263E-2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0.25146104165288186</v>
      </c>
      <c r="H61" s="111">
        <f t="shared" ca="1" si="5"/>
        <v>0.22421942880715298</v>
      </c>
      <c r="I61" s="111">
        <f t="shared" ca="1" si="5"/>
        <v>0.19697781596142411</v>
      </c>
      <c r="J61" s="111">
        <f t="shared" ca="1" si="5"/>
        <v>0.16973620311569523</v>
      </c>
      <c r="K61" s="111">
        <f t="shared" ca="1" si="5"/>
        <v>0.14249459026996636</v>
      </c>
      <c r="L61" s="111">
        <f t="shared" ca="1" si="5"/>
        <v>0.1152529774242375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8.8011364578508638E-2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3.7380880230397796E-2</v>
      </c>
      <c r="H62" s="111">
        <f t="shared" ca="1" si="5"/>
        <v>3.3331284872104704E-2</v>
      </c>
      <c r="I62" s="111">
        <f t="shared" ca="1" si="5"/>
        <v>2.9281689513811607E-2</v>
      </c>
      <c r="J62" s="111">
        <f t="shared" ca="1" si="5"/>
        <v>2.5232094155518511E-2</v>
      </c>
      <c r="K62" s="111">
        <f t="shared" ca="1" si="5"/>
        <v>2.1182498797225419E-2</v>
      </c>
      <c r="L62" s="111">
        <f t="shared" ca="1" si="5"/>
        <v>1.7132903438932322E-2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1.3083308080639228E-2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0.14775869325736898</v>
      </c>
      <c r="H63" s="111">
        <f t="shared" ca="1" si="5"/>
        <v>0.13175150148782067</v>
      </c>
      <c r="I63" s="111">
        <f t="shared" ca="1" si="5"/>
        <v>0.11574430971827236</v>
      </c>
      <c r="J63" s="111">
        <f t="shared" ca="1" si="5"/>
        <v>9.9737117948724058E-2</v>
      </c>
      <c r="K63" s="111">
        <f t="shared" ca="1" si="5"/>
        <v>8.3729926179175754E-2</v>
      </c>
      <c r="L63" s="111">
        <f t="shared" ca="1" si="5"/>
        <v>6.772273440962745E-2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5.1715542640079139E-2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0.45115766444821576</v>
      </c>
      <c r="H64" s="111">
        <f t="shared" ca="1" si="5"/>
        <v>0.40228225079965907</v>
      </c>
      <c r="I64" s="111">
        <f t="shared" ca="1" si="5"/>
        <v>0.35340683715110233</v>
      </c>
      <c r="J64" s="111">
        <f t="shared" ca="1" si="5"/>
        <v>0.30453142350254564</v>
      </c>
      <c r="K64" s="111">
        <f t="shared" ca="1" si="5"/>
        <v>0.25565600985398895</v>
      </c>
      <c r="L64" s="111">
        <f t="shared" ca="1" si="5"/>
        <v>0.20678059620543221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0.1579051825568755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9.7312622545317196E-3</v>
      </c>
      <c r="H65" s="111">
        <f t="shared" ca="1" si="5"/>
        <v>8.6770421769574498E-3</v>
      </c>
      <c r="I65" s="111">
        <f t="shared" ca="1" si="5"/>
        <v>7.6228220993831801E-3</v>
      </c>
      <c r="J65" s="111">
        <f t="shared" ca="1" si="5"/>
        <v>6.5686020218089104E-3</v>
      </c>
      <c r="K65" s="111">
        <f t="shared" ca="1" si="5"/>
        <v>5.5143819442346406E-3</v>
      </c>
      <c r="L65" s="111">
        <f t="shared" ca="1" si="5"/>
        <v>4.4601618666603709E-3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3.4059417890861016E-3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0.137464106683196</v>
      </c>
      <c r="H66" s="111">
        <f t="shared" ca="1" si="5"/>
        <v>0.12257216179251644</v>
      </c>
      <c r="I66" s="111">
        <f t="shared" ca="1" si="5"/>
        <v>0.10768021690183686</v>
      </c>
      <c r="J66" s="111">
        <f t="shared" ca="1" si="5"/>
        <v>9.2788272011157302E-2</v>
      </c>
      <c r="K66" s="111">
        <f t="shared" ca="1" si="5"/>
        <v>7.7896327120477726E-2</v>
      </c>
      <c r="L66" s="111">
        <f t="shared" ca="1" si="5"/>
        <v>6.3004382229798164E-2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4.8112437339118595E-2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0.20684299263238479</v>
      </c>
      <c r="H67" s="111">
        <f t="shared" ref="H67:L82" ca="1" si="7">G67-5*(G67-$M67)/($M$1-G$1)</f>
        <v>0.18443500176387642</v>
      </c>
      <c r="I67" s="111">
        <f t="shared" ca="1" si="7"/>
        <v>0.16202701089536808</v>
      </c>
      <c r="J67" s="111">
        <f t="shared" ca="1" si="7"/>
        <v>0.13961902002685972</v>
      </c>
      <c r="K67" s="111">
        <f t="shared" ca="1" si="7"/>
        <v>0.11721102915835137</v>
      </c>
      <c r="L67" s="111">
        <f t="shared" ca="1" si="7"/>
        <v>9.4803038289843017E-2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7.2395047421334666E-2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0.23104250132227444</v>
      </c>
      <c r="H68" s="111">
        <f t="shared" ca="1" si="7"/>
        <v>0.20601289701236136</v>
      </c>
      <c r="I68" s="111">
        <f t="shared" ca="1" si="7"/>
        <v>0.18098329270244831</v>
      </c>
      <c r="J68" s="111">
        <f t="shared" ca="1" si="7"/>
        <v>0.15595368839253523</v>
      </c>
      <c r="K68" s="111">
        <f t="shared" ca="1" si="7"/>
        <v>0.13092408408262218</v>
      </c>
      <c r="L68" s="111">
        <f t="shared" ca="1" si="7"/>
        <v>0.10589447977270912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8.0864875462796054E-2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0.17666696617226599</v>
      </c>
      <c r="H69" s="111">
        <f t="shared" ca="1" si="7"/>
        <v>0.15752804483693716</v>
      </c>
      <c r="I69" s="111">
        <f t="shared" ca="1" si="7"/>
        <v>0.13838912350160834</v>
      </c>
      <c r="J69" s="111">
        <f t="shared" ca="1" si="7"/>
        <v>0.11925020216627953</v>
      </c>
      <c r="K69" s="111">
        <f t="shared" ca="1" si="7"/>
        <v>0.10011128083095072</v>
      </c>
      <c r="L69" s="111">
        <f t="shared" ca="1" si="7"/>
        <v>8.0972359495621898E-2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6.1833438160293089E-2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0.35683132628361636</v>
      </c>
      <c r="H70" s="111">
        <f t="shared" ca="1" si="7"/>
        <v>0.31817459926955793</v>
      </c>
      <c r="I70" s="111">
        <f t="shared" ca="1" si="7"/>
        <v>0.27951787225549951</v>
      </c>
      <c r="J70" s="111">
        <f t="shared" ca="1" si="7"/>
        <v>0.24086114524144106</v>
      </c>
      <c r="K70" s="111">
        <f t="shared" ca="1" si="7"/>
        <v>0.20220441822738261</v>
      </c>
      <c r="L70" s="111">
        <f t="shared" ca="1" si="7"/>
        <v>0.16354769121332416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0.12489096419926572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0.19712312218783065</v>
      </c>
      <c r="H71" s="111">
        <f t="shared" ca="1" si="7"/>
        <v>0.17576811728414898</v>
      </c>
      <c r="I71" s="111">
        <f t="shared" ca="1" si="7"/>
        <v>0.15441311238046734</v>
      </c>
      <c r="J71" s="111">
        <f t="shared" ca="1" si="7"/>
        <v>0.1330581074767857</v>
      </c>
      <c r="K71" s="111">
        <f t="shared" ca="1" si="7"/>
        <v>0.11170310257310405</v>
      </c>
      <c r="L71" s="111">
        <f t="shared" ca="1" si="7"/>
        <v>9.0348097669422395E-2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6.8993092765740727E-2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4.7831482953518316E-3</v>
      </c>
      <c r="H72" s="111">
        <f t="shared" ca="1" si="7"/>
        <v>4.2649738966887164E-3</v>
      </c>
      <c r="I72" s="111">
        <f t="shared" ca="1" si="7"/>
        <v>3.7467994980256011E-3</v>
      </c>
      <c r="J72" s="111">
        <f t="shared" ca="1" si="7"/>
        <v>3.2286250993624858E-3</v>
      </c>
      <c r="K72" s="111">
        <f t="shared" ca="1" si="7"/>
        <v>2.710450700699371E-3</v>
      </c>
      <c r="L72" s="111">
        <f t="shared" ca="1" si="7"/>
        <v>2.1922763020362562E-3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1.6741019033731409E-3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0.39050093351348009</v>
      </c>
      <c r="H73" s="111">
        <f t="shared" ca="1" si="7"/>
        <v>0.3481966657161864</v>
      </c>
      <c r="I73" s="111">
        <f t="shared" ca="1" si="7"/>
        <v>0.30589239791889272</v>
      </c>
      <c r="J73" s="111">
        <f t="shared" ca="1" si="7"/>
        <v>0.26358813012159904</v>
      </c>
      <c r="K73" s="111">
        <f t="shared" ca="1" si="7"/>
        <v>0.22128386232430536</v>
      </c>
      <c r="L73" s="111">
        <f t="shared" ca="1" si="7"/>
        <v>0.17897959452701168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0.13667532672971802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1.8206017111080799E-2</v>
      </c>
      <c r="H74" s="111">
        <f t="shared" ca="1" si="7"/>
        <v>1.6233698590713712E-2</v>
      </c>
      <c r="I74" s="111">
        <f t="shared" ca="1" si="7"/>
        <v>1.4261380070346625E-2</v>
      </c>
      <c r="J74" s="111">
        <f t="shared" ca="1" si="7"/>
        <v>1.2289061549979538E-2</v>
      </c>
      <c r="K74" s="111">
        <f t="shared" ca="1" si="7"/>
        <v>1.0316743029612451E-2</v>
      </c>
      <c r="L74" s="111">
        <f t="shared" ca="1" si="7"/>
        <v>8.3444245092453642E-3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6.372105988878279E-3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0.14740949286104163</v>
      </c>
      <c r="H75" s="111">
        <f t="shared" ca="1" si="7"/>
        <v>0.13144013113442879</v>
      </c>
      <c r="I75" s="111">
        <f t="shared" ca="1" si="7"/>
        <v>0.11547076940781595</v>
      </c>
      <c r="J75" s="111">
        <f t="shared" ca="1" si="7"/>
        <v>9.9501407681203108E-2</v>
      </c>
      <c r="K75" s="111">
        <f t="shared" ca="1" si="7"/>
        <v>8.3532045954590267E-2</v>
      </c>
      <c r="L75" s="111">
        <f t="shared" ca="1" si="7"/>
        <v>6.7562684227977413E-2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5.1593322501364565E-2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1.488263300779492E-2</v>
      </c>
      <c r="H76" s="111">
        <f t="shared" ca="1" si="7"/>
        <v>1.3270347765283803E-2</v>
      </c>
      <c r="I76" s="111">
        <f t="shared" ca="1" si="7"/>
        <v>1.1658062522772687E-2</v>
      </c>
      <c r="J76" s="111">
        <f t="shared" ca="1" si="7"/>
        <v>1.004577728026157E-2</v>
      </c>
      <c r="K76" s="111">
        <f t="shared" ca="1" si="7"/>
        <v>8.4334920377504528E-3</v>
      </c>
      <c r="L76" s="111">
        <f t="shared" ca="1" si="7"/>
        <v>6.8212067952393377E-3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5.2089215527282217E-3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0.22638141790485208</v>
      </c>
      <c r="H77" s="111">
        <f t="shared" ca="1" si="7"/>
        <v>0.20185676429849311</v>
      </c>
      <c r="I77" s="111">
        <f t="shared" ca="1" si="7"/>
        <v>0.17733211069213414</v>
      </c>
      <c r="J77" s="111">
        <f t="shared" ca="1" si="7"/>
        <v>0.15280745708577517</v>
      </c>
      <c r="K77" s="111">
        <f t="shared" ca="1" si="7"/>
        <v>0.12828280347941617</v>
      </c>
      <c r="L77" s="111">
        <f t="shared" ca="1" si="7"/>
        <v>0.1037581498730572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7.923349626669822E-2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0.42737826624823505</v>
      </c>
      <c r="H78" s="111">
        <f t="shared" ca="1" si="7"/>
        <v>0.3810789540713429</v>
      </c>
      <c r="I78" s="111">
        <f t="shared" ca="1" si="7"/>
        <v>0.33477964189445075</v>
      </c>
      <c r="J78" s="111">
        <f t="shared" ca="1" si="7"/>
        <v>0.28848032971755866</v>
      </c>
      <c r="K78" s="111">
        <f t="shared" ca="1" si="7"/>
        <v>0.24218101754066654</v>
      </c>
      <c r="L78" s="111">
        <f t="shared" ca="1" si="7"/>
        <v>0.19588170536377442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0.14958239318688227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2.1611260680091501E-2</v>
      </c>
      <c r="H79" s="111">
        <f t="shared" ca="1" si="7"/>
        <v>1.9270040773081587E-2</v>
      </c>
      <c r="I79" s="111">
        <f t="shared" ca="1" si="7"/>
        <v>1.6928820866071677E-2</v>
      </c>
      <c r="J79" s="111">
        <f t="shared" ca="1" si="7"/>
        <v>1.4587600959061763E-2</v>
      </c>
      <c r="K79" s="111">
        <f t="shared" ca="1" si="7"/>
        <v>1.224638105205185E-2</v>
      </c>
      <c r="L79" s="111">
        <f t="shared" ca="1" si="7"/>
        <v>9.9051611450419377E-3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7.5639412380320249E-3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8.2772275837085574E-2</v>
      </c>
      <c r="H80" s="111">
        <f t="shared" ca="1" si="7"/>
        <v>7.3805279288067974E-2</v>
      </c>
      <c r="I80" s="111">
        <f t="shared" ca="1" si="7"/>
        <v>6.4838282739050374E-2</v>
      </c>
      <c r="J80" s="111">
        <f t="shared" ca="1" si="7"/>
        <v>5.5871286190032766E-2</v>
      </c>
      <c r="K80" s="111">
        <f t="shared" ca="1" si="7"/>
        <v>4.6904289641015159E-2</v>
      </c>
      <c r="L80" s="111">
        <f t="shared" ca="1" si="7"/>
        <v>3.7937293091997552E-2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2.8970296542979949E-2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0.14995329219293299</v>
      </c>
      <c r="H81" s="111">
        <f t="shared" ca="1" si="7"/>
        <v>0.13370835220536526</v>
      </c>
      <c r="I81" s="111">
        <f t="shared" ca="1" si="7"/>
        <v>0.11746341221779752</v>
      </c>
      <c r="J81" s="111">
        <f t="shared" ca="1" si="7"/>
        <v>0.10121847223022978</v>
      </c>
      <c r="K81" s="111">
        <f t="shared" ca="1" si="7"/>
        <v>8.4973532242662034E-2</v>
      </c>
      <c r="L81" s="111">
        <f t="shared" ca="1" si="7"/>
        <v>6.8728592255094284E-2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5.2483652267526541E-2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6.6367508151265187E-2</v>
      </c>
      <c r="H82" s="111">
        <f t="shared" ca="1" si="7"/>
        <v>5.9177694768211456E-2</v>
      </c>
      <c r="I82" s="111">
        <f t="shared" ca="1" si="7"/>
        <v>5.1987881385157725E-2</v>
      </c>
      <c r="J82" s="111">
        <f t="shared" ca="1" si="7"/>
        <v>4.4798068002103994E-2</v>
      </c>
      <c r="K82" s="111">
        <f t="shared" ca="1" si="7"/>
        <v>3.760825461905027E-2</v>
      </c>
      <c r="L82" s="111">
        <f t="shared" ca="1" si="7"/>
        <v>3.0418441235996543E-2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2.3228627852942815E-2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9.561461531545581E-4</v>
      </c>
      <c r="H83" s="111">
        <f t="shared" ref="H83:L98" ca="1" si="8">G83-5*(G83-$M83)/($M$1-G$1)</f>
        <v>8.5256365322948101E-4</v>
      </c>
      <c r="I83" s="111">
        <f t="shared" ca="1" si="8"/>
        <v>7.489811533044038E-4</v>
      </c>
      <c r="J83" s="111">
        <f t="shared" ca="1" si="8"/>
        <v>6.4539865337932671E-4</v>
      </c>
      <c r="K83" s="111">
        <f t="shared" ca="1" si="8"/>
        <v>5.4181615345424961E-4</v>
      </c>
      <c r="L83" s="111">
        <f t="shared" ca="1" si="8"/>
        <v>4.3823365352917246E-4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3.3465115360409531E-4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0.45382775928200175</v>
      </c>
      <c r="H84" s="111">
        <f t="shared" ca="1" si="8"/>
        <v>0.4046630853597849</v>
      </c>
      <c r="I84" s="111">
        <f t="shared" ca="1" si="8"/>
        <v>0.35549841143756805</v>
      </c>
      <c r="J84" s="111">
        <f t="shared" ca="1" si="8"/>
        <v>0.3063337375153512</v>
      </c>
      <c r="K84" s="111">
        <f t="shared" ca="1" si="8"/>
        <v>0.25716906359313435</v>
      </c>
      <c r="L84" s="111">
        <f t="shared" ca="1" si="8"/>
        <v>0.20800438967091747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0.15883971574870059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0.36885627128918674</v>
      </c>
      <c r="H85" s="111">
        <f t="shared" ca="1" si="8"/>
        <v>0.32889684189952484</v>
      </c>
      <c r="I85" s="111">
        <f t="shared" ca="1" si="8"/>
        <v>0.28893741250986293</v>
      </c>
      <c r="J85" s="111">
        <f t="shared" ca="1" si="8"/>
        <v>0.24897798312020103</v>
      </c>
      <c r="K85" s="111">
        <f t="shared" ca="1" si="8"/>
        <v>0.20901855373053913</v>
      </c>
      <c r="L85" s="111">
        <f t="shared" ca="1" si="8"/>
        <v>0.16905912434087722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0.12909969495121534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0.26808252593737009</v>
      </c>
      <c r="H86" s="111">
        <f t="shared" ca="1" si="8"/>
        <v>0.23904025229415499</v>
      </c>
      <c r="I86" s="111">
        <f t="shared" ca="1" si="8"/>
        <v>0.20999797865093989</v>
      </c>
      <c r="J86" s="111">
        <f t="shared" ca="1" si="8"/>
        <v>0.18095570500772479</v>
      </c>
      <c r="K86" s="111">
        <f t="shared" ca="1" si="8"/>
        <v>0.15191343136450969</v>
      </c>
      <c r="L86" s="111">
        <f t="shared" ca="1" si="8"/>
        <v>0.12287115772129462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9.382888407807953E-2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0.55634956320927909</v>
      </c>
      <c r="H87" s="111">
        <f t="shared" ca="1" si="8"/>
        <v>0.49607836052827387</v>
      </c>
      <c r="I87" s="111">
        <f t="shared" ca="1" si="8"/>
        <v>0.43580715784726864</v>
      </c>
      <c r="J87" s="111">
        <f t="shared" ca="1" si="8"/>
        <v>0.37553595516626342</v>
      </c>
      <c r="K87" s="111">
        <f t="shared" ca="1" si="8"/>
        <v>0.3152647524852582</v>
      </c>
      <c r="L87" s="111">
        <f t="shared" ca="1" si="8"/>
        <v>0.25499354980425293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0.19472234712324768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7.1668470767206713E-2</v>
      </c>
      <c r="H88" s="111">
        <f t="shared" ca="1" si="8"/>
        <v>6.3904386434092658E-2</v>
      </c>
      <c r="I88" s="111">
        <f t="shared" ca="1" si="8"/>
        <v>5.6140302100978597E-2</v>
      </c>
      <c r="J88" s="111">
        <f t="shared" ca="1" si="8"/>
        <v>4.8376217767864535E-2</v>
      </c>
      <c r="K88" s="111">
        <f t="shared" ca="1" si="8"/>
        <v>4.0612133434750473E-2</v>
      </c>
      <c r="L88" s="111">
        <f t="shared" ca="1" si="8"/>
        <v>3.2848049101636412E-2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2.5083964768522347E-2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0.18890823150964647</v>
      </c>
      <c r="H89" s="111">
        <f t="shared" ca="1" si="8"/>
        <v>0.15899776152061912</v>
      </c>
      <c r="I89" s="111">
        <f t="shared" ca="1" si="8"/>
        <v>0.12908729153159176</v>
      </c>
      <c r="J89" s="111">
        <f t="shared" ca="1" si="8"/>
        <v>9.9176821542564408E-2</v>
      </c>
      <c r="K89" s="111">
        <f t="shared" ca="1" si="8"/>
        <v>6.9266351553537053E-2</v>
      </c>
      <c r="L89" s="111">
        <f t="shared" ca="1" si="8"/>
        <v>3.9355881564509691E-2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9.4454115754823327E-3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0.25146104165288186</v>
      </c>
      <c r="H90" s="111">
        <f t="shared" ca="1" si="8"/>
        <v>0.21164637672450889</v>
      </c>
      <c r="I90" s="111">
        <f t="shared" ca="1" si="8"/>
        <v>0.17183171179613593</v>
      </c>
      <c r="J90" s="111">
        <f t="shared" ca="1" si="8"/>
        <v>0.13201704686776297</v>
      </c>
      <c r="K90" s="111">
        <f t="shared" ca="1" si="8"/>
        <v>9.220238193939001E-2</v>
      </c>
      <c r="L90" s="111">
        <f t="shared" ca="1" si="8"/>
        <v>5.2387717011017056E-2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1.2573052082644105E-2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3.7380880230397796E-2</v>
      </c>
      <c r="H91" s="111">
        <f t="shared" ca="1" si="8"/>
        <v>3.1462240860584814E-2</v>
      </c>
      <c r="I91" s="111">
        <f t="shared" ca="1" si="8"/>
        <v>2.5543601490771829E-2</v>
      </c>
      <c r="J91" s="111">
        <f t="shared" ca="1" si="8"/>
        <v>1.9624962120958843E-2</v>
      </c>
      <c r="K91" s="111">
        <f t="shared" ca="1" si="8"/>
        <v>1.3706322751145859E-2</v>
      </c>
      <c r="L91" s="111">
        <f t="shared" ca="1" si="8"/>
        <v>7.7876833813328751E-3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1.8690440115198914E-3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0.14775869325736898</v>
      </c>
      <c r="H92" s="111">
        <f t="shared" ca="1" si="8"/>
        <v>0.12436356682495223</v>
      </c>
      <c r="I92" s="111">
        <f t="shared" ca="1" si="8"/>
        <v>0.10096844039253547</v>
      </c>
      <c r="J92" s="111">
        <f t="shared" ca="1" si="8"/>
        <v>7.7573313960118712E-2</v>
      </c>
      <c r="K92" s="111">
        <f t="shared" ca="1" si="8"/>
        <v>5.4178187527701954E-2</v>
      </c>
      <c r="L92" s="111">
        <f t="shared" ca="1" si="8"/>
        <v>3.0783061095285204E-2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7.387934662868456E-3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0.45115766444821576</v>
      </c>
      <c r="H93" s="111">
        <f t="shared" ca="1" si="8"/>
        <v>0.37972436757724826</v>
      </c>
      <c r="I93" s="111">
        <f t="shared" ca="1" si="8"/>
        <v>0.30829107070628076</v>
      </c>
      <c r="J93" s="111">
        <f t="shared" ca="1" si="8"/>
        <v>0.23685777383531326</v>
      </c>
      <c r="K93" s="111">
        <f t="shared" ca="1" si="8"/>
        <v>0.16542447696434576</v>
      </c>
      <c r="L93" s="111">
        <f t="shared" ca="1" si="8"/>
        <v>9.3991180093378285E-2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2.2557883222410809E-2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9.7312622545317196E-3</v>
      </c>
      <c r="H94" s="111">
        <f t="shared" ca="1" si="8"/>
        <v>8.1904790642308642E-3</v>
      </c>
      <c r="I94" s="111">
        <f t="shared" ca="1" si="8"/>
        <v>6.6496958739300088E-3</v>
      </c>
      <c r="J94" s="111">
        <f t="shared" ca="1" si="8"/>
        <v>5.1089126836291535E-3</v>
      </c>
      <c r="K94" s="111">
        <f t="shared" ca="1" si="8"/>
        <v>3.5681294933282981E-3</v>
      </c>
      <c r="L94" s="111">
        <f t="shared" ca="1" si="8"/>
        <v>2.0273463030274423E-3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4.8656311272658639E-4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0.137464106683196</v>
      </c>
      <c r="H95" s="111">
        <f t="shared" ca="1" si="8"/>
        <v>0.11569895645835664</v>
      </c>
      <c r="I95" s="111">
        <f t="shared" ca="1" si="8"/>
        <v>9.393380623351727E-2</v>
      </c>
      <c r="J95" s="111">
        <f t="shared" ca="1" si="8"/>
        <v>7.2168656008677903E-2</v>
      </c>
      <c r="K95" s="111">
        <f t="shared" ca="1" si="8"/>
        <v>5.0403505783838537E-2</v>
      </c>
      <c r="L95" s="111">
        <f t="shared" ca="1" si="8"/>
        <v>2.8638355558999171E-2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6.873205334159806E-3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0.20684299263238479</v>
      </c>
      <c r="H96" s="111">
        <f t="shared" ca="1" si="8"/>
        <v>0.1740928521322572</v>
      </c>
      <c r="I96" s="111">
        <f t="shared" ca="1" si="8"/>
        <v>0.14134271163212961</v>
      </c>
      <c r="J96" s="111">
        <f t="shared" ca="1" si="8"/>
        <v>0.10859257113200202</v>
      </c>
      <c r="K96" s="111">
        <f t="shared" ca="1" si="8"/>
        <v>7.584243063187443E-2</v>
      </c>
      <c r="L96" s="111">
        <f t="shared" ca="1" si="8"/>
        <v>4.3092290131746841E-2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1.0342149631619248E-2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0.23104250132227444</v>
      </c>
      <c r="H97" s="111">
        <f t="shared" ca="1" si="8"/>
        <v>0.19446077194624767</v>
      </c>
      <c r="I97" s="111">
        <f t="shared" ca="1" si="8"/>
        <v>0.15787904257022087</v>
      </c>
      <c r="J97" s="111">
        <f t="shared" ca="1" si="8"/>
        <v>0.12129731319419408</v>
      </c>
      <c r="K97" s="111">
        <f t="shared" ca="1" si="8"/>
        <v>8.4715583818167295E-2</v>
      </c>
      <c r="L97" s="111">
        <f t="shared" ca="1" si="8"/>
        <v>4.8133854442140515E-2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1.1552125066113732E-2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0.17666696617226599</v>
      </c>
      <c r="H98" s="111">
        <f t="shared" ca="1" si="8"/>
        <v>0.14869469652832387</v>
      </c>
      <c r="I98" s="111">
        <f t="shared" ca="1" si="8"/>
        <v>0.12072242688438176</v>
      </c>
      <c r="J98" s="111">
        <f t="shared" ca="1" si="8"/>
        <v>9.275015724043964E-2</v>
      </c>
      <c r="K98" s="111">
        <f t="shared" ca="1" si="8"/>
        <v>6.4777887596497524E-2</v>
      </c>
      <c r="L98" s="111">
        <f t="shared" ca="1" si="8"/>
        <v>3.6805617952555415E-2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8.8333483086133081E-3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0.35683132628361636</v>
      </c>
      <c r="H99" s="111">
        <f t="shared" ref="H99:L114" ca="1" si="10">G99-5*(G99-$M99)/($M$1-G$1)</f>
        <v>0.30033303295537711</v>
      </c>
      <c r="I99" s="111">
        <f t="shared" ca="1" si="10"/>
        <v>0.24383473962713786</v>
      </c>
      <c r="J99" s="111">
        <f t="shared" ca="1" si="10"/>
        <v>0.18733644629889862</v>
      </c>
      <c r="K99" s="111">
        <f t="shared" ca="1" si="10"/>
        <v>0.13083815297065934</v>
      </c>
      <c r="L99" s="111">
        <f t="shared" ca="1" si="10"/>
        <v>7.4339859642420084E-2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1.7841566314180834E-2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0.19712312218783065</v>
      </c>
      <c r="H100" s="111">
        <f t="shared" ca="1" si="10"/>
        <v>0.16591196117475746</v>
      </c>
      <c r="I100" s="111">
        <f t="shared" ca="1" si="10"/>
        <v>0.13470080016168426</v>
      </c>
      <c r="J100" s="111">
        <f t="shared" ca="1" si="10"/>
        <v>0.10348963914861108</v>
      </c>
      <c r="K100" s="111">
        <f t="shared" ca="1" si="10"/>
        <v>7.2278478135537894E-2</v>
      </c>
      <c r="L100" s="111">
        <f t="shared" ca="1" si="10"/>
        <v>4.1067317122464718E-2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9.8561561093915406E-3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4.7831482953518316E-3</v>
      </c>
      <c r="H101" s="111">
        <f t="shared" ca="1" si="10"/>
        <v>4.0258164819211252E-3</v>
      </c>
      <c r="I101" s="111">
        <f t="shared" ca="1" si="10"/>
        <v>3.2684846684904187E-3</v>
      </c>
      <c r="J101" s="111">
        <f t="shared" ca="1" si="10"/>
        <v>2.5111528550597118E-3</v>
      </c>
      <c r="K101" s="111">
        <f t="shared" ca="1" si="10"/>
        <v>1.753821041629005E-3</v>
      </c>
      <c r="L101" s="111">
        <f t="shared" ca="1" si="10"/>
        <v>9.9648922819829851E-4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2.3915741476759179E-4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0.39050093351348009</v>
      </c>
      <c r="H102" s="111">
        <f t="shared" ca="1" si="10"/>
        <v>0.3286716190405124</v>
      </c>
      <c r="I102" s="111">
        <f t="shared" ca="1" si="10"/>
        <v>0.26684230456754471</v>
      </c>
      <c r="J102" s="111">
        <f t="shared" ca="1" si="10"/>
        <v>0.20501299009457702</v>
      </c>
      <c r="K102" s="111">
        <f t="shared" ca="1" si="10"/>
        <v>0.14318367562160936</v>
      </c>
      <c r="L102" s="111">
        <f t="shared" ca="1" si="10"/>
        <v>8.1354361148641696E-2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1.9525046675674021E-2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1.8206017111080799E-2</v>
      </c>
      <c r="H103" s="111">
        <f t="shared" ca="1" si="10"/>
        <v>1.5323397735159672E-2</v>
      </c>
      <c r="I103" s="111">
        <f t="shared" ca="1" si="10"/>
        <v>1.2440778359238545E-2</v>
      </c>
      <c r="J103" s="111">
        <f t="shared" ca="1" si="10"/>
        <v>9.5581589833174177E-3</v>
      </c>
      <c r="K103" s="111">
        <f t="shared" ca="1" si="10"/>
        <v>6.6755396073962924E-3</v>
      </c>
      <c r="L103" s="111">
        <f t="shared" ca="1" si="10"/>
        <v>3.7929202314751667E-3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9.1030085555404076E-4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0.14740949286104163</v>
      </c>
      <c r="H104" s="111">
        <f t="shared" ca="1" si="10"/>
        <v>0.1240696564913767</v>
      </c>
      <c r="I104" s="111">
        <f t="shared" ca="1" si="10"/>
        <v>0.10072982012171178</v>
      </c>
      <c r="J104" s="111">
        <f t="shared" ca="1" si="10"/>
        <v>7.7389983752046851E-2</v>
      </c>
      <c r="K104" s="111">
        <f t="shared" ca="1" si="10"/>
        <v>5.4050147382381925E-2</v>
      </c>
      <c r="L104" s="111">
        <f t="shared" ca="1" si="10"/>
        <v>3.0710311012717005E-2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7.3704746430520883E-3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1.488263300779492E-2</v>
      </c>
      <c r="H105" s="111">
        <f t="shared" ca="1" si="10"/>
        <v>1.2526216114894058E-2</v>
      </c>
      <c r="I105" s="111">
        <f t="shared" ca="1" si="10"/>
        <v>1.0169799221993195E-2</v>
      </c>
      <c r="J105" s="111">
        <f t="shared" ca="1" si="10"/>
        <v>7.8133823290923339E-3</v>
      </c>
      <c r="K105" s="111">
        <f t="shared" ca="1" si="10"/>
        <v>5.4569654361914712E-3</v>
      </c>
      <c r="L105" s="111">
        <f t="shared" ca="1" si="10"/>
        <v>3.100548543290609E-3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7.4413165038974671E-4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0.22638141790485208</v>
      </c>
      <c r="H106" s="111">
        <f t="shared" ca="1" si="10"/>
        <v>0.1905376934032505</v>
      </c>
      <c r="I106" s="111">
        <f t="shared" ca="1" si="10"/>
        <v>0.15469396890164891</v>
      </c>
      <c r="J106" s="111">
        <f t="shared" ca="1" si="10"/>
        <v>0.11885024440004734</v>
      </c>
      <c r="K106" s="111">
        <f t="shared" ca="1" si="10"/>
        <v>8.3006519898445763E-2</v>
      </c>
      <c r="L106" s="111">
        <f t="shared" ca="1" si="10"/>
        <v>4.716279539684419E-2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1.1319070895242615E-2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0.42737826624823505</v>
      </c>
      <c r="H107" s="111">
        <f t="shared" ca="1" si="10"/>
        <v>0.35971004075893115</v>
      </c>
      <c r="I107" s="111">
        <f t="shared" ca="1" si="10"/>
        <v>0.29204181526962725</v>
      </c>
      <c r="J107" s="111">
        <f t="shared" ca="1" si="10"/>
        <v>0.22437358978032337</v>
      </c>
      <c r="K107" s="111">
        <f t="shared" ca="1" si="10"/>
        <v>0.1567053642910195</v>
      </c>
      <c r="L107" s="111">
        <f t="shared" ca="1" si="10"/>
        <v>8.903713880171564E-2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2.136891331241177E-2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2.1611260680091501E-2</v>
      </c>
      <c r="H108" s="111">
        <f t="shared" ca="1" si="10"/>
        <v>1.8189477739077014E-2</v>
      </c>
      <c r="I108" s="111">
        <f t="shared" ca="1" si="10"/>
        <v>1.4767694798062527E-2</v>
      </c>
      <c r="J108" s="111">
        <f t="shared" ca="1" si="10"/>
        <v>1.134591185704804E-2</v>
      </c>
      <c r="K108" s="111">
        <f t="shared" ca="1" si="10"/>
        <v>7.9241289160335536E-3</v>
      </c>
      <c r="L108" s="111">
        <f t="shared" ca="1" si="10"/>
        <v>4.5023459750190651E-3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1.0805630340045759E-3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8.2772275837085574E-2</v>
      </c>
      <c r="H109" s="111">
        <f t="shared" ca="1" si="10"/>
        <v>6.9666665496213698E-2</v>
      </c>
      <c r="I109" s="111">
        <f t="shared" ca="1" si="10"/>
        <v>5.6561055155341815E-2</v>
      </c>
      <c r="J109" s="111">
        <f t="shared" ca="1" si="10"/>
        <v>4.3455444814469932E-2</v>
      </c>
      <c r="K109" s="111">
        <f t="shared" ca="1" si="10"/>
        <v>3.0349834473598049E-2</v>
      </c>
      <c r="L109" s="111">
        <f t="shared" ca="1" si="10"/>
        <v>1.7244224132726166E-2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4.138613791854282E-3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0.14995329219293299</v>
      </c>
      <c r="H110" s="111">
        <f t="shared" ca="1" si="10"/>
        <v>0.1262106875957186</v>
      </c>
      <c r="I110" s="111">
        <f t="shared" ca="1" si="10"/>
        <v>0.10246808299850421</v>
      </c>
      <c r="J110" s="111">
        <f t="shared" ca="1" si="10"/>
        <v>7.8725478401289822E-2</v>
      </c>
      <c r="K110" s="111">
        <f t="shared" ca="1" si="10"/>
        <v>5.4982873804075433E-2</v>
      </c>
      <c r="L110" s="111">
        <f t="shared" ca="1" si="10"/>
        <v>3.1240269206861043E-2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7.4976646096466563E-3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6.6367508151265187E-2</v>
      </c>
      <c r="H111" s="111">
        <f t="shared" ca="1" si="10"/>
        <v>5.5859319360648196E-2</v>
      </c>
      <c r="I111" s="111">
        <f t="shared" ca="1" si="10"/>
        <v>4.5351130570031206E-2</v>
      </c>
      <c r="J111" s="111">
        <f t="shared" ca="1" si="10"/>
        <v>3.4842941779414216E-2</v>
      </c>
      <c r="K111" s="111">
        <f t="shared" ca="1" si="10"/>
        <v>2.4334752988797229E-2</v>
      </c>
      <c r="L111" s="111">
        <f t="shared" ca="1" si="10"/>
        <v>1.3826564198180246E-2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3.3183754075632624E-3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9.561461531545581E-4</v>
      </c>
      <c r="H112" s="111">
        <f t="shared" ca="1" si="10"/>
        <v>8.0475634557175308E-4</v>
      </c>
      <c r="I112" s="111">
        <f t="shared" ca="1" si="10"/>
        <v>6.5336653798894805E-4</v>
      </c>
      <c r="J112" s="111">
        <f t="shared" ca="1" si="10"/>
        <v>5.0197673040614302E-4</v>
      </c>
      <c r="K112" s="111">
        <f t="shared" ca="1" si="10"/>
        <v>3.5058692282333799E-4</v>
      </c>
      <c r="L112" s="111">
        <f t="shared" ca="1" si="10"/>
        <v>1.9919711524053296E-4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4.7807307657727946E-5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0.45382775928200175</v>
      </c>
      <c r="H113" s="111">
        <f t="shared" ca="1" si="10"/>
        <v>0.38197169739568482</v>
      </c>
      <c r="I113" s="111">
        <f t="shared" ca="1" si="10"/>
        <v>0.31011563550936788</v>
      </c>
      <c r="J113" s="111">
        <f t="shared" ca="1" si="10"/>
        <v>0.23825957362305095</v>
      </c>
      <c r="K113" s="111">
        <f t="shared" ca="1" si="10"/>
        <v>0.16640351173673401</v>
      </c>
      <c r="L113" s="111">
        <f t="shared" ca="1" si="10"/>
        <v>9.4547449850417062E-2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2.2691387964100109E-2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0.36885627128918674</v>
      </c>
      <c r="H114" s="111">
        <f t="shared" ca="1" si="10"/>
        <v>0.31045402833506552</v>
      </c>
      <c r="I114" s="111">
        <f t="shared" ca="1" si="10"/>
        <v>0.2520517853809443</v>
      </c>
      <c r="J114" s="111">
        <f t="shared" ca="1" si="10"/>
        <v>0.19364954242682306</v>
      </c>
      <c r="K114" s="111">
        <f t="shared" ca="1" si="10"/>
        <v>0.13524729947270181</v>
      </c>
      <c r="L114" s="111">
        <f t="shared" ca="1" si="10"/>
        <v>7.6845056518580576E-2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1.8442813564459353E-2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0.26808252593737009</v>
      </c>
      <c r="H115" s="111">
        <f t="shared" ref="H115:L117" ca="1" si="11">G115-5*(G115-$M115)/($M$1-G$1)</f>
        <v>0.2256361259972865</v>
      </c>
      <c r="I115" s="111">
        <f t="shared" ca="1" si="11"/>
        <v>0.18318972605720291</v>
      </c>
      <c r="J115" s="111">
        <f t="shared" ca="1" si="11"/>
        <v>0.14074332611711932</v>
      </c>
      <c r="K115" s="111">
        <f t="shared" ca="1" si="11"/>
        <v>9.8296926177035726E-2</v>
      </c>
      <c r="L115" s="111">
        <f t="shared" ca="1" si="11"/>
        <v>5.5850526236952122E-2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1.3404126296868516E-2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0.55634956320927909</v>
      </c>
      <c r="H116" s="111">
        <f t="shared" ca="1" si="11"/>
        <v>0.46826088236780988</v>
      </c>
      <c r="I116" s="111">
        <f t="shared" ca="1" si="11"/>
        <v>0.38017220152634068</v>
      </c>
      <c r="J116" s="111">
        <f t="shared" ca="1" si="11"/>
        <v>0.29208352068487153</v>
      </c>
      <c r="K116" s="111">
        <f t="shared" ca="1" si="11"/>
        <v>0.20399483984340233</v>
      </c>
      <c r="L116" s="111">
        <f t="shared" ca="1" si="11"/>
        <v>0.11590615900193316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2.7817478160463979E-2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7.1668470767206713E-2</v>
      </c>
      <c r="H117" s="111">
        <f t="shared" ca="1" si="11"/>
        <v>6.032096289573232E-2</v>
      </c>
      <c r="I117" s="111">
        <f t="shared" ca="1" si="11"/>
        <v>4.8973455024257928E-2</v>
      </c>
      <c r="J117" s="111">
        <f t="shared" ca="1" si="11"/>
        <v>3.7625947152783529E-2</v>
      </c>
      <c r="K117" s="111">
        <f t="shared" ca="1" si="11"/>
        <v>2.6278439281309129E-2</v>
      </c>
      <c r="L117" s="111">
        <f t="shared" ca="1" si="11"/>
        <v>1.4930931409834734E-2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3.583423538360339E-3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B39" sqref="B39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2.7248802927903638E-3</v>
      </c>
      <c r="H2" s="111">
        <f ca="1">G2-5*(G2-$M2)/($M$1-G$1)</f>
        <v>2.759602441042302E-3</v>
      </c>
      <c r="I2" s="111">
        <f t="shared" ref="I2:L2" ca="1" si="0">H2-5*(H2-$M2)/($M$1-H$1)</f>
        <v>2.7943245892942401E-3</v>
      </c>
      <c r="J2" s="111">
        <f t="shared" ca="1" si="0"/>
        <v>2.8290467375461782E-3</v>
      </c>
      <c r="K2" s="111">
        <f t="shared" ca="1" si="0"/>
        <v>2.8637688857981163E-3</v>
      </c>
      <c r="L2" s="111">
        <f t="shared" ca="1" si="0"/>
        <v>2.8984910340500544E-3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2.9332131823019926E-3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5.5645492903380854E-3</v>
      </c>
      <c r="H3" s="111">
        <f t="shared" ref="H3:L18" ca="1" si="1">G3-5*(G3-$M3)/($M$1-G$1)</f>
        <v>5.6067620757223003E-3</v>
      </c>
      <c r="I3" s="111">
        <f t="shared" ca="1" si="1"/>
        <v>5.6489748611065153E-3</v>
      </c>
      <c r="J3" s="111">
        <f t="shared" ca="1" si="1"/>
        <v>5.6911876464907302E-3</v>
      </c>
      <c r="K3" s="111">
        <f t="shared" ca="1" si="1"/>
        <v>5.7334004318749451E-3</v>
      </c>
      <c r="L3" s="111">
        <f t="shared" ca="1" si="1"/>
        <v>5.7756132172591601E-3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5.817826002643375E-3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6.2501220320457988E-4</v>
      </c>
      <c r="H4" s="111">
        <f t="shared" ca="1" si="1"/>
        <v>6.3941559463842937E-4</v>
      </c>
      <c r="I4" s="111">
        <f t="shared" ca="1" si="1"/>
        <v>6.5381898607227886E-4</v>
      </c>
      <c r="J4" s="111">
        <f t="shared" ca="1" si="1"/>
        <v>6.6822237750612835E-4</v>
      </c>
      <c r="K4" s="111">
        <f t="shared" ca="1" si="1"/>
        <v>6.8262576893997774E-4</v>
      </c>
      <c r="L4" s="111">
        <f t="shared" ca="1" si="1"/>
        <v>6.9702916037382712E-4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7.1143255180767661E-4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2.8630471609564577E-5</v>
      </c>
      <c r="I5" s="111">
        <f t="shared" ca="1" si="1"/>
        <v>5.7260943219129148E-5</v>
      </c>
      <c r="J5" s="111">
        <f t="shared" ca="1" si="1"/>
        <v>8.5891414828693716E-5</v>
      </c>
      <c r="K5" s="111">
        <f t="shared" ca="1" si="1"/>
        <v>1.145218864382583E-4</v>
      </c>
      <c r="L5" s="111">
        <f t="shared" ca="1" si="1"/>
        <v>1.4315235804782288E-4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1.7178282965738746E-4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5.8588074652202856E-3</v>
      </c>
      <c r="H6" s="111">
        <f t="shared" ca="1" si="1"/>
        <v>5.8964039372576367E-3</v>
      </c>
      <c r="I6" s="111">
        <f t="shared" ca="1" si="1"/>
        <v>5.9340004092949877E-3</v>
      </c>
      <c r="J6" s="111">
        <f t="shared" ca="1" si="1"/>
        <v>5.9715968813323396E-3</v>
      </c>
      <c r="K6" s="111">
        <f t="shared" ca="1" si="1"/>
        <v>6.0091933533696906E-3</v>
      </c>
      <c r="L6" s="111">
        <f t="shared" ca="1" si="1"/>
        <v>6.0467898254070417E-3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6.0843862974443936E-3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1.2049157356918814E-2</v>
      </c>
      <c r="H7" s="111">
        <f t="shared" ca="1" si="1"/>
        <v>1.207959299842745E-2</v>
      </c>
      <c r="I7" s="111">
        <f t="shared" ca="1" si="1"/>
        <v>1.2110028639936087E-2</v>
      </c>
      <c r="J7" s="111">
        <f t="shared" ca="1" si="1"/>
        <v>1.2140464281444722E-2</v>
      </c>
      <c r="K7" s="111">
        <f t="shared" ca="1" si="1"/>
        <v>1.2170899922953358E-2</v>
      </c>
      <c r="L7" s="111">
        <f t="shared" ca="1" si="1"/>
        <v>1.2201335564461995E-2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1.223177120597063E-2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2.6466173178778963E-2</v>
      </c>
      <c r="H8" s="111">
        <f t="shared" ca="1" si="1"/>
        <v>2.6497725025419437E-2</v>
      </c>
      <c r="I8" s="111">
        <f t="shared" ca="1" si="1"/>
        <v>2.6529276872059911E-2</v>
      </c>
      <c r="J8" s="111">
        <f t="shared" ca="1" si="1"/>
        <v>2.6560828718700386E-2</v>
      </c>
      <c r="K8" s="111">
        <f t="shared" ca="1" si="1"/>
        <v>2.659238056534086E-2</v>
      </c>
      <c r="L8" s="111">
        <f t="shared" ca="1" si="1"/>
        <v>2.6623932411981334E-2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2.6655484258621808E-2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1.0585913733873882E-2</v>
      </c>
      <c r="H9" s="111">
        <f t="shared" ca="1" si="1"/>
        <v>1.0616965762704921E-2</v>
      </c>
      <c r="I9" s="111">
        <f t="shared" ca="1" si="1"/>
        <v>1.0648017791535959E-2</v>
      </c>
      <c r="J9" s="111">
        <f t="shared" ca="1" si="1"/>
        <v>1.0679069820366998E-2</v>
      </c>
      <c r="K9" s="111">
        <f t="shared" ca="1" si="1"/>
        <v>1.0710121849198036E-2</v>
      </c>
      <c r="L9" s="111">
        <f t="shared" ca="1" si="1"/>
        <v>1.0741173878029073E-2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1.0772225906860111E-2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1.2222270625655764E-2</v>
      </c>
      <c r="H10" s="111">
        <f t="shared" ca="1" si="1"/>
        <v>1.2243313424269176E-2</v>
      </c>
      <c r="I10" s="111">
        <f t="shared" ca="1" si="1"/>
        <v>1.2264356222882588E-2</v>
      </c>
      <c r="J10" s="111">
        <f t="shared" ca="1" si="1"/>
        <v>1.2285399021496E-2</v>
      </c>
      <c r="K10" s="111">
        <f t="shared" ca="1" si="1"/>
        <v>1.2306441820109412E-2</v>
      </c>
      <c r="L10" s="111">
        <f t="shared" ca="1" si="1"/>
        <v>1.2327484618722824E-2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1.2348527417336237E-2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4.3152556038726485E-3</v>
      </c>
      <c r="H11" s="111">
        <f t="shared" ca="1" si="1"/>
        <v>4.3525128158053202E-3</v>
      </c>
      <c r="I11" s="111">
        <f t="shared" ca="1" si="1"/>
        <v>4.3897700277379919E-3</v>
      </c>
      <c r="J11" s="111">
        <f t="shared" ca="1" si="1"/>
        <v>4.4270272396706636E-3</v>
      </c>
      <c r="K11" s="111">
        <f t="shared" ca="1" si="1"/>
        <v>4.4642844516033352E-3</v>
      </c>
      <c r="L11" s="111">
        <f t="shared" ca="1" si="1"/>
        <v>4.5015416635360069E-3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4.5387988754686777E-3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5.1566739421728444E-2</v>
      </c>
      <c r="H12" s="111">
        <f t="shared" ca="1" si="1"/>
        <v>5.1617741694912227E-2</v>
      </c>
      <c r="I12" s="111">
        <f t="shared" ca="1" si="1"/>
        <v>5.1668743968096009E-2</v>
      </c>
      <c r="J12" s="111">
        <f t="shared" ca="1" si="1"/>
        <v>5.1719746241279792E-2</v>
      </c>
      <c r="K12" s="111">
        <f t="shared" ca="1" si="1"/>
        <v>5.1770748514463574E-2</v>
      </c>
      <c r="L12" s="111">
        <f t="shared" ca="1" si="1"/>
        <v>5.1821750787647357E-2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5.1872753060831139E-2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1.9374755077480644E-2</v>
      </c>
      <c r="H13" s="111">
        <f t="shared" ca="1" si="1"/>
        <v>1.9399093577577235E-2</v>
      </c>
      <c r="I13" s="111">
        <f t="shared" ca="1" si="1"/>
        <v>1.9423432077673827E-2</v>
      </c>
      <c r="J13" s="111">
        <f t="shared" ca="1" si="1"/>
        <v>1.9447770577770418E-2</v>
      </c>
      <c r="K13" s="111">
        <f t="shared" ca="1" si="1"/>
        <v>1.9472109077867013E-2</v>
      </c>
      <c r="L13" s="111">
        <f t="shared" ca="1" si="1"/>
        <v>1.9496447577963608E-2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1.9520786078060199E-2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2.9498440148285152E-3</v>
      </c>
      <c r="H14" s="111">
        <f t="shared" ca="1" si="1"/>
        <v>2.9867523432296405E-3</v>
      </c>
      <c r="I14" s="111">
        <f t="shared" ca="1" si="1"/>
        <v>3.0236606716307658E-3</v>
      </c>
      <c r="J14" s="111">
        <f t="shared" ca="1" si="1"/>
        <v>3.0605690000318911E-3</v>
      </c>
      <c r="K14" s="111">
        <f t="shared" ca="1" si="1"/>
        <v>3.0974773284330164E-3</v>
      </c>
      <c r="L14" s="111">
        <f t="shared" ca="1" si="1"/>
        <v>3.1343856568341417E-3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3.1712939852352666E-3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5.2503561740625737E-3</v>
      </c>
      <c r="H15" s="111">
        <f t="shared" ca="1" si="1"/>
        <v>5.3030951336443255E-3</v>
      </c>
      <c r="I15" s="111">
        <f t="shared" ca="1" si="1"/>
        <v>5.3558340932260773E-3</v>
      </c>
      <c r="J15" s="111">
        <f t="shared" ca="1" si="1"/>
        <v>5.4085730528078291E-3</v>
      </c>
      <c r="K15" s="111">
        <f t="shared" ca="1" si="1"/>
        <v>5.461312012389581E-3</v>
      </c>
      <c r="L15" s="111">
        <f t="shared" ca="1" si="1"/>
        <v>5.5140509719713328E-3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5.5667899315530837E-3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2.5765817597964325E-3</v>
      </c>
      <c r="H16" s="111">
        <f t="shared" ca="1" si="1"/>
        <v>2.6112067453201238E-3</v>
      </c>
      <c r="I16" s="111">
        <f t="shared" ca="1" si="1"/>
        <v>2.6458317308438147E-3</v>
      </c>
      <c r="J16" s="111">
        <f t="shared" ca="1" si="1"/>
        <v>2.6804567163675056E-3</v>
      </c>
      <c r="K16" s="111">
        <f t="shared" ca="1" si="1"/>
        <v>2.7150817018911969E-3</v>
      </c>
      <c r="L16" s="111">
        <f t="shared" ca="1" si="1"/>
        <v>2.7497066874148882E-3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2.7843316729385791E-3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1.0143444453451732E-2</v>
      </c>
      <c r="H17" s="111">
        <f t="shared" ca="1" si="1"/>
        <v>1.0177493970913163E-2</v>
      </c>
      <c r="I17" s="111">
        <f t="shared" ca="1" si="1"/>
        <v>1.0211543488374594E-2</v>
      </c>
      <c r="J17" s="111">
        <f t="shared" ca="1" si="1"/>
        <v>1.0245593005836027E-2</v>
      </c>
      <c r="K17" s="111">
        <f t="shared" ca="1" si="1"/>
        <v>1.0279642523297458E-2</v>
      </c>
      <c r="L17" s="111">
        <f t="shared" ca="1" si="1"/>
        <v>1.0313692040758889E-2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1.0347741558220321E-2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9.5442877311527584E-3</v>
      </c>
      <c r="H18" s="111">
        <f t="shared" ca="1" si="1"/>
        <v>9.6228521643623791E-3</v>
      </c>
      <c r="I18" s="111">
        <f t="shared" ca="1" si="1"/>
        <v>9.701416597571998E-3</v>
      </c>
      <c r="J18" s="111">
        <f t="shared" ca="1" si="1"/>
        <v>9.7799810307816169E-3</v>
      </c>
      <c r="K18" s="111">
        <f t="shared" ca="1" si="1"/>
        <v>9.8585454639912376E-3</v>
      </c>
      <c r="L18" s="111">
        <f t="shared" ca="1" si="1"/>
        <v>9.9371098972008583E-3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1.0015674330410477E-2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3.6937342677047388E-3</v>
      </c>
      <c r="H19" s="111">
        <f t="shared" ref="H19:L34" ca="1" si="2">G19-5*(G19-$M19)/($M$1-G$1)</f>
        <v>3.7340475689182596E-3</v>
      </c>
      <c r="I19" s="111">
        <f t="shared" ca="1" si="2"/>
        <v>3.7743608701317809E-3</v>
      </c>
      <c r="J19" s="111">
        <f t="shared" ca="1" si="2"/>
        <v>3.8146741713453022E-3</v>
      </c>
      <c r="K19" s="111">
        <f t="shared" ca="1" si="2"/>
        <v>3.8549874725588231E-3</v>
      </c>
      <c r="L19" s="111">
        <f t="shared" ca="1" si="2"/>
        <v>3.8953007737723439E-3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3.9356140749858652E-3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1.4642718307922175E-2</v>
      </c>
      <c r="H20" s="111">
        <f t="shared" ca="1" si="2"/>
        <v>1.4681261974262299E-2</v>
      </c>
      <c r="I20" s="111">
        <f t="shared" ca="1" si="2"/>
        <v>1.4719805640602423E-2</v>
      </c>
      <c r="J20" s="111">
        <f t="shared" ca="1" si="2"/>
        <v>1.4758349306942548E-2</v>
      </c>
      <c r="K20" s="111">
        <f t="shared" ca="1" si="2"/>
        <v>1.4796892973282672E-2</v>
      </c>
      <c r="L20" s="111">
        <f t="shared" ca="1" si="2"/>
        <v>1.4835436639622796E-2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1.4873980305962922E-2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9.085113247525374E-3</v>
      </c>
      <c r="H21" s="111">
        <f t="shared" ca="1" si="2"/>
        <v>9.1206910817747764E-3</v>
      </c>
      <c r="I21" s="111">
        <f t="shared" ca="1" si="2"/>
        <v>9.1562689160241788E-3</v>
      </c>
      <c r="J21" s="111">
        <f t="shared" ca="1" si="2"/>
        <v>9.1918467502735812E-3</v>
      </c>
      <c r="K21" s="111">
        <f t="shared" ca="1" si="2"/>
        <v>9.2274245845229835E-3</v>
      </c>
      <c r="L21" s="111">
        <f t="shared" ca="1" si="2"/>
        <v>9.2630024187723876E-3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9.29858025302179E-3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1.1096346864256161E-2</v>
      </c>
      <c r="H22" s="111">
        <f t="shared" ca="1" si="2"/>
        <v>1.1166439119127347E-2</v>
      </c>
      <c r="I22" s="111">
        <f t="shared" ca="1" si="2"/>
        <v>1.1236531373998531E-2</v>
      </c>
      <c r="J22" s="111">
        <f t="shared" ca="1" si="2"/>
        <v>1.1306623628869715E-2</v>
      </c>
      <c r="K22" s="111">
        <f t="shared" ca="1" si="2"/>
        <v>1.1376715883740901E-2</v>
      </c>
      <c r="L22" s="111">
        <f t="shared" ca="1" si="2"/>
        <v>1.1446808138612086E-2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1.151690039348327E-2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2.8094444719820603E-5</v>
      </c>
      <c r="I23" s="111">
        <f t="shared" ca="1" si="2"/>
        <v>5.6188889439641199E-5</v>
      </c>
      <c r="J23" s="111">
        <f t="shared" ca="1" si="2"/>
        <v>8.4283334159461812E-5</v>
      </c>
      <c r="K23" s="111">
        <f t="shared" ca="1" si="2"/>
        <v>1.1237777887928241E-4</v>
      </c>
      <c r="L23" s="111">
        <f t="shared" ca="1" si="2"/>
        <v>1.4047222359910301E-4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1.6856666831892362E-4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4.0838978227012453E-5</v>
      </c>
      <c r="I24" s="111">
        <f t="shared" ca="1" si="2"/>
        <v>8.1677956454024906E-5</v>
      </c>
      <c r="J24" s="111">
        <f t="shared" ca="1" si="2"/>
        <v>1.2251693468103735E-4</v>
      </c>
      <c r="K24" s="111">
        <f t="shared" ca="1" si="2"/>
        <v>1.6335591290804981E-4</v>
      </c>
      <c r="L24" s="111">
        <f t="shared" ca="1" si="2"/>
        <v>2.0419489113506227E-4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2.450338693620747E-4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2.8118470180111908E-3</v>
      </c>
      <c r="H25" s="111">
        <f t="shared" ca="1" si="2"/>
        <v>2.8769414316810859E-3</v>
      </c>
      <c r="I25" s="111">
        <f t="shared" ca="1" si="2"/>
        <v>2.942035845350981E-3</v>
      </c>
      <c r="J25" s="111">
        <f t="shared" ca="1" si="2"/>
        <v>3.0071302590208761E-3</v>
      </c>
      <c r="K25" s="111">
        <f t="shared" ca="1" si="2"/>
        <v>3.0722246726907708E-3</v>
      </c>
      <c r="L25" s="111">
        <f t="shared" ca="1" si="2"/>
        <v>3.1373190863606655E-3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3.2024135000305607E-3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9.0587995965235122E-3</v>
      </c>
      <c r="H26" s="111">
        <f t="shared" ca="1" si="2"/>
        <v>9.1007653617292909E-3</v>
      </c>
      <c r="I26" s="111">
        <f t="shared" ca="1" si="2"/>
        <v>9.1427311269350695E-3</v>
      </c>
      <c r="J26" s="111">
        <f t="shared" ca="1" si="2"/>
        <v>9.1846968921408499E-3</v>
      </c>
      <c r="K26" s="111">
        <f t="shared" ca="1" si="2"/>
        <v>9.2266626573466286E-3</v>
      </c>
      <c r="L26" s="111">
        <f t="shared" ca="1" si="2"/>
        <v>9.2686284225524072E-3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9.3105941877581876E-3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2.0919677755082151E-3</v>
      </c>
      <c r="H27" s="111">
        <f t="shared" ca="1" si="2"/>
        <v>2.1381240262317515E-3</v>
      </c>
      <c r="I27" s="111">
        <f t="shared" ca="1" si="2"/>
        <v>2.1842802769552879E-3</v>
      </c>
      <c r="J27" s="111">
        <f t="shared" ca="1" si="2"/>
        <v>2.2304365276788248E-3</v>
      </c>
      <c r="K27" s="111">
        <f t="shared" ca="1" si="2"/>
        <v>2.2765927784023613E-3</v>
      </c>
      <c r="L27" s="111">
        <f t="shared" ca="1" si="2"/>
        <v>2.3227490291258977E-3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2.3689052798494346E-3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2.6731059622095193E-5</v>
      </c>
      <c r="I28" s="111">
        <f t="shared" ca="1" si="2"/>
        <v>5.3462119244190386E-5</v>
      </c>
      <c r="J28" s="111">
        <f t="shared" ca="1" si="2"/>
        <v>8.0193178866285576E-5</v>
      </c>
      <c r="K28" s="111">
        <f t="shared" ca="1" si="2"/>
        <v>1.0692423848838077E-4</v>
      </c>
      <c r="L28" s="111">
        <f t="shared" ca="1" si="2"/>
        <v>1.3365529811047597E-4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1.6038635773257115E-4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4.390610216779449E-4</v>
      </c>
      <c r="H29" s="111">
        <f t="shared" ca="1" si="2"/>
        <v>4.9478285397025923E-4</v>
      </c>
      <c r="I29" s="111">
        <f t="shared" ca="1" si="2"/>
        <v>5.5050468626257362E-4</v>
      </c>
      <c r="J29" s="111">
        <f t="shared" ca="1" si="2"/>
        <v>6.0622651855488801E-4</v>
      </c>
      <c r="K29" s="111">
        <f t="shared" ca="1" si="2"/>
        <v>6.619483508472024E-4</v>
      </c>
      <c r="L29" s="111">
        <f t="shared" ca="1" si="2"/>
        <v>7.1767018313951669E-4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7.7339201543183108E-4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5.9176715036464182E-3</v>
      </c>
      <c r="H30" s="111">
        <f t="shared" ca="1" si="2"/>
        <v>5.9520434385330022E-3</v>
      </c>
      <c r="I30" s="111">
        <f t="shared" ca="1" si="2"/>
        <v>5.9864153734195862E-3</v>
      </c>
      <c r="J30" s="111">
        <f t="shared" ca="1" si="2"/>
        <v>6.0207873083061702E-3</v>
      </c>
      <c r="K30" s="111">
        <f t="shared" ca="1" si="2"/>
        <v>6.0551592431927542E-3</v>
      </c>
      <c r="L30" s="111">
        <f t="shared" ca="1" si="2"/>
        <v>6.0895311780793382E-3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6.1239031129659213E-3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2.7248802927903638E-3</v>
      </c>
      <c r="H31" s="111">
        <f t="shared" ca="1" si="2"/>
        <v>2.7248802927903638E-3</v>
      </c>
      <c r="I31" s="111">
        <f t="shared" ca="1" si="2"/>
        <v>2.7248802927903638E-3</v>
      </c>
      <c r="J31" s="111">
        <f t="shared" ca="1" si="2"/>
        <v>2.7248802927903638E-3</v>
      </c>
      <c r="K31" s="111">
        <f t="shared" ca="1" si="2"/>
        <v>2.7248802927903638E-3</v>
      </c>
      <c r="L31" s="111">
        <f t="shared" ca="1" si="2"/>
        <v>2.7248802927903638E-3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2.7248802927903638E-3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5.5645492903380854E-3</v>
      </c>
      <c r="H32" s="111">
        <f t="shared" ca="1" si="2"/>
        <v>5.5645492903380854E-3</v>
      </c>
      <c r="I32" s="111">
        <f t="shared" ca="1" si="2"/>
        <v>5.5645492903380854E-3</v>
      </c>
      <c r="J32" s="111">
        <f t="shared" ca="1" si="2"/>
        <v>5.5645492903380854E-3</v>
      </c>
      <c r="K32" s="111">
        <f t="shared" ca="1" si="2"/>
        <v>5.5645492903380854E-3</v>
      </c>
      <c r="L32" s="111">
        <f t="shared" ca="1" si="2"/>
        <v>5.5645492903380854E-3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5.5645492903380854E-3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6.2501220320457988E-4</v>
      </c>
      <c r="H33" s="111">
        <f t="shared" ca="1" si="2"/>
        <v>6.2501220320457988E-4</v>
      </c>
      <c r="I33" s="111">
        <f t="shared" ca="1" si="2"/>
        <v>6.2501220320457988E-4</v>
      </c>
      <c r="J33" s="111">
        <f t="shared" ca="1" si="2"/>
        <v>6.2501220320457988E-4</v>
      </c>
      <c r="K33" s="111">
        <f t="shared" ca="1" si="2"/>
        <v>6.2501220320457988E-4</v>
      </c>
      <c r="L33" s="111">
        <f t="shared" ca="1" si="2"/>
        <v>6.2501220320457988E-4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6.2501220320457988E-4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5.8588074652202856E-3</v>
      </c>
      <c r="H35" s="111">
        <f t="shared" ref="H35:L50" ca="1" si="4">G35-5*(G35-$M35)/($M$1-G$1)</f>
        <v>5.8588074652202856E-3</v>
      </c>
      <c r="I35" s="111">
        <f t="shared" ca="1" si="4"/>
        <v>5.8588074652202856E-3</v>
      </c>
      <c r="J35" s="111">
        <f t="shared" ca="1" si="4"/>
        <v>5.8588074652202856E-3</v>
      </c>
      <c r="K35" s="111">
        <f t="shared" ca="1" si="4"/>
        <v>5.8588074652202856E-3</v>
      </c>
      <c r="L35" s="111">
        <f t="shared" ca="1" si="4"/>
        <v>5.8588074652202856E-3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5.8588074652202856E-3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1.2049157356918814E-2</v>
      </c>
      <c r="H36" s="111">
        <f t="shared" ca="1" si="4"/>
        <v>1.2049157356918814E-2</v>
      </c>
      <c r="I36" s="111">
        <f t="shared" ca="1" si="4"/>
        <v>1.2049157356918814E-2</v>
      </c>
      <c r="J36" s="111">
        <f t="shared" ca="1" si="4"/>
        <v>1.2049157356918814E-2</v>
      </c>
      <c r="K36" s="111">
        <f t="shared" ca="1" si="4"/>
        <v>1.2049157356918814E-2</v>
      </c>
      <c r="L36" s="111">
        <f t="shared" ca="1" si="4"/>
        <v>1.2049157356918814E-2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1.2049157356918814E-2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2.6466173178778963E-2</v>
      </c>
      <c r="H37" s="111">
        <f t="shared" ca="1" si="4"/>
        <v>2.6466173178778963E-2</v>
      </c>
      <c r="I37" s="111">
        <f t="shared" ca="1" si="4"/>
        <v>2.6466173178778963E-2</v>
      </c>
      <c r="J37" s="111">
        <f t="shared" ca="1" si="4"/>
        <v>2.6466173178778963E-2</v>
      </c>
      <c r="K37" s="111">
        <f t="shared" ca="1" si="4"/>
        <v>2.6466173178778963E-2</v>
      </c>
      <c r="L37" s="111">
        <f t="shared" ca="1" si="4"/>
        <v>2.6466173178778963E-2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2.6466173178778963E-2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1.0585913733873882E-2</v>
      </c>
      <c r="H38" s="111">
        <f t="shared" ca="1" si="4"/>
        <v>1.0585913733873882E-2</v>
      </c>
      <c r="I38" s="111">
        <f t="shared" ca="1" si="4"/>
        <v>1.0585913733873882E-2</v>
      </c>
      <c r="J38" s="111">
        <f t="shared" ca="1" si="4"/>
        <v>1.0585913733873882E-2</v>
      </c>
      <c r="K38" s="111">
        <f t="shared" ca="1" si="4"/>
        <v>1.0585913733873882E-2</v>
      </c>
      <c r="L38" s="111">
        <f t="shared" ca="1" si="4"/>
        <v>1.0585913733873882E-2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1.0585913733873882E-2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1.2222270625655764E-2</v>
      </c>
      <c r="H39" s="111">
        <f t="shared" ca="1" si="4"/>
        <v>1.2222270625655764E-2</v>
      </c>
      <c r="I39" s="111">
        <f t="shared" ca="1" si="4"/>
        <v>1.2222270625655764E-2</v>
      </c>
      <c r="J39" s="111">
        <f t="shared" ca="1" si="4"/>
        <v>1.2222270625655764E-2</v>
      </c>
      <c r="K39" s="111">
        <f t="shared" ca="1" si="4"/>
        <v>1.2222270625655764E-2</v>
      </c>
      <c r="L39" s="111">
        <f t="shared" ca="1" si="4"/>
        <v>1.2222270625655764E-2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1.2222270625655764E-2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4.3152556038726485E-3</v>
      </c>
      <c r="H40" s="111">
        <f t="shared" ca="1" si="4"/>
        <v>4.3152556038726485E-3</v>
      </c>
      <c r="I40" s="111">
        <f t="shared" ca="1" si="4"/>
        <v>4.3152556038726485E-3</v>
      </c>
      <c r="J40" s="111">
        <f t="shared" ca="1" si="4"/>
        <v>4.3152556038726485E-3</v>
      </c>
      <c r="K40" s="111">
        <f t="shared" ca="1" si="4"/>
        <v>4.3152556038726485E-3</v>
      </c>
      <c r="L40" s="111">
        <f t="shared" ca="1" si="4"/>
        <v>4.3152556038726485E-3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4.3152556038726485E-3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5.1566739421728444E-2</v>
      </c>
      <c r="H41" s="111">
        <f t="shared" ca="1" si="4"/>
        <v>5.1566739421728444E-2</v>
      </c>
      <c r="I41" s="111">
        <f t="shared" ca="1" si="4"/>
        <v>5.1566739421728444E-2</v>
      </c>
      <c r="J41" s="111">
        <f t="shared" ca="1" si="4"/>
        <v>5.1566739421728444E-2</v>
      </c>
      <c r="K41" s="111">
        <f t="shared" ca="1" si="4"/>
        <v>5.1566739421728444E-2</v>
      </c>
      <c r="L41" s="111">
        <f t="shared" ca="1" si="4"/>
        <v>5.1566739421728444E-2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5.1566739421728444E-2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1.9374755077480644E-2</v>
      </c>
      <c r="H42" s="111">
        <f t="shared" ca="1" si="4"/>
        <v>1.9374755077480644E-2</v>
      </c>
      <c r="I42" s="111">
        <f t="shared" ca="1" si="4"/>
        <v>1.9374755077480644E-2</v>
      </c>
      <c r="J42" s="111">
        <f t="shared" ca="1" si="4"/>
        <v>1.9374755077480644E-2</v>
      </c>
      <c r="K42" s="111">
        <f t="shared" ca="1" si="4"/>
        <v>1.9374755077480644E-2</v>
      </c>
      <c r="L42" s="111">
        <f t="shared" ca="1" si="4"/>
        <v>1.9374755077480644E-2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1.9374755077480644E-2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2.9498440148285152E-3</v>
      </c>
      <c r="H43" s="111">
        <f t="shared" ca="1" si="4"/>
        <v>2.9498440148285152E-3</v>
      </c>
      <c r="I43" s="111">
        <f t="shared" ca="1" si="4"/>
        <v>2.9498440148285152E-3</v>
      </c>
      <c r="J43" s="111">
        <f t="shared" ca="1" si="4"/>
        <v>2.9498440148285152E-3</v>
      </c>
      <c r="K43" s="111">
        <f t="shared" ca="1" si="4"/>
        <v>2.9498440148285152E-3</v>
      </c>
      <c r="L43" s="111">
        <f t="shared" ca="1" si="4"/>
        <v>2.9498440148285152E-3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2.9498440148285152E-3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5.2503561740625737E-3</v>
      </c>
      <c r="H44" s="111">
        <f t="shared" ca="1" si="4"/>
        <v>5.2503561740625737E-3</v>
      </c>
      <c r="I44" s="111">
        <f t="shared" ca="1" si="4"/>
        <v>5.2503561740625737E-3</v>
      </c>
      <c r="J44" s="111">
        <f t="shared" ca="1" si="4"/>
        <v>5.2503561740625737E-3</v>
      </c>
      <c r="K44" s="111">
        <f t="shared" ca="1" si="4"/>
        <v>5.2503561740625737E-3</v>
      </c>
      <c r="L44" s="111">
        <f t="shared" ca="1" si="4"/>
        <v>5.2503561740625737E-3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5.2503561740625737E-3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2.5765817597964325E-3</v>
      </c>
      <c r="H45" s="111">
        <f t="shared" ca="1" si="4"/>
        <v>2.5765817597964325E-3</v>
      </c>
      <c r="I45" s="111">
        <f t="shared" ca="1" si="4"/>
        <v>2.5765817597964325E-3</v>
      </c>
      <c r="J45" s="111">
        <f t="shared" ca="1" si="4"/>
        <v>2.5765817597964325E-3</v>
      </c>
      <c r="K45" s="111">
        <f t="shared" ca="1" si="4"/>
        <v>2.5765817597964325E-3</v>
      </c>
      <c r="L45" s="111">
        <f t="shared" ca="1" si="4"/>
        <v>2.5765817597964325E-3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2.5765817597964325E-3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1.0143444453451732E-2</v>
      </c>
      <c r="H46" s="111">
        <f t="shared" ca="1" si="4"/>
        <v>1.0143444453451732E-2</v>
      </c>
      <c r="I46" s="111">
        <f t="shared" ca="1" si="4"/>
        <v>1.0143444453451732E-2</v>
      </c>
      <c r="J46" s="111">
        <f t="shared" ca="1" si="4"/>
        <v>1.0143444453451732E-2</v>
      </c>
      <c r="K46" s="111">
        <f t="shared" ca="1" si="4"/>
        <v>1.0143444453451732E-2</v>
      </c>
      <c r="L46" s="111">
        <f t="shared" ca="1" si="4"/>
        <v>1.0143444453451732E-2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1.0143444453451732E-2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9.5442877311527584E-3</v>
      </c>
      <c r="H47" s="111">
        <f t="shared" ca="1" si="4"/>
        <v>9.5442877311527584E-3</v>
      </c>
      <c r="I47" s="111">
        <f t="shared" ca="1" si="4"/>
        <v>9.5442877311527584E-3</v>
      </c>
      <c r="J47" s="111">
        <f t="shared" ca="1" si="4"/>
        <v>9.5442877311527584E-3</v>
      </c>
      <c r="K47" s="111">
        <f t="shared" ca="1" si="4"/>
        <v>9.5442877311527584E-3</v>
      </c>
      <c r="L47" s="111">
        <f t="shared" ca="1" si="4"/>
        <v>9.5442877311527584E-3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9.5442877311527584E-3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3.6937342677047388E-3</v>
      </c>
      <c r="H48" s="111">
        <f t="shared" ca="1" si="4"/>
        <v>3.6937342677047388E-3</v>
      </c>
      <c r="I48" s="111">
        <f t="shared" ca="1" si="4"/>
        <v>3.6937342677047388E-3</v>
      </c>
      <c r="J48" s="111">
        <f t="shared" ca="1" si="4"/>
        <v>3.6937342677047388E-3</v>
      </c>
      <c r="K48" s="111">
        <f t="shared" ca="1" si="4"/>
        <v>3.6937342677047388E-3</v>
      </c>
      <c r="L48" s="111">
        <f t="shared" ca="1" si="4"/>
        <v>3.6937342677047388E-3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3.6937342677047388E-3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1.4642718307922175E-2</v>
      </c>
      <c r="H49" s="111">
        <f t="shared" ca="1" si="4"/>
        <v>1.4642718307922175E-2</v>
      </c>
      <c r="I49" s="111">
        <f t="shared" ca="1" si="4"/>
        <v>1.4642718307922175E-2</v>
      </c>
      <c r="J49" s="111">
        <f t="shared" ca="1" si="4"/>
        <v>1.4642718307922175E-2</v>
      </c>
      <c r="K49" s="111">
        <f t="shared" ca="1" si="4"/>
        <v>1.4642718307922175E-2</v>
      </c>
      <c r="L49" s="111">
        <f t="shared" ca="1" si="4"/>
        <v>1.4642718307922175E-2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1.4642718307922175E-2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9.085113247525374E-3</v>
      </c>
      <c r="H50" s="111">
        <f t="shared" ca="1" si="4"/>
        <v>9.085113247525374E-3</v>
      </c>
      <c r="I50" s="111">
        <f t="shared" ca="1" si="4"/>
        <v>9.085113247525374E-3</v>
      </c>
      <c r="J50" s="111">
        <f t="shared" ca="1" si="4"/>
        <v>9.085113247525374E-3</v>
      </c>
      <c r="K50" s="111">
        <f t="shared" ca="1" si="4"/>
        <v>9.085113247525374E-3</v>
      </c>
      <c r="L50" s="111">
        <f t="shared" ca="1" si="4"/>
        <v>9.085113247525374E-3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9.085113247525374E-3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1.1096346864256161E-2</v>
      </c>
      <c r="H51" s="111">
        <f t="shared" ref="H51:L66" ca="1" si="5">G51-5*(G51-$M51)/($M$1-G$1)</f>
        <v>1.1096346864256161E-2</v>
      </c>
      <c r="I51" s="111">
        <f t="shared" ca="1" si="5"/>
        <v>1.1096346864256161E-2</v>
      </c>
      <c r="J51" s="111">
        <f t="shared" ca="1" si="5"/>
        <v>1.1096346864256161E-2</v>
      </c>
      <c r="K51" s="111">
        <f t="shared" ca="1" si="5"/>
        <v>1.1096346864256161E-2</v>
      </c>
      <c r="L51" s="111">
        <f t="shared" ca="1" si="5"/>
        <v>1.1096346864256161E-2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1.1096346864256161E-2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2.8118470180111908E-3</v>
      </c>
      <c r="H54" s="111">
        <f t="shared" ca="1" si="5"/>
        <v>2.8118470180111908E-3</v>
      </c>
      <c r="I54" s="111">
        <f t="shared" ca="1" si="5"/>
        <v>2.8118470180111908E-3</v>
      </c>
      <c r="J54" s="111">
        <f t="shared" ca="1" si="5"/>
        <v>2.8118470180111908E-3</v>
      </c>
      <c r="K54" s="111">
        <f t="shared" ca="1" si="5"/>
        <v>2.8118470180111908E-3</v>
      </c>
      <c r="L54" s="111">
        <f t="shared" ca="1" si="5"/>
        <v>2.8118470180111908E-3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2.8118470180111908E-3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9.0587995965235122E-3</v>
      </c>
      <c r="H55" s="111">
        <f t="shared" ca="1" si="5"/>
        <v>9.0587995965235122E-3</v>
      </c>
      <c r="I55" s="111">
        <f t="shared" ca="1" si="5"/>
        <v>9.0587995965235122E-3</v>
      </c>
      <c r="J55" s="111">
        <f t="shared" ca="1" si="5"/>
        <v>9.0587995965235122E-3</v>
      </c>
      <c r="K55" s="111">
        <f t="shared" ca="1" si="5"/>
        <v>9.0587995965235122E-3</v>
      </c>
      <c r="L55" s="111">
        <f t="shared" ca="1" si="5"/>
        <v>9.0587995965235122E-3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9.0587995965235122E-3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2.0919677755082151E-3</v>
      </c>
      <c r="H56" s="111">
        <f t="shared" ca="1" si="5"/>
        <v>2.0919677755082151E-3</v>
      </c>
      <c r="I56" s="111">
        <f t="shared" ca="1" si="5"/>
        <v>2.0919677755082151E-3</v>
      </c>
      <c r="J56" s="111">
        <f t="shared" ca="1" si="5"/>
        <v>2.0919677755082151E-3</v>
      </c>
      <c r="K56" s="111">
        <f t="shared" ca="1" si="5"/>
        <v>2.0919677755082151E-3</v>
      </c>
      <c r="L56" s="111">
        <f t="shared" ca="1" si="5"/>
        <v>2.0919677755082151E-3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2.0919677755082151E-3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4.390610216779449E-4</v>
      </c>
      <c r="H58" s="111">
        <f t="shared" ca="1" si="5"/>
        <v>4.390610216779449E-4</v>
      </c>
      <c r="I58" s="111">
        <f t="shared" ca="1" si="5"/>
        <v>4.390610216779449E-4</v>
      </c>
      <c r="J58" s="111">
        <f t="shared" ca="1" si="5"/>
        <v>4.390610216779449E-4</v>
      </c>
      <c r="K58" s="111">
        <f t="shared" ca="1" si="5"/>
        <v>4.390610216779449E-4</v>
      </c>
      <c r="L58" s="111">
        <f t="shared" ca="1" si="5"/>
        <v>4.390610216779449E-4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4.390610216779449E-4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5.9176715036464182E-3</v>
      </c>
      <c r="H59" s="111">
        <f t="shared" ca="1" si="5"/>
        <v>5.9176715036464182E-3</v>
      </c>
      <c r="I59" s="111">
        <f t="shared" ca="1" si="5"/>
        <v>5.9176715036464182E-3</v>
      </c>
      <c r="J59" s="111">
        <f t="shared" ca="1" si="5"/>
        <v>5.9176715036464182E-3</v>
      </c>
      <c r="K59" s="111">
        <f t="shared" ca="1" si="5"/>
        <v>5.9176715036464182E-3</v>
      </c>
      <c r="L59" s="111">
        <f t="shared" ca="1" si="5"/>
        <v>5.9176715036464182E-3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5.9176715036464182E-3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2.7248802927903638E-3</v>
      </c>
      <c r="H60" s="111">
        <f t="shared" ca="1" si="5"/>
        <v>2.7248802927903638E-3</v>
      </c>
      <c r="I60" s="111">
        <f t="shared" ca="1" si="5"/>
        <v>2.7248802927903638E-3</v>
      </c>
      <c r="J60" s="111">
        <f t="shared" ca="1" si="5"/>
        <v>2.7248802927903638E-3</v>
      </c>
      <c r="K60" s="111">
        <f t="shared" ca="1" si="5"/>
        <v>2.7248802927903638E-3</v>
      </c>
      <c r="L60" s="111">
        <f t="shared" ca="1" si="5"/>
        <v>2.7248802927903638E-3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2.7248802927903638E-3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5.5645492903380854E-3</v>
      </c>
      <c r="H61" s="111">
        <f t="shared" ca="1" si="5"/>
        <v>5.5645492903380854E-3</v>
      </c>
      <c r="I61" s="111">
        <f t="shared" ca="1" si="5"/>
        <v>5.5645492903380854E-3</v>
      </c>
      <c r="J61" s="111">
        <f t="shared" ca="1" si="5"/>
        <v>5.5645492903380854E-3</v>
      </c>
      <c r="K61" s="111">
        <f t="shared" ca="1" si="5"/>
        <v>5.5645492903380854E-3</v>
      </c>
      <c r="L61" s="111">
        <f t="shared" ca="1" si="5"/>
        <v>5.5645492903380854E-3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5.5645492903380854E-3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6.2501220320457988E-4</v>
      </c>
      <c r="H62" s="111">
        <f t="shared" ca="1" si="5"/>
        <v>6.2501220320457988E-4</v>
      </c>
      <c r="I62" s="111">
        <f t="shared" ca="1" si="5"/>
        <v>6.2501220320457988E-4</v>
      </c>
      <c r="J62" s="111">
        <f t="shared" ca="1" si="5"/>
        <v>6.2501220320457988E-4</v>
      </c>
      <c r="K62" s="111">
        <f t="shared" ca="1" si="5"/>
        <v>6.2501220320457988E-4</v>
      </c>
      <c r="L62" s="111">
        <f t="shared" ca="1" si="5"/>
        <v>6.2501220320457988E-4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6.2501220320457988E-4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5.8588074652202856E-3</v>
      </c>
      <c r="H64" s="111">
        <f t="shared" ca="1" si="5"/>
        <v>5.8588074652202856E-3</v>
      </c>
      <c r="I64" s="111">
        <f t="shared" ca="1" si="5"/>
        <v>5.8588074652202856E-3</v>
      </c>
      <c r="J64" s="111">
        <f t="shared" ca="1" si="5"/>
        <v>5.8588074652202856E-3</v>
      </c>
      <c r="K64" s="111">
        <f t="shared" ca="1" si="5"/>
        <v>5.8588074652202856E-3</v>
      </c>
      <c r="L64" s="111">
        <f t="shared" ca="1" si="5"/>
        <v>5.8588074652202856E-3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5.8588074652202856E-3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1.2049157356918814E-2</v>
      </c>
      <c r="H65" s="111">
        <f t="shared" ca="1" si="5"/>
        <v>1.2049157356918814E-2</v>
      </c>
      <c r="I65" s="111">
        <f t="shared" ca="1" si="5"/>
        <v>1.2049157356918814E-2</v>
      </c>
      <c r="J65" s="111">
        <f t="shared" ca="1" si="5"/>
        <v>1.2049157356918814E-2</v>
      </c>
      <c r="K65" s="111">
        <f t="shared" ca="1" si="5"/>
        <v>1.2049157356918814E-2</v>
      </c>
      <c r="L65" s="111">
        <f t="shared" ca="1" si="5"/>
        <v>1.2049157356918814E-2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1.2049157356918814E-2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2.6466173178778963E-2</v>
      </c>
      <c r="H66" s="111">
        <f t="shared" ca="1" si="5"/>
        <v>2.6466173178778963E-2</v>
      </c>
      <c r="I66" s="111">
        <f t="shared" ca="1" si="5"/>
        <v>2.6466173178778963E-2</v>
      </c>
      <c r="J66" s="111">
        <f t="shared" ca="1" si="5"/>
        <v>2.6466173178778963E-2</v>
      </c>
      <c r="K66" s="111">
        <f t="shared" ca="1" si="5"/>
        <v>2.6466173178778963E-2</v>
      </c>
      <c r="L66" s="111">
        <f t="shared" ca="1" si="5"/>
        <v>2.6466173178778963E-2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2.6466173178778963E-2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1.0585913733873882E-2</v>
      </c>
      <c r="H67" s="111">
        <f t="shared" ref="H67:L82" ca="1" si="6">G67-5*(G67-$M67)/($M$1-G$1)</f>
        <v>1.0585913733873882E-2</v>
      </c>
      <c r="I67" s="111">
        <f t="shared" ca="1" si="6"/>
        <v>1.0585913733873882E-2</v>
      </c>
      <c r="J67" s="111">
        <f t="shared" ca="1" si="6"/>
        <v>1.0585913733873882E-2</v>
      </c>
      <c r="K67" s="111">
        <f t="shared" ca="1" si="6"/>
        <v>1.0585913733873882E-2</v>
      </c>
      <c r="L67" s="111">
        <f t="shared" ca="1" si="6"/>
        <v>1.0585913733873882E-2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1.0585913733873882E-2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1.2222270625655764E-2</v>
      </c>
      <c r="H68" s="111">
        <f t="shared" ca="1" si="6"/>
        <v>1.2222270625655764E-2</v>
      </c>
      <c r="I68" s="111">
        <f t="shared" ca="1" si="6"/>
        <v>1.2222270625655764E-2</v>
      </c>
      <c r="J68" s="111">
        <f t="shared" ca="1" si="6"/>
        <v>1.2222270625655764E-2</v>
      </c>
      <c r="K68" s="111">
        <f t="shared" ca="1" si="6"/>
        <v>1.2222270625655764E-2</v>
      </c>
      <c r="L68" s="111">
        <f t="shared" ca="1" si="6"/>
        <v>1.2222270625655764E-2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1.2222270625655764E-2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4.3152556038726485E-3</v>
      </c>
      <c r="H69" s="111">
        <f t="shared" ca="1" si="6"/>
        <v>4.3152556038726485E-3</v>
      </c>
      <c r="I69" s="111">
        <f t="shared" ca="1" si="6"/>
        <v>4.3152556038726485E-3</v>
      </c>
      <c r="J69" s="111">
        <f t="shared" ca="1" si="6"/>
        <v>4.3152556038726485E-3</v>
      </c>
      <c r="K69" s="111">
        <f t="shared" ca="1" si="6"/>
        <v>4.3152556038726485E-3</v>
      </c>
      <c r="L69" s="111">
        <f t="shared" ca="1" si="6"/>
        <v>4.3152556038726485E-3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4.3152556038726485E-3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5.1566739421728444E-2</v>
      </c>
      <c r="H70" s="111">
        <f t="shared" ca="1" si="6"/>
        <v>5.1566739421728444E-2</v>
      </c>
      <c r="I70" s="111">
        <f t="shared" ca="1" si="6"/>
        <v>5.1566739421728444E-2</v>
      </c>
      <c r="J70" s="111">
        <f t="shared" ca="1" si="6"/>
        <v>5.1566739421728444E-2</v>
      </c>
      <c r="K70" s="111">
        <f t="shared" ca="1" si="6"/>
        <v>5.1566739421728444E-2</v>
      </c>
      <c r="L70" s="111">
        <f t="shared" ca="1" si="6"/>
        <v>5.1566739421728444E-2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5.1566739421728444E-2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1.9374755077480644E-2</v>
      </c>
      <c r="H71" s="111">
        <f t="shared" ca="1" si="6"/>
        <v>1.9374755077480644E-2</v>
      </c>
      <c r="I71" s="111">
        <f t="shared" ca="1" si="6"/>
        <v>1.9374755077480644E-2</v>
      </c>
      <c r="J71" s="111">
        <f t="shared" ca="1" si="6"/>
        <v>1.9374755077480644E-2</v>
      </c>
      <c r="K71" s="111">
        <f t="shared" ca="1" si="6"/>
        <v>1.9374755077480644E-2</v>
      </c>
      <c r="L71" s="111">
        <f t="shared" ca="1" si="6"/>
        <v>1.9374755077480644E-2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1.9374755077480644E-2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2.9498440148285152E-3</v>
      </c>
      <c r="H72" s="111">
        <f t="shared" ca="1" si="6"/>
        <v>2.9498440148285152E-3</v>
      </c>
      <c r="I72" s="111">
        <f t="shared" ca="1" si="6"/>
        <v>2.9498440148285152E-3</v>
      </c>
      <c r="J72" s="111">
        <f t="shared" ca="1" si="6"/>
        <v>2.9498440148285152E-3</v>
      </c>
      <c r="K72" s="111">
        <f t="shared" ca="1" si="6"/>
        <v>2.9498440148285152E-3</v>
      </c>
      <c r="L72" s="111">
        <f t="shared" ca="1" si="6"/>
        <v>2.9498440148285152E-3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2.9498440148285152E-3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5.2503561740625737E-3</v>
      </c>
      <c r="H73" s="111">
        <f t="shared" ca="1" si="6"/>
        <v>5.2503561740625737E-3</v>
      </c>
      <c r="I73" s="111">
        <f t="shared" ca="1" si="6"/>
        <v>5.2503561740625737E-3</v>
      </c>
      <c r="J73" s="111">
        <f t="shared" ca="1" si="6"/>
        <v>5.2503561740625737E-3</v>
      </c>
      <c r="K73" s="111">
        <f t="shared" ca="1" si="6"/>
        <v>5.2503561740625737E-3</v>
      </c>
      <c r="L73" s="111">
        <f t="shared" ca="1" si="6"/>
        <v>5.2503561740625737E-3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5.2503561740625737E-3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2.5765817597964325E-3</v>
      </c>
      <c r="H74" s="111">
        <f t="shared" ca="1" si="6"/>
        <v>2.5765817597964325E-3</v>
      </c>
      <c r="I74" s="111">
        <f t="shared" ca="1" si="6"/>
        <v>2.5765817597964325E-3</v>
      </c>
      <c r="J74" s="111">
        <f t="shared" ca="1" si="6"/>
        <v>2.5765817597964325E-3</v>
      </c>
      <c r="K74" s="111">
        <f t="shared" ca="1" si="6"/>
        <v>2.5765817597964325E-3</v>
      </c>
      <c r="L74" s="111">
        <f t="shared" ca="1" si="6"/>
        <v>2.5765817597964325E-3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2.5765817597964325E-3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1.0143444453451732E-2</v>
      </c>
      <c r="H75" s="111">
        <f t="shared" ca="1" si="6"/>
        <v>1.0143444453451732E-2</v>
      </c>
      <c r="I75" s="111">
        <f t="shared" ca="1" si="6"/>
        <v>1.0143444453451732E-2</v>
      </c>
      <c r="J75" s="111">
        <f t="shared" ca="1" si="6"/>
        <v>1.0143444453451732E-2</v>
      </c>
      <c r="K75" s="111">
        <f t="shared" ca="1" si="6"/>
        <v>1.0143444453451732E-2</v>
      </c>
      <c r="L75" s="111">
        <f t="shared" ca="1" si="6"/>
        <v>1.0143444453451732E-2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1.0143444453451732E-2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9.5442877311527584E-3</v>
      </c>
      <c r="H76" s="111">
        <f t="shared" ca="1" si="6"/>
        <v>9.5442877311527584E-3</v>
      </c>
      <c r="I76" s="111">
        <f t="shared" ca="1" si="6"/>
        <v>9.5442877311527584E-3</v>
      </c>
      <c r="J76" s="111">
        <f t="shared" ca="1" si="6"/>
        <v>9.5442877311527584E-3</v>
      </c>
      <c r="K76" s="111">
        <f t="shared" ca="1" si="6"/>
        <v>9.5442877311527584E-3</v>
      </c>
      <c r="L76" s="111">
        <f t="shared" ca="1" si="6"/>
        <v>9.5442877311527584E-3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9.5442877311527584E-3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3.6937342677047388E-3</v>
      </c>
      <c r="H77" s="111">
        <f t="shared" ca="1" si="6"/>
        <v>3.6937342677047388E-3</v>
      </c>
      <c r="I77" s="111">
        <f t="shared" ca="1" si="6"/>
        <v>3.6937342677047388E-3</v>
      </c>
      <c r="J77" s="111">
        <f t="shared" ca="1" si="6"/>
        <v>3.6937342677047388E-3</v>
      </c>
      <c r="K77" s="111">
        <f t="shared" ca="1" si="6"/>
        <v>3.6937342677047388E-3</v>
      </c>
      <c r="L77" s="111">
        <f t="shared" ca="1" si="6"/>
        <v>3.6937342677047388E-3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3.6937342677047388E-3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1.4642718307922175E-2</v>
      </c>
      <c r="H78" s="111">
        <f t="shared" ca="1" si="6"/>
        <v>1.4642718307922175E-2</v>
      </c>
      <c r="I78" s="111">
        <f t="shared" ca="1" si="6"/>
        <v>1.4642718307922175E-2</v>
      </c>
      <c r="J78" s="111">
        <f t="shared" ca="1" si="6"/>
        <v>1.4642718307922175E-2</v>
      </c>
      <c r="K78" s="111">
        <f t="shared" ca="1" si="6"/>
        <v>1.4642718307922175E-2</v>
      </c>
      <c r="L78" s="111">
        <f t="shared" ca="1" si="6"/>
        <v>1.4642718307922175E-2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1.4642718307922175E-2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9.085113247525374E-3</v>
      </c>
      <c r="H79" s="111">
        <f t="shared" ca="1" si="6"/>
        <v>9.085113247525374E-3</v>
      </c>
      <c r="I79" s="111">
        <f t="shared" ca="1" si="6"/>
        <v>9.085113247525374E-3</v>
      </c>
      <c r="J79" s="111">
        <f t="shared" ca="1" si="6"/>
        <v>9.085113247525374E-3</v>
      </c>
      <c r="K79" s="111">
        <f t="shared" ca="1" si="6"/>
        <v>9.085113247525374E-3</v>
      </c>
      <c r="L79" s="111">
        <f t="shared" ca="1" si="6"/>
        <v>9.085113247525374E-3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9.085113247525374E-3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1.1096346864256161E-2</v>
      </c>
      <c r="H80" s="111">
        <f t="shared" ca="1" si="6"/>
        <v>1.1096346864256161E-2</v>
      </c>
      <c r="I80" s="111">
        <f t="shared" ca="1" si="6"/>
        <v>1.1096346864256161E-2</v>
      </c>
      <c r="J80" s="111">
        <f t="shared" ca="1" si="6"/>
        <v>1.1096346864256161E-2</v>
      </c>
      <c r="K80" s="111">
        <f t="shared" ca="1" si="6"/>
        <v>1.1096346864256161E-2</v>
      </c>
      <c r="L80" s="111">
        <f t="shared" ca="1" si="6"/>
        <v>1.1096346864256161E-2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1.1096346864256161E-2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0</v>
      </c>
      <c r="I81" s="111">
        <f t="shared" ca="1" si="6"/>
        <v>0</v>
      </c>
      <c r="J81" s="111">
        <f t="shared" ca="1" si="6"/>
        <v>0</v>
      </c>
      <c r="K81" s="111">
        <f t="shared" ca="1" si="6"/>
        <v>0</v>
      </c>
      <c r="L81" s="111">
        <f t="shared" ca="1" si="6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2.8118470180111908E-3</v>
      </c>
      <c r="H83" s="111">
        <f t="shared" ref="H83:L98" ca="1" si="7">G83-5*(G83-$M83)/($M$1-G$1)</f>
        <v>2.8118470180111908E-3</v>
      </c>
      <c r="I83" s="111">
        <f t="shared" ca="1" si="7"/>
        <v>2.8118470180111908E-3</v>
      </c>
      <c r="J83" s="111">
        <f t="shared" ca="1" si="7"/>
        <v>2.8118470180111908E-3</v>
      </c>
      <c r="K83" s="111">
        <f t="shared" ca="1" si="7"/>
        <v>2.8118470180111908E-3</v>
      </c>
      <c r="L83" s="111">
        <f t="shared" ca="1" si="7"/>
        <v>2.8118470180111908E-3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2.8118470180111908E-3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9.0587995965235122E-3</v>
      </c>
      <c r="H84" s="111">
        <f t="shared" ca="1" si="7"/>
        <v>9.0587995965235122E-3</v>
      </c>
      <c r="I84" s="111">
        <f t="shared" ca="1" si="7"/>
        <v>9.0587995965235122E-3</v>
      </c>
      <c r="J84" s="111">
        <f t="shared" ca="1" si="7"/>
        <v>9.0587995965235122E-3</v>
      </c>
      <c r="K84" s="111">
        <f t="shared" ca="1" si="7"/>
        <v>9.0587995965235122E-3</v>
      </c>
      <c r="L84" s="111">
        <f t="shared" ca="1" si="7"/>
        <v>9.0587995965235122E-3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9.0587995965235122E-3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2.0919677755082151E-3</v>
      </c>
      <c r="H85" s="111">
        <f t="shared" ca="1" si="7"/>
        <v>2.0919677755082151E-3</v>
      </c>
      <c r="I85" s="111">
        <f t="shared" ca="1" si="7"/>
        <v>2.0919677755082151E-3</v>
      </c>
      <c r="J85" s="111">
        <f t="shared" ca="1" si="7"/>
        <v>2.0919677755082151E-3</v>
      </c>
      <c r="K85" s="111">
        <f t="shared" ca="1" si="7"/>
        <v>2.0919677755082151E-3</v>
      </c>
      <c r="L85" s="111">
        <f t="shared" ca="1" si="7"/>
        <v>2.0919677755082151E-3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2.0919677755082151E-3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4.390610216779449E-4</v>
      </c>
      <c r="H87" s="111">
        <f t="shared" ca="1" si="7"/>
        <v>4.390610216779449E-4</v>
      </c>
      <c r="I87" s="111">
        <f t="shared" ca="1" si="7"/>
        <v>4.390610216779449E-4</v>
      </c>
      <c r="J87" s="111">
        <f t="shared" ca="1" si="7"/>
        <v>4.390610216779449E-4</v>
      </c>
      <c r="K87" s="111">
        <f t="shared" ca="1" si="7"/>
        <v>4.390610216779449E-4</v>
      </c>
      <c r="L87" s="111">
        <f t="shared" ca="1" si="7"/>
        <v>4.390610216779449E-4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4.390610216779449E-4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5.9176715036464182E-3</v>
      </c>
      <c r="H88" s="111">
        <f t="shared" ca="1" si="7"/>
        <v>5.9176715036464182E-3</v>
      </c>
      <c r="I88" s="111">
        <f t="shared" ca="1" si="7"/>
        <v>5.9176715036464182E-3</v>
      </c>
      <c r="J88" s="111">
        <f t="shared" ca="1" si="7"/>
        <v>5.9176715036464182E-3</v>
      </c>
      <c r="K88" s="111">
        <f t="shared" ca="1" si="7"/>
        <v>5.9176715036464182E-3</v>
      </c>
      <c r="L88" s="111">
        <f t="shared" ca="1" si="7"/>
        <v>5.9176715036464182E-3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5.9176715036464182E-3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2.7248802927903638E-3</v>
      </c>
      <c r="H89" s="111">
        <f t="shared" ca="1" si="7"/>
        <v>2.7248802927903638E-3</v>
      </c>
      <c r="I89" s="111">
        <f t="shared" ca="1" si="7"/>
        <v>2.7248802927903638E-3</v>
      </c>
      <c r="J89" s="111">
        <f t="shared" ca="1" si="7"/>
        <v>2.7248802927903638E-3</v>
      </c>
      <c r="K89" s="111">
        <f t="shared" ca="1" si="7"/>
        <v>2.7248802927903638E-3</v>
      </c>
      <c r="L89" s="111">
        <f t="shared" ca="1" si="7"/>
        <v>2.7248802927903638E-3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2.7248802927903638E-3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5.5645492903380854E-3</v>
      </c>
      <c r="H90" s="111">
        <f t="shared" ca="1" si="7"/>
        <v>5.5645492903380854E-3</v>
      </c>
      <c r="I90" s="111">
        <f t="shared" ca="1" si="7"/>
        <v>5.5645492903380854E-3</v>
      </c>
      <c r="J90" s="111">
        <f t="shared" ca="1" si="7"/>
        <v>5.5645492903380854E-3</v>
      </c>
      <c r="K90" s="111">
        <f t="shared" ca="1" si="7"/>
        <v>5.5645492903380854E-3</v>
      </c>
      <c r="L90" s="111">
        <f t="shared" ca="1" si="7"/>
        <v>5.5645492903380854E-3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5.5645492903380854E-3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6.2501220320457988E-4</v>
      </c>
      <c r="H91" s="111">
        <f t="shared" ca="1" si="7"/>
        <v>6.2501220320457988E-4</v>
      </c>
      <c r="I91" s="111">
        <f t="shared" ca="1" si="7"/>
        <v>6.2501220320457988E-4</v>
      </c>
      <c r="J91" s="111">
        <f t="shared" ca="1" si="7"/>
        <v>6.2501220320457988E-4</v>
      </c>
      <c r="K91" s="111">
        <f t="shared" ca="1" si="7"/>
        <v>6.2501220320457988E-4</v>
      </c>
      <c r="L91" s="111">
        <f t="shared" ca="1" si="7"/>
        <v>6.2501220320457988E-4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6.2501220320457988E-4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5.8588074652202856E-3</v>
      </c>
      <c r="H93" s="111">
        <f t="shared" ca="1" si="7"/>
        <v>5.8588074652202856E-3</v>
      </c>
      <c r="I93" s="111">
        <f t="shared" ca="1" si="7"/>
        <v>5.8588074652202856E-3</v>
      </c>
      <c r="J93" s="111">
        <f t="shared" ca="1" si="7"/>
        <v>5.8588074652202856E-3</v>
      </c>
      <c r="K93" s="111">
        <f t="shared" ca="1" si="7"/>
        <v>5.8588074652202856E-3</v>
      </c>
      <c r="L93" s="111">
        <f t="shared" ca="1" si="7"/>
        <v>5.8588074652202856E-3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5.8588074652202856E-3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1.2049157356918814E-2</v>
      </c>
      <c r="H94" s="111">
        <f t="shared" ca="1" si="7"/>
        <v>1.2049157356918814E-2</v>
      </c>
      <c r="I94" s="111">
        <f t="shared" ca="1" si="7"/>
        <v>1.2049157356918814E-2</v>
      </c>
      <c r="J94" s="111">
        <f t="shared" ca="1" si="7"/>
        <v>1.2049157356918814E-2</v>
      </c>
      <c r="K94" s="111">
        <f t="shared" ca="1" si="7"/>
        <v>1.2049157356918814E-2</v>
      </c>
      <c r="L94" s="111">
        <f t="shared" ca="1" si="7"/>
        <v>1.2049157356918814E-2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1.2049157356918814E-2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2.6466173178778963E-2</v>
      </c>
      <c r="H95" s="111">
        <f t="shared" ca="1" si="7"/>
        <v>2.6466173178778963E-2</v>
      </c>
      <c r="I95" s="111">
        <f t="shared" ca="1" si="7"/>
        <v>2.6466173178778963E-2</v>
      </c>
      <c r="J95" s="111">
        <f t="shared" ca="1" si="7"/>
        <v>2.6466173178778963E-2</v>
      </c>
      <c r="K95" s="111">
        <f t="shared" ca="1" si="7"/>
        <v>2.6466173178778963E-2</v>
      </c>
      <c r="L95" s="111">
        <f t="shared" ca="1" si="7"/>
        <v>2.6466173178778963E-2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2.6466173178778963E-2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1.0585913733873882E-2</v>
      </c>
      <c r="H96" s="111">
        <f t="shared" ca="1" si="7"/>
        <v>1.0585913733873882E-2</v>
      </c>
      <c r="I96" s="111">
        <f t="shared" ca="1" si="7"/>
        <v>1.0585913733873882E-2</v>
      </c>
      <c r="J96" s="111">
        <f t="shared" ca="1" si="7"/>
        <v>1.0585913733873882E-2</v>
      </c>
      <c r="K96" s="111">
        <f t="shared" ca="1" si="7"/>
        <v>1.0585913733873882E-2</v>
      </c>
      <c r="L96" s="111">
        <f t="shared" ca="1" si="7"/>
        <v>1.0585913733873882E-2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1.0585913733873882E-2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1.2222270625655764E-2</v>
      </c>
      <c r="H97" s="111">
        <f t="shared" ca="1" si="7"/>
        <v>1.2222270625655764E-2</v>
      </c>
      <c r="I97" s="111">
        <f t="shared" ca="1" si="7"/>
        <v>1.2222270625655764E-2</v>
      </c>
      <c r="J97" s="111">
        <f t="shared" ca="1" si="7"/>
        <v>1.2222270625655764E-2</v>
      </c>
      <c r="K97" s="111">
        <f t="shared" ca="1" si="7"/>
        <v>1.2222270625655764E-2</v>
      </c>
      <c r="L97" s="111">
        <f t="shared" ca="1" si="7"/>
        <v>1.2222270625655764E-2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1.2222270625655764E-2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4.3152556038726485E-3</v>
      </c>
      <c r="H98" s="111">
        <f t="shared" ca="1" si="7"/>
        <v>4.3152556038726485E-3</v>
      </c>
      <c r="I98" s="111">
        <f t="shared" ca="1" si="7"/>
        <v>4.3152556038726485E-3</v>
      </c>
      <c r="J98" s="111">
        <f t="shared" ca="1" si="7"/>
        <v>4.3152556038726485E-3</v>
      </c>
      <c r="K98" s="111">
        <f t="shared" ca="1" si="7"/>
        <v>4.3152556038726485E-3</v>
      </c>
      <c r="L98" s="111">
        <f t="shared" ca="1" si="7"/>
        <v>4.3152556038726485E-3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4.3152556038726485E-3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5.1566739421728444E-2</v>
      </c>
      <c r="H99" s="111">
        <f t="shared" ref="H99:L114" ca="1" si="9">G99-5*(G99-$M99)/($M$1-G$1)</f>
        <v>5.1566739421728444E-2</v>
      </c>
      <c r="I99" s="111">
        <f t="shared" ca="1" si="9"/>
        <v>5.1566739421728444E-2</v>
      </c>
      <c r="J99" s="111">
        <f t="shared" ca="1" si="9"/>
        <v>5.1566739421728444E-2</v>
      </c>
      <c r="K99" s="111">
        <f t="shared" ca="1" si="9"/>
        <v>5.1566739421728444E-2</v>
      </c>
      <c r="L99" s="111">
        <f t="shared" ca="1" si="9"/>
        <v>5.1566739421728444E-2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5.1566739421728444E-2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1.9374755077480644E-2</v>
      </c>
      <c r="H100" s="111">
        <f t="shared" ca="1" si="9"/>
        <v>1.9374755077480644E-2</v>
      </c>
      <c r="I100" s="111">
        <f t="shared" ca="1" si="9"/>
        <v>1.9374755077480644E-2</v>
      </c>
      <c r="J100" s="111">
        <f t="shared" ca="1" si="9"/>
        <v>1.9374755077480644E-2</v>
      </c>
      <c r="K100" s="111">
        <f t="shared" ca="1" si="9"/>
        <v>1.9374755077480644E-2</v>
      </c>
      <c r="L100" s="111">
        <f t="shared" ca="1" si="9"/>
        <v>1.9374755077480644E-2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1.9374755077480644E-2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2.9498440148285152E-3</v>
      </c>
      <c r="H101" s="111">
        <f t="shared" ca="1" si="9"/>
        <v>2.9498440148285152E-3</v>
      </c>
      <c r="I101" s="111">
        <f t="shared" ca="1" si="9"/>
        <v>2.9498440148285152E-3</v>
      </c>
      <c r="J101" s="111">
        <f t="shared" ca="1" si="9"/>
        <v>2.9498440148285152E-3</v>
      </c>
      <c r="K101" s="111">
        <f t="shared" ca="1" si="9"/>
        <v>2.9498440148285152E-3</v>
      </c>
      <c r="L101" s="111">
        <f t="shared" ca="1" si="9"/>
        <v>2.9498440148285152E-3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2.9498440148285152E-3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5.2503561740625737E-3</v>
      </c>
      <c r="H102" s="111">
        <f t="shared" ca="1" si="9"/>
        <v>5.2503561740625737E-3</v>
      </c>
      <c r="I102" s="111">
        <f t="shared" ca="1" si="9"/>
        <v>5.2503561740625737E-3</v>
      </c>
      <c r="J102" s="111">
        <f t="shared" ca="1" si="9"/>
        <v>5.2503561740625737E-3</v>
      </c>
      <c r="K102" s="111">
        <f t="shared" ca="1" si="9"/>
        <v>5.2503561740625737E-3</v>
      </c>
      <c r="L102" s="111">
        <f t="shared" ca="1" si="9"/>
        <v>5.2503561740625737E-3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5.2503561740625737E-3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2.5765817597964325E-3</v>
      </c>
      <c r="H103" s="111">
        <f t="shared" ca="1" si="9"/>
        <v>2.5765817597964325E-3</v>
      </c>
      <c r="I103" s="111">
        <f t="shared" ca="1" si="9"/>
        <v>2.5765817597964325E-3</v>
      </c>
      <c r="J103" s="111">
        <f t="shared" ca="1" si="9"/>
        <v>2.5765817597964325E-3</v>
      </c>
      <c r="K103" s="111">
        <f t="shared" ca="1" si="9"/>
        <v>2.5765817597964325E-3</v>
      </c>
      <c r="L103" s="111">
        <f t="shared" ca="1" si="9"/>
        <v>2.5765817597964325E-3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2.5765817597964325E-3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1.0143444453451732E-2</v>
      </c>
      <c r="H104" s="111">
        <f t="shared" ca="1" si="9"/>
        <v>1.0143444453451732E-2</v>
      </c>
      <c r="I104" s="111">
        <f t="shared" ca="1" si="9"/>
        <v>1.0143444453451732E-2</v>
      </c>
      <c r="J104" s="111">
        <f t="shared" ca="1" si="9"/>
        <v>1.0143444453451732E-2</v>
      </c>
      <c r="K104" s="111">
        <f t="shared" ca="1" si="9"/>
        <v>1.0143444453451732E-2</v>
      </c>
      <c r="L104" s="111">
        <f t="shared" ca="1" si="9"/>
        <v>1.0143444453451732E-2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1.0143444453451732E-2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9.5442877311527584E-3</v>
      </c>
      <c r="H105" s="111">
        <f t="shared" ca="1" si="9"/>
        <v>9.5442877311527584E-3</v>
      </c>
      <c r="I105" s="111">
        <f t="shared" ca="1" si="9"/>
        <v>9.5442877311527584E-3</v>
      </c>
      <c r="J105" s="111">
        <f t="shared" ca="1" si="9"/>
        <v>9.5442877311527584E-3</v>
      </c>
      <c r="K105" s="111">
        <f t="shared" ca="1" si="9"/>
        <v>9.5442877311527584E-3</v>
      </c>
      <c r="L105" s="111">
        <f t="shared" ca="1" si="9"/>
        <v>9.5442877311527584E-3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9.5442877311527584E-3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3.6937342677047388E-3</v>
      </c>
      <c r="H106" s="111">
        <f t="shared" ca="1" si="9"/>
        <v>3.6937342677047388E-3</v>
      </c>
      <c r="I106" s="111">
        <f t="shared" ca="1" si="9"/>
        <v>3.6937342677047388E-3</v>
      </c>
      <c r="J106" s="111">
        <f t="shared" ca="1" si="9"/>
        <v>3.6937342677047388E-3</v>
      </c>
      <c r="K106" s="111">
        <f t="shared" ca="1" si="9"/>
        <v>3.6937342677047388E-3</v>
      </c>
      <c r="L106" s="111">
        <f t="shared" ca="1" si="9"/>
        <v>3.6937342677047388E-3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3.6937342677047388E-3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1.4642718307922175E-2</v>
      </c>
      <c r="H107" s="111">
        <f t="shared" ca="1" si="9"/>
        <v>1.4642718307922175E-2</v>
      </c>
      <c r="I107" s="111">
        <f t="shared" ca="1" si="9"/>
        <v>1.4642718307922175E-2</v>
      </c>
      <c r="J107" s="111">
        <f t="shared" ca="1" si="9"/>
        <v>1.4642718307922175E-2</v>
      </c>
      <c r="K107" s="111">
        <f t="shared" ca="1" si="9"/>
        <v>1.4642718307922175E-2</v>
      </c>
      <c r="L107" s="111">
        <f t="shared" ca="1" si="9"/>
        <v>1.4642718307922175E-2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1.4642718307922175E-2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9.085113247525374E-3</v>
      </c>
      <c r="H108" s="111">
        <f t="shared" ca="1" si="9"/>
        <v>9.085113247525374E-3</v>
      </c>
      <c r="I108" s="111">
        <f t="shared" ca="1" si="9"/>
        <v>9.085113247525374E-3</v>
      </c>
      <c r="J108" s="111">
        <f t="shared" ca="1" si="9"/>
        <v>9.085113247525374E-3</v>
      </c>
      <c r="K108" s="111">
        <f t="shared" ca="1" si="9"/>
        <v>9.085113247525374E-3</v>
      </c>
      <c r="L108" s="111">
        <f t="shared" ca="1" si="9"/>
        <v>9.085113247525374E-3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9.085113247525374E-3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1.1096346864256161E-2</v>
      </c>
      <c r="H109" s="111">
        <f t="shared" ca="1" si="9"/>
        <v>1.1096346864256161E-2</v>
      </c>
      <c r="I109" s="111">
        <f t="shared" ca="1" si="9"/>
        <v>1.1096346864256161E-2</v>
      </c>
      <c r="J109" s="111">
        <f t="shared" ca="1" si="9"/>
        <v>1.1096346864256161E-2</v>
      </c>
      <c r="K109" s="111">
        <f t="shared" ca="1" si="9"/>
        <v>1.1096346864256161E-2</v>
      </c>
      <c r="L109" s="111">
        <f t="shared" ca="1" si="9"/>
        <v>1.1096346864256161E-2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1.1096346864256161E-2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0</v>
      </c>
      <c r="I110" s="111">
        <f t="shared" ca="1" si="9"/>
        <v>0</v>
      </c>
      <c r="J110" s="111">
        <f t="shared" ca="1" si="9"/>
        <v>0</v>
      </c>
      <c r="K110" s="111">
        <f t="shared" ca="1" si="9"/>
        <v>0</v>
      </c>
      <c r="L110" s="111">
        <f t="shared" ca="1" si="9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2.8118470180111908E-3</v>
      </c>
      <c r="H112" s="111">
        <f t="shared" ca="1" si="9"/>
        <v>2.8118470180111908E-3</v>
      </c>
      <c r="I112" s="111">
        <f t="shared" ca="1" si="9"/>
        <v>2.8118470180111908E-3</v>
      </c>
      <c r="J112" s="111">
        <f t="shared" ca="1" si="9"/>
        <v>2.8118470180111908E-3</v>
      </c>
      <c r="K112" s="111">
        <f t="shared" ca="1" si="9"/>
        <v>2.8118470180111908E-3</v>
      </c>
      <c r="L112" s="111">
        <f t="shared" ca="1" si="9"/>
        <v>2.8118470180111908E-3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2.8118470180111908E-3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9.0587995965235122E-3</v>
      </c>
      <c r="H113" s="111">
        <f t="shared" ca="1" si="9"/>
        <v>9.0587995965235122E-3</v>
      </c>
      <c r="I113" s="111">
        <f t="shared" ca="1" si="9"/>
        <v>9.0587995965235122E-3</v>
      </c>
      <c r="J113" s="111">
        <f t="shared" ca="1" si="9"/>
        <v>9.0587995965235122E-3</v>
      </c>
      <c r="K113" s="111">
        <f t="shared" ca="1" si="9"/>
        <v>9.0587995965235122E-3</v>
      </c>
      <c r="L113" s="111">
        <f t="shared" ca="1" si="9"/>
        <v>9.0587995965235122E-3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9.0587995965235122E-3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2.0919677755082151E-3</v>
      </c>
      <c r="H114" s="111">
        <f t="shared" ca="1" si="9"/>
        <v>2.0919677755082151E-3</v>
      </c>
      <c r="I114" s="111">
        <f t="shared" ca="1" si="9"/>
        <v>2.0919677755082151E-3</v>
      </c>
      <c r="J114" s="111">
        <f t="shared" ca="1" si="9"/>
        <v>2.0919677755082151E-3</v>
      </c>
      <c r="K114" s="111">
        <f t="shared" ca="1" si="9"/>
        <v>2.0919677755082151E-3</v>
      </c>
      <c r="L114" s="111">
        <f t="shared" ca="1" si="9"/>
        <v>2.0919677755082151E-3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2.0919677755082151E-3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4.390610216779449E-4</v>
      </c>
      <c r="H116" s="111">
        <f t="shared" ca="1" si="10"/>
        <v>4.390610216779449E-4</v>
      </c>
      <c r="I116" s="111">
        <f t="shared" ca="1" si="10"/>
        <v>4.390610216779449E-4</v>
      </c>
      <c r="J116" s="111">
        <f t="shared" ca="1" si="10"/>
        <v>4.390610216779449E-4</v>
      </c>
      <c r="K116" s="111">
        <f t="shared" ca="1" si="10"/>
        <v>4.390610216779449E-4</v>
      </c>
      <c r="L116" s="111">
        <f t="shared" ca="1" si="10"/>
        <v>4.390610216779449E-4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4.390610216779449E-4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5.9176715036464182E-3</v>
      </c>
      <c r="H117" s="111">
        <f t="shared" ca="1" si="10"/>
        <v>5.9176715036464182E-3</v>
      </c>
      <c r="I117" s="111">
        <f t="shared" ca="1" si="10"/>
        <v>5.9176715036464182E-3</v>
      </c>
      <c r="J117" s="111">
        <f t="shared" ca="1" si="10"/>
        <v>5.9176715036464182E-3</v>
      </c>
      <c r="K117" s="111">
        <f t="shared" ca="1" si="10"/>
        <v>5.9176715036464182E-3</v>
      </c>
      <c r="L117" s="111">
        <f t="shared" ca="1" si="10"/>
        <v>5.9176715036464182E-3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5.9176715036464182E-3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5.494134894525474E-4</v>
      </c>
      <c r="H2" s="111">
        <f ca="1">G2-5*(G2-$M2)/($M$1-G$1)</f>
        <v>5.2194281497991999E-4</v>
      </c>
      <c r="I2" s="111">
        <f t="shared" ref="I2:L2" ca="1" si="0">H2-5*(H2-$M2)/($M$1-H$1)</f>
        <v>4.9447214050729257E-4</v>
      </c>
      <c r="J2" s="111">
        <f t="shared" ca="1" si="0"/>
        <v>4.6700146603466521E-4</v>
      </c>
      <c r="K2" s="111">
        <f t="shared" ca="1" si="0"/>
        <v>4.3953079156203786E-4</v>
      </c>
      <c r="L2" s="111">
        <f t="shared" ca="1" si="0"/>
        <v>4.120601170894105E-4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3.8458944261678314E-4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0</v>
      </c>
      <c r="I3" s="111">
        <f t="shared" ca="1" si="1"/>
        <v>0</v>
      </c>
      <c r="J3" s="111">
        <f t="shared" ca="1" si="1"/>
        <v>0</v>
      </c>
      <c r="K3" s="111">
        <f t="shared" ca="1" si="1"/>
        <v>0</v>
      </c>
      <c r="L3" s="111">
        <f t="shared" ca="1" si="1"/>
        <v>0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1.549237769998831E-2</v>
      </c>
      <c r="H4" s="111">
        <f t="shared" ca="1" si="1"/>
        <v>1.4717758814988895E-2</v>
      </c>
      <c r="I4" s="111">
        <f t="shared" ca="1" si="1"/>
        <v>1.394313992998948E-2</v>
      </c>
      <c r="J4" s="111">
        <f t="shared" ca="1" si="1"/>
        <v>1.3168521044990064E-2</v>
      </c>
      <c r="K4" s="111">
        <f t="shared" ca="1" si="1"/>
        <v>1.2393902159990649E-2</v>
      </c>
      <c r="L4" s="111">
        <f t="shared" ca="1" si="1"/>
        <v>1.1619283274991232E-2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1.0844664389991817E-2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1.3272873463429642E-3</v>
      </c>
      <c r="H5" s="111">
        <f t="shared" ca="1" si="1"/>
        <v>1.260922979025816E-3</v>
      </c>
      <c r="I5" s="111">
        <f t="shared" ca="1" si="1"/>
        <v>1.1945586117086677E-3</v>
      </c>
      <c r="J5" s="111">
        <f t="shared" ca="1" si="1"/>
        <v>1.1281942443915195E-3</v>
      </c>
      <c r="K5" s="111">
        <f t="shared" ca="1" si="1"/>
        <v>1.0618298770743713E-3</v>
      </c>
      <c r="L5" s="111">
        <f t="shared" ca="1" si="1"/>
        <v>9.9546550975722304E-4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9.2910114244007492E-4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2.0861726711899536E-2</v>
      </c>
      <c r="H7" s="111">
        <f t="shared" ca="1" si="1"/>
        <v>1.9818640376304559E-2</v>
      </c>
      <c r="I7" s="111">
        <f t="shared" ca="1" si="1"/>
        <v>1.8775554040709581E-2</v>
      </c>
      <c r="J7" s="111">
        <f t="shared" ca="1" si="1"/>
        <v>1.7732467705114604E-2</v>
      </c>
      <c r="K7" s="111">
        <f t="shared" ca="1" si="1"/>
        <v>1.6689381369519626E-2</v>
      </c>
      <c r="L7" s="111">
        <f t="shared" ca="1" si="1"/>
        <v>1.5646295033924652E-2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1.4603208698329675E-2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1.929714577623013E-2</v>
      </c>
      <c r="H9" s="111">
        <f t="shared" ca="1" si="1"/>
        <v>1.8332288487418625E-2</v>
      </c>
      <c r="I9" s="111">
        <f t="shared" ca="1" si="1"/>
        <v>1.7367431198607119E-2</v>
      </c>
      <c r="J9" s="111">
        <f t="shared" ca="1" si="1"/>
        <v>1.6402573909795611E-2</v>
      </c>
      <c r="K9" s="111">
        <f t="shared" ca="1" si="1"/>
        <v>1.5437716620984103E-2</v>
      </c>
      <c r="L9" s="111">
        <f t="shared" ca="1" si="1"/>
        <v>1.4472859332172596E-2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1.3508002043361091E-2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2.1996465381889279E-3</v>
      </c>
      <c r="H10" s="111">
        <f t="shared" ca="1" si="1"/>
        <v>2.0896642112794815E-3</v>
      </c>
      <c r="I10" s="111">
        <f t="shared" ca="1" si="1"/>
        <v>1.9796818843700352E-3</v>
      </c>
      <c r="J10" s="111">
        <f t="shared" ca="1" si="1"/>
        <v>1.8696995574605888E-3</v>
      </c>
      <c r="K10" s="111">
        <f t="shared" ca="1" si="1"/>
        <v>1.7597172305511422E-3</v>
      </c>
      <c r="L10" s="111">
        <f t="shared" ca="1" si="1"/>
        <v>1.6497349036416957E-3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1.5397525767322493E-3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4.2585438545637219E-3</v>
      </c>
      <c r="H11" s="111">
        <f t="shared" ca="1" si="1"/>
        <v>4.0456166618355362E-3</v>
      </c>
      <c r="I11" s="111">
        <f t="shared" ca="1" si="1"/>
        <v>3.83268946910735E-3</v>
      </c>
      <c r="J11" s="111">
        <f t="shared" ca="1" si="1"/>
        <v>3.6197622763791638E-3</v>
      </c>
      <c r="K11" s="111">
        <f t="shared" ca="1" si="1"/>
        <v>3.4068350836509776E-3</v>
      </c>
      <c r="L11" s="111">
        <f t="shared" ca="1" si="1"/>
        <v>3.1939078909227914E-3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2.9809806981946053E-3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2.6022255738593018E-3</v>
      </c>
      <c r="H12" s="111">
        <f t="shared" ca="1" si="1"/>
        <v>2.4721142951663368E-3</v>
      </c>
      <c r="I12" s="111">
        <f t="shared" ca="1" si="1"/>
        <v>2.3420030164733718E-3</v>
      </c>
      <c r="J12" s="111">
        <f t="shared" ca="1" si="1"/>
        <v>2.2118917377804068E-3</v>
      </c>
      <c r="K12" s="111">
        <f t="shared" ca="1" si="1"/>
        <v>2.0817804590874418E-3</v>
      </c>
      <c r="L12" s="111">
        <f t="shared" ca="1" si="1"/>
        <v>1.9516691803944763E-3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1.8215579017015111E-3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0</v>
      </c>
      <c r="I13" s="111">
        <f t="shared" ca="1" si="1"/>
        <v>0</v>
      </c>
      <c r="J13" s="111">
        <f t="shared" ca="1" si="1"/>
        <v>0</v>
      </c>
      <c r="K13" s="111">
        <f t="shared" ca="1" si="1"/>
        <v>0</v>
      </c>
      <c r="L13" s="111">
        <f t="shared" ca="1" si="1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2.0047018590812825E-3</v>
      </c>
      <c r="H14" s="111">
        <f t="shared" ca="1" si="1"/>
        <v>1.9044667661272184E-3</v>
      </c>
      <c r="I14" s="111">
        <f t="shared" ca="1" si="1"/>
        <v>1.8042316731731543E-3</v>
      </c>
      <c r="J14" s="111">
        <f t="shared" ca="1" si="1"/>
        <v>1.7039965802190902E-3</v>
      </c>
      <c r="K14" s="111">
        <f t="shared" ca="1" si="1"/>
        <v>1.6037614872650261E-3</v>
      </c>
      <c r="L14" s="111">
        <f t="shared" ca="1" si="1"/>
        <v>1.5035263943109617E-3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1.4032913013568976E-3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4.2351605905553993E-2</v>
      </c>
      <c r="H17" s="111">
        <f t="shared" ca="1" si="1"/>
        <v>4.0234025610276294E-2</v>
      </c>
      <c r="I17" s="111">
        <f t="shared" ca="1" si="1"/>
        <v>3.8116445314998595E-2</v>
      </c>
      <c r="J17" s="111">
        <f t="shared" ca="1" si="1"/>
        <v>3.5998865019720896E-2</v>
      </c>
      <c r="K17" s="111">
        <f t="shared" ca="1" si="1"/>
        <v>3.3881284724443197E-2</v>
      </c>
      <c r="L17" s="111">
        <f t="shared" ca="1" si="1"/>
        <v>3.1763704429165499E-2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2.9646124133887793E-2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0.26108265523624352</v>
      </c>
      <c r="H18" s="111">
        <f t="shared" ca="1" si="1"/>
        <v>0.24802852247443133</v>
      </c>
      <c r="I18" s="111">
        <f t="shared" ca="1" si="1"/>
        <v>0.23497438971261916</v>
      </c>
      <c r="J18" s="111">
        <f t="shared" ca="1" si="1"/>
        <v>0.22192025695080697</v>
      </c>
      <c r="K18" s="111">
        <f t="shared" ca="1" si="1"/>
        <v>0.20886612418899481</v>
      </c>
      <c r="L18" s="111">
        <f t="shared" ca="1" si="1"/>
        <v>0.19581199142718264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0.18275785866537045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0</v>
      </c>
      <c r="I20" s="111">
        <f t="shared" ca="1" si="2"/>
        <v>0</v>
      </c>
      <c r="J20" s="111">
        <f t="shared" ca="1" si="2"/>
        <v>0</v>
      </c>
      <c r="K20" s="111">
        <f t="shared" ca="1" si="2"/>
        <v>0</v>
      </c>
      <c r="L20" s="111">
        <f t="shared" ca="1" si="2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2.5902661438945618E-4</v>
      </c>
      <c r="H21" s="111">
        <f t="shared" ca="1" si="2"/>
        <v>2.4607528366998334E-4</v>
      </c>
      <c r="I21" s="111">
        <f t="shared" ca="1" si="2"/>
        <v>2.3312395295051053E-4</v>
      </c>
      <c r="J21" s="111">
        <f t="shared" ca="1" si="2"/>
        <v>2.2017262223103772E-4</v>
      </c>
      <c r="K21" s="111">
        <f t="shared" ca="1" si="2"/>
        <v>2.0722129151156491E-4</v>
      </c>
      <c r="L21" s="111">
        <f t="shared" ca="1" si="2"/>
        <v>1.9426996079209211E-4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1.8131863007261932E-4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0.18585477650600207</v>
      </c>
      <c r="H22" s="111">
        <f t="shared" ca="1" si="2"/>
        <v>0.17656203768070197</v>
      </c>
      <c r="I22" s="111">
        <f t="shared" ca="1" si="2"/>
        <v>0.16726929885540187</v>
      </c>
      <c r="J22" s="111">
        <f t="shared" ca="1" si="2"/>
        <v>0.15797656003010177</v>
      </c>
      <c r="K22" s="111">
        <f t="shared" ca="1" si="2"/>
        <v>0.14868382120480167</v>
      </c>
      <c r="L22" s="111">
        <f t="shared" ca="1" si="2"/>
        <v>0.13939108237950154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0.13009834355420144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0</v>
      </c>
      <c r="I23" s="111">
        <f t="shared" ca="1" si="2"/>
        <v>0</v>
      </c>
      <c r="J23" s="111">
        <f t="shared" ca="1" si="2"/>
        <v>0</v>
      </c>
      <c r="K23" s="111">
        <f t="shared" ca="1" si="2"/>
        <v>0</v>
      </c>
      <c r="L23" s="111">
        <f t="shared" ca="1" si="2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8.3261845025738306E-4</v>
      </c>
      <c r="H24" s="111">
        <f t="shared" ca="1" si="2"/>
        <v>7.9098752774451394E-4</v>
      </c>
      <c r="I24" s="111">
        <f t="shared" ca="1" si="2"/>
        <v>7.4935660523164482E-4</v>
      </c>
      <c r="J24" s="111">
        <f t="shared" ca="1" si="2"/>
        <v>7.0772568271877559E-4</v>
      </c>
      <c r="K24" s="111">
        <f t="shared" ca="1" si="2"/>
        <v>6.6609476020590647E-4</v>
      </c>
      <c r="L24" s="111">
        <f t="shared" ca="1" si="2"/>
        <v>6.2446383769303735E-4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5.8283291518016812E-4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0.15035241032092622</v>
      </c>
      <c r="H25" s="111">
        <f t="shared" ca="1" si="2"/>
        <v>0.1428347898048799</v>
      </c>
      <c r="I25" s="111">
        <f t="shared" ca="1" si="2"/>
        <v>0.13531716928883358</v>
      </c>
      <c r="J25" s="111">
        <f t="shared" ca="1" si="2"/>
        <v>0.12779954877278726</v>
      </c>
      <c r="K25" s="111">
        <f t="shared" ca="1" si="2"/>
        <v>0.12028192825674096</v>
      </c>
      <c r="L25" s="111">
        <f t="shared" ca="1" si="2"/>
        <v>0.11276430774069465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0.10524668722464835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0</v>
      </c>
      <c r="I27" s="111">
        <f t="shared" ca="1" si="2"/>
        <v>0</v>
      </c>
      <c r="J27" s="111">
        <f t="shared" ca="1" si="2"/>
        <v>0</v>
      </c>
      <c r="K27" s="111">
        <f t="shared" ca="1" si="2"/>
        <v>0</v>
      </c>
      <c r="L27" s="111">
        <f t="shared" ca="1" si="2"/>
        <v>0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8.7788266946769235E-5</v>
      </c>
      <c r="H29" s="111">
        <f t="shared" ca="1" si="2"/>
        <v>8.339885359943078E-5</v>
      </c>
      <c r="I29" s="111">
        <f t="shared" ca="1" si="2"/>
        <v>7.9009440252092312E-5</v>
      </c>
      <c r="J29" s="111">
        <f t="shared" ca="1" si="2"/>
        <v>7.4620026904753857E-5</v>
      </c>
      <c r="K29" s="111">
        <f t="shared" ca="1" si="2"/>
        <v>7.0230613557415388E-5</v>
      </c>
      <c r="L29" s="111">
        <f t="shared" ca="1" si="2"/>
        <v>6.584120021007692E-5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6.1451786862738465E-5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2.4539639020376676E-3</v>
      </c>
      <c r="H30" s="111">
        <f t="shared" ca="1" si="2"/>
        <v>2.3312657069357841E-3</v>
      </c>
      <c r="I30" s="111">
        <f t="shared" ca="1" si="2"/>
        <v>2.2085675118339006E-3</v>
      </c>
      <c r="J30" s="111">
        <f t="shared" ca="1" si="2"/>
        <v>2.0858693167320171E-3</v>
      </c>
      <c r="K30" s="111">
        <f t="shared" ca="1" si="2"/>
        <v>1.9631711216301336E-3</v>
      </c>
      <c r="L30" s="111">
        <f t="shared" ca="1" si="2"/>
        <v>1.8404729265282505E-3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1.7177747314263672E-3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5.494134894525474E-4</v>
      </c>
      <c r="H31" s="111">
        <f t="shared" ca="1" si="2"/>
        <v>4.7615835752554109E-4</v>
      </c>
      <c r="I31" s="111">
        <f t="shared" ca="1" si="2"/>
        <v>4.0290322559853478E-4</v>
      </c>
      <c r="J31" s="111">
        <f t="shared" ca="1" si="2"/>
        <v>3.2964809367152842E-4</v>
      </c>
      <c r="K31" s="111">
        <f t="shared" ca="1" si="2"/>
        <v>2.5639296174452211E-4</v>
      </c>
      <c r="L31" s="111">
        <f t="shared" ca="1" si="2"/>
        <v>1.8313782981751577E-4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1.0988269789050945E-4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0</v>
      </c>
      <c r="I32" s="111">
        <f t="shared" ca="1" si="2"/>
        <v>0</v>
      </c>
      <c r="J32" s="111">
        <f t="shared" ca="1" si="2"/>
        <v>0</v>
      </c>
      <c r="K32" s="111">
        <f t="shared" ca="1" si="2"/>
        <v>0</v>
      </c>
      <c r="L32" s="111">
        <f t="shared" ca="1" si="2"/>
        <v>0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1.549237769998831E-2</v>
      </c>
      <c r="H33" s="111">
        <f t="shared" ca="1" si="2"/>
        <v>1.3426727339989869E-2</v>
      </c>
      <c r="I33" s="111">
        <f t="shared" ca="1" si="2"/>
        <v>1.1361076979991428E-2</v>
      </c>
      <c r="J33" s="111">
        <f t="shared" ca="1" si="2"/>
        <v>9.2954266199929865E-3</v>
      </c>
      <c r="K33" s="111">
        <f t="shared" ca="1" si="2"/>
        <v>7.2297762599945452E-3</v>
      </c>
      <c r="L33" s="111">
        <f t="shared" ca="1" si="2"/>
        <v>5.1641258999961031E-3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3.0984755399976614E-3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1.3272873463429642E-3</v>
      </c>
      <c r="H34" s="111">
        <f t="shared" ca="1" si="2"/>
        <v>1.1503157001639024E-3</v>
      </c>
      <c r="I34" s="111">
        <f t="shared" ca="1" si="2"/>
        <v>9.7334405398484048E-4</v>
      </c>
      <c r="J34" s="111">
        <f t="shared" ca="1" si="2"/>
        <v>7.9637240780577856E-4</v>
      </c>
      <c r="K34" s="111">
        <f t="shared" ca="1" si="2"/>
        <v>6.1940076162671665E-4</v>
      </c>
      <c r="L34" s="111">
        <f t="shared" ca="1" si="2"/>
        <v>4.4242911544765473E-4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2.6545746926859276E-4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2.0861726711899536E-2</v>
      </c>
      <c r="H36" s="111">
        <f t="shared" ca="1" si="4"/>
        <v>1.8080163150312932E-2</v>
      </c>
      <c r="I36" s="111">
        <f t="shared" ca="1" si="4"/>
        <v>1.5298599588726328E-2</v>
      </c>
      <c r="J36" s="111">
        <f t="shared" ca="1" si="4"/>
        <v>1.2517036027139723E-2</v>
      </c>
      <c r="K36" s="111">
        <f t="shared" ca="1" si="4"/>
        <v>9.7354724655531171E-3</v>
      </c>
      <c r="L36" s="111">
        <f t="shared" ca="1" si="4"/>
        <v>6.9539089039665119E-3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4.1723453423799066E-3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1.929714577623013E-2</v>
      </c>
      <c r="H38" s="111">
        <f t="shared" ca="1" si="4"/>
        <v>1.6724193006066111E-2</v>
      </c>
      <c r="I38" s="111">
        <f t="shared" ca="1" si="4"/>
        <v>1.4151240235902094E-2</v>
      </c>
      <c r="J38" s="111">
        <f t="shared" ca="1" si="4"/>
        <v>1.1578287465738076E-2</v>
      </c>
      <c r="K38" s="111">
        <f t="shared" ca="1" si="4"/>
        <v>9.0053346955740587E-3</v>
      </c>
      <c r="L38" s="111">
        <f t="shared" ca="1" si="4"/>
        <v>6.432381925410042E-3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3.8594291552460254E-3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2.1996465381889279E-3</v>
      </c>
      <c r="H39" s="111">
        <f t="shared" ca="1" si="4"/>
        <v>1.9063603330970709E-3</v>
      </c>
      <c r="I39" s="111">
        <f t="shared" ca="1" si="4"/>
        <v>1.6130741280052138E-3</v>
      </c>
      <c r="J39" s="111">
        <f t="shared" ca="1" si="4"/>
        <v>1.3197879229133566E-3</v>
      </c>
      <c r="K39" s="111">
        <f t="shared" ca="1" si="4"/>
        <v>1.0265017178214997E-3</v>
      </c>
      <c r="L39" s="111">
        <f t="shared" ca="1" si="4"/>
        <v>7.3321551272964255E-4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4.3992930763778545E-4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4.2585438545637219E-3</v>
      </c>
      <c r="H40" s="111">
        <f t="shared" ca="1" si="4"/>
        <v>3.6907380072885589E-3</v>
      </c>
      <c r="I40" s="111">
        <f t="shared" ca="1" si="4"/>
        <v>3.1229321600133959E-3</v>
      </c>
      <c r="J40" s="111">
        <f t="shared" ca="1" si="4"/>
        <v>2.5551263127382329E-3</v>
      </c>
      <c r="K40" s="111">
        <f t="shared" ca="1" si="4"/>
        <v>1.9873204654630699E-3</v>
      </c>
      <c r="L40" s="111">
        <f t="shared" ca="1" si="4"/>
        <v>1.4195146181879071E-3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8.5170877091274419E-4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2.6022255738593018E-3</v>
      </c>
      <c r="H41" s="111">
        <f t="shared" ca="1" si="4"/>
        <v>2.2552621640113948E-3</v>
      </c>
      <c r="I41" s="111">
        <f t="shared" ca="1" si="4"/>
        <v>1.9082987541634878E-3</v>
      </c>
      <c r="J41" s="111">
        <f t="shared" ca="1" si="4"/>
        <v>1.5613353443155809E-3</v>
      </c>
      <c r="K41" s="111">
        <f t="shared" ca="1" si="4"/>
        <v>1.2143719344676739E-3</v>
      </c>
      <c r="L41" s="111">
        <f t="shared" ca="1" si="4"/>
        <v>8.6740852461976708E-4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5.2044511477186022E-4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0</v>
      </c>
      <c r="I42" s="111">
        <f t="shared" ca="1" si="4"/>
        <v>0</v>
      </c>
      <c r="J42" s="111">
        <f t="shared" ca="1" si="4"/>
        <v>0</v>
      </c>
      <c r="K42" s="111">
        <f t="shared" ca="1" si="4"/>
        <v>0</v>
      </c>
      <c r="L42" s="111">
        <f t="shared" ca="1" si="4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2.0047018590812825E-3</v>
      </c>
      <c r="H43" s="111">
        <f t="shared" ca="1" si="4"/>
        <v>1.7374082778704447E-3</v>
      </c>
      <c r="I43" s="111">
        <f t="shared" ca="1" si="4"/>
        <v>1.470114696659607E-3</v>
      </c>
      <c r="J43" s="111">
        <f t="shared" ca="1" si="4"/>
        <v>1.2028211154487692E-3</v>
      </c>
      <c r="K43" s="111">
        <f t="shared" ca="1" si="4"/>
        <v>9.3552753423793169E-4</v>
      </c>
      <c r="L43" s="111">
        <f t="shared" ca="1" si="4"/>
        <v>6.6823395302709405E-4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4.0094037181625641E-4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4.2351605905553993E-2</v>
      </c>
      <c r="H46" s="111">
        <f t="shared" ca="1" si="4"/>
        <v>3.6704725118146792E-2</v>
      </c>
      <c r="I46" s="111">
        <f t="shared" ca="1" si="4"/>
        <v>3.1057844330739593E-2</v>
      </c>
      <c r="J46" s="111">
        <f t="shared" ca="1" si="4"/>
        <v>2.5410963543332395E-2</v>
      </c>
      <c r="K46" s="111">
        <f t="shared" ca="1" si="4"/>
        <v>1.9764082755925196E-2</v>
      </c>
      <c r="L46" s="111">
        <f t="shared" ca="1" si="4"/>
        <v>1.4117201968517998E-2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8.4703211811107976E-3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0.26108265523624352</v>
      </c>
      <c r="H47" s="111">
        <f t="shared" ca="1" si="4"/>
        <v>0.22627163453807772</v>
      </c>
      <c r="I47" s="111">
        <f t="shared" ca="1" si="4"/>
        <v>0.19146061383991192</v>
      </c>
      <c r="J47" s="111">
        <f t="shared" ca="1" si="4"/>
        <v>0.15664959314174612</v>
      </c>
      <c r="K47" s="111">
        <f t="shared" ca="1" si="4"/>
        <v>0.12183857244358032</v>
      </c>
      <c r="L47" s="111">
        <f t="shared" ca="1" si="4"/>
        <v>8.7027551745414503E-2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5.2216531047248695E-2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0</v>
      </c>
      <c r="I49" s="111">
        <f t="shared" ca="1" si="4"/>
        <v>0</v>
      </c>
      <c r="J49" s="111">
        <f t="shared" ca="1" si="4"/>
        <v>0</v>
      </c>
      <c r="K49" s="111">
        <f t="shared" ca="1" si="4"/>
        <v>0</v>
      </c>
      <c r="L49" s="111">
        <f t="shared" ca="1" si="4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2.5902661438945618E-4</v>
      </c>
      <c r="H50" s="111">
        <f t="shared" ca="1" si="4"/>
        <v>2.2448973247086201E-4</v>
      </c>
      <c r="I50" s="111">
        <f t="shared" ca="1" si="4"/>
        <v>1.8995285055226785E-4</v>
      </c>
      <c r="J50" s="111">
        <f t="shared" ca="1" si="4"/>
        <v>1.5541596863367371E-4</v>
      </c>
      <c r="K50" s="111">
        <f t="shared" ca="1" si="4"/>
        <v>1.2087908671507954E-4</v>
      </c>
      <c r="L50" s="111">
        <f t="shared" ca="1" si="4"/>
        <v>8.6342204796485374E-5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5.1805322877891222E-5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0.18585477650600207</v>
      </c>
      <c r="H51" s="111">
        <f t="shared" ref="H51:L66" ca="1" si="5">G51-5*(G51-$M51)/($M$1-G$1)</f>
        <v>0.16107413963853512</v>
      </c>
      <c r="I51" s="111">
        <f t="shared" ca="1" si="5"/>
        <v>0.13629350277106816</v>
      </c>
      <c r="J51" s="111">
        <f t="shared" ca="1" si="5"/>
        <v>0.11151286590360122</v>
      </c>
      <c r="K51" s="111">
        <f t="shared" ca="1" si="5"/>
        <v>8.6732229036134284E-2</v>
      </c>
      <c r="L51" s="111">
        <f t="shared" ca="1" si="5"/>
        <v>6.1951592168667344E-2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3.7170955301200403E-2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8.3261845025738306E-4</v>
      </c>
      <c r="H53" s="111">
        <f t="shared" ca="1" si="5"/>
        <v>7.2160265688973196E-4</v>
      </c>
      <c r="I53" s="111">
        <f t="shared" ca="1" si="5"/>
        <v>6.1058686352208087E-4</v>
      </c>
      <c r="J53" s="111">
        <f t="shared" ca="1" si="5"/>
        <v>4.9957107015442977E-4</v>
      </c>
      <c r="K53" s="111">
        <f t="shared" ca="1" si="5"/>
        <v>3.8855527678677873E-4</v>
      </c>
      <c r="L53" s="111">
        <f t="shared" ca="1" si="5"/>
        <v>2.7753948341912769E-4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1.6652369005147656E-4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0.15035241032092622</v>
      </c>
      <c r="H54" s="111">
        <f t="shared" ca="1" si="5"/>
        <v>0.13030542227813607</v>
      </c>
      <c r="I54" s="111">
        <f t="shared" ca="1" si="5"/>
        <v>0.11025843423534591</v>
      </c>
      <c r="J54" s="111">
        <f t="shared" ca="1" si="5"/>
        <v>9.021144619255575E-2</v>
      </c>
      <c r="K54" s="111">
        <f t="shared" ca="1" si="5"/>
        <v>7.0164458149765574E-2</v>
      </c>
      <c r="L54" s="111">
        <f t="shared" ca="1" si="5"/>
        <v>5.0117470106975405E-2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3.0070482064185236E-2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0</v>
      </c>
      <c r="I56" s="111">
        <f t="shared" ca="1" si="5"/>
        <v>0</v>
      </c>
      <c r="J56" s="111">
        <f t="shared" ca="1" si="5"/>
        <v>0</v>
      </c>
      <c r="K56" s="111">
        <f t="shared" ca="1" si="5"/>
        <v>0</v>
      </c>
      <c r="L56" s="111">
        <f t="shared" ca="1" si="5"/>
        <v>0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8.7788266946769235E-5</v>
      </c>
      <c r="H58" s="111">
        <f t="shared" ca="1" si="5"/>
        <v>7.6083164687200004E-5</v>
      </c>
      <c r="I58" s="111">
        <f t="shared" ca="1" si="5"/>
        <v>6.4378062427630772E-5</v>
      </c>
      <c r="J58" s="111">
        <f t="shared" ca="1" si="5"/>
        <v>5.2672960168061541E-5</v>
      </c>
      <c r="K58" s="111">
        <f t="shared" ca="1" si="5"/>
        <v>4.096785790849231E-5</v>
      </c>
      <c r="L58" s="111">
        <f t="shared" ca="1" si="5"/>
        <v>2.9262755648923078E-5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1.7557653389353844E-5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2.4539639020376676E-3</v>
      </c>
      <c r="H59" s="111">
        <f t="shared" ca="1" si="5"/>
        <v>2.126768715099312E-3</v>
      </c>
      <c r="I59" s="111">
        <f t="shared" ca="1" si="5"/>
        <v>1.7995735281609562E-3</v>
      </c>
      <c r="J59" s="111">
        <f t="shared" ca="1" si="5"/>
        <v>1.4723783412226004E-3</v>
      </c>
      <c r="K59" s="111">
        <f t="shared" ca="1" si="5"/>
        <v>1.1451831542842448E-3</v>
      </c>
      <c r="L59" s="111">
        <f t="shared" ca="1" si="5"/>
        <v>8.179879673458891E-4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4.907927804075334E-4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5.494134894525474E-4</v>
      </c>
      <c r="H60" s="111">
        <f t="shared" ca="1" si="5"/>
        <v>4.6700146603466527E-4</v>
      </c>
      <c r="I60" s="111">
        <f t="shared" ca="1" si="5"/>
        <v>3.8458944261678314E-4</v>
      </c>
      <c r="J60" s="111">
        <f t="shared" ca="1" si="5"/>
        <v>3.0217741919890101E-4</v>
      </c>
      <c r="K60" s="111">
        <f t="shared" ca="1" si="5"/>
        <v>2.1976539578101893E-4</v>
      </c>
      <c r="L60" s="111">
        <f t="shared" ca="1" si="5"/>
        <v>1.3735337236313682E-4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5.4941348945254725E-5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0</v>
      </c>
      <c r="I61" s="111">
        <f t="shared" ca="1" si="5"/>
        <v>0</v>
      </c>
      <c r="J61" s="111">
        <f t="shared" ca="1" si="5"/>
        <v>0</v>
      </c>
      <c r="K61" s="111">
        <f t="shared" ca="1" si="5"/>
        <v>0</v>
      </c>
      <c r="L61" s="111">
        <f t="shared" ca="1" si="5"/>
        <v>0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1.549237769998831E-2</v>
      </c>
      <c r="H62" s="111">
        <f t="shared" ca="1" si="5"/>
        <v>1.3168521044990063E-2</v>
      </c>
      <c r="I62" s="111">
        <f t="shared" ca="1" si="5"/>
        <v>1.0844664389991817E-2</v>
      </c>
      <c r="J62" s="111">
        <f t="shared" ca="1" si="5"/>
        <v>8.5208077349935712E-3</v>
      </c>
      <c r="K62" s="111">
        <f t="shared" ca="1" si="5"/>
        <v>6.1969510799953238E-3</v>
      </c>
      <c r="L62" s="111">
        <f t="shared" ca="1" si="5"/>
        <v>3.8730944249970771E-3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1.5492377699988307E-3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1.3272873463429642E-3</v>
      </c>
      <c r="H63" s="111">
        <f t="shared" ca="1" si="5"/>
        <v>1.1281942443915195E-3</v>
      </c>
      <c r="I63" s="111">
        <f t="shared" ca="1" si="5"/>
        <v>9.2910114244007492E-4</v>
      </c>
      <c r="J63" s="111">
        <f t="shared" ca="1" si="5"/>
        <v>7.3000804048863033E-4</v>
      </c>
      <c r="K63" s="111">
        <f t="shared" ca="1" si="5"/>
        <v>5.3091493853718564E-4</v>
      </c>
      <c r="L63" s="111">
        <f t="shared" ca="1" si="5"/>
        <v>3.31821836585741E-4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1.3272873463429638E-4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2.0861726711899536E-2</v>
      </c>
      <c r="H65" s="111">
        <f t="shared" ca="1" si="5"/>
        <v>1.7732467705114607E-2</v>
      </c>
      <c r="I65" s="111">
        <f t="shared" ca="1" si="5"/>
        <v>1.4603208698329677E-2</v>
      </c>
      <c r="J65" s="111">
        <f t="shared" ca="1" si="5"/>
        <v>1.1473949691544746E-2</v>
      </c>
      <c r="K65" s="111">
        <f t="shared" ca="1" si="5"/>
        <v>8.3446906847598149E-3</v>
      </c>
      <c r="L65" s="111">
        <f t="shared" ca="1" si="5"/>
        <v>5.2154316779748841E-3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2.0861726711899533E-3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1.929714577623013E-2</v>
      </c>
      <c r="H67" s="111">
        <f t="shared" ref="H67:L82" ca="1" si="7">G67-5*(G67-$M67)/($M$1-G$1)</f>
        <v>1.6402573909795611E-2</v>
      </c>
      <c r="I67" s="111">
        <f t="shared" ca="1" si="7"/>
        <v>1.3508002043361091E-2</v>
      </c>
      <c r="J67" s="111">
        <f t="shared" ca="1" si="7"/>
        <v>1.0613430176926571E-2</v>
      </c>
      <c r="K67" s="111">
        <f t="shared" ca="1" si="7"/>
        <v>7.7188583104920508E-3</v>
      </c>
      <c r="L67" s="111">
        <f t="shared" ca="1" si="7"/>
        <v>4.8242864440575317E-3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1.9297145776230127E-3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2.1996465381889279E-3</v>
      </c>
      <c r="H68" s="111">
        <f t="shared" ca="1" si="7"/>
        <v>1.8696995574605886E-3</v>
      </c>
      <c r="I68" s="111">
        <f t="shared" ca="1" si="7"/>
        <v>1.5397525767322493E-3</v>
      </c>
      <c r="J68" s="111">
        <f t="shared" ca="1" si="7"/>
        <v>1.2098055960039103E-3</v>
      </c>
      <c r="K68" s="111">
        <f t="shared" ca="1" si="7"/>
        <v>8.7985861527557102E-4</v>
      </c>
      <c r="L68" s="111">
        <f t="shared" ca="1" si="7"/>
        <v>5.4991163454723186E-4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2.1996465381889273E-4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4.2585438545637219E-3</v>
      </c>
      <c r="H69" s="111">
        <f t="shared" ca="1" si="7"/>
        <v>3.6197622763791638E-3</v>
      </c>
      <c r="I69" s="111">
        <f t="shared" ca="1" si="7"/>
        <v>2.9809806981946057E-3</v>
      </c>
      <c r="J69" s="111">
        <f t="shared" ca="1" si="7"/>
        <v>2.3421991200100471E-3</v>
      </c>
      <c r="K69" s="111">
        <f t="shared" ca="1" si="7"/>
        <v>1.7034175418254888E-3</v>
      </c>
      <c r="L69" s="111">
        <f t="shared" ca="1" si="7"/>
        <v>1.0646359636409305E-3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4.2585438545637209E-4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2.6022255738593018E-3</v>
      </c>
      <c r="H70" s="111">
        <f t="shared" ca="1" si="7"/>
        <v>2.2118917377804063E-3</v>
      </c>
      <c r="I70" s="111">
        <f t="shared" ca="1" si="7"/>
        <v>1.8215579017015111E-3</v>
      </c>
      <c r="J70" s="111">
        <f t="shared" ca="1" si="7"/>
        <v>1.4312240656226159E-3</v>
      </c>
      <c r="K70" s="111">
        <f t="shared" ca="1" si="7"/>
        <v>1.0408902295437207E-3</v>
      </c>
      <c r="L70" s="111">
        <f t="shared" ca="1" si="7"/>
        <v>6.5055639346482544E-4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2.6022255738593011E-4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7"/>
        <v>0</v>
      </c>
      <c r="I71" s="111">
        <f t="shared" ca="1" si="7"/>
        <v>0</v>
      </c>
      <c r="J71" s="111">
        <f t="shared" ca="1" si="7"/>
        <v>0</v>
      </c>
      <c r="K71" s="111">
        <f t="shared" ca="1" si="7"/>
        <v>0</v>
      </c>
      <c r="L71" s="111">
        <f t="shared" ca="1" si="7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2.0047018590812825E-3</v>
      </c>
      <c r="H72" s="111">
        <f t="shared" ca="1" si="7"/>
        <v>1.7039965802190902E-3</v>
      </c>
      <c r="I72" s="111">
        <f t="shared" ca="1" si="7"/>
        <v>1.4032913013568979E-3</v>
      </c>
      <c r="J72" s="111">
        <f t="shared" ca="1" si="7"/>
        <v>1.1025860224947053E-3</v>
      </c>
      <c r="K72" s="111">
        <f t="shared" ca="1" si="7"/>
        <v>8.0188074363251303E-4</v>
      </c>
      <c r="L72" s="111">
        <f t="shared" ca="1" si="7"/>
        <v>5.0117546477032062E-4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2.004701859081282E-4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7"/>
        <v>0</v>
      </c>
      <c r="I73" s="111">
        <f t="shared" ca="1" si="7"/>
        <v>0</v>
      </c>
      <c r="J73" s="111">
        <f t="shared" ca="1" si="7"/>
        <v>0</v>
      </c>
      <c r="K73" s="111">
        <f t="shared" ca="1" si="7"/>
        <v>0</v>
      </c>
      <c r="L73" s="111">
        <f t="shared" ca="1" si="7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7"/>
        <v>0</v>
      </c>
      <c r="I74" s="111">
        <f t="shared" ca="1" si="7"/>
        <v>0</v>
      </c>
      <c r="J74" s="111">
        <f t="shared" ca="1" si="7"/>
        <v>0</v>
      </c>
      <c r="K74" s="111">
        <f t="shared" ca="1" si="7"/>
        <v>0</v>
      </c>
      <c r="L74" s="111">
        <f t="shared" ca="1" si="7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4.2351605905553993E-2</v>
      </c>
      <c r="H75" s="111">
        <f t="shared" ca="1" si="7"/>
        <v>3.5998865019720896E-2</v>
      </c>
      <c r="I75" s="111">
        <f t="shared" ca="1" si="7"/>
        <v>2.9646124133887796E-2</v>
      </c>
      <c r="J75" s="111">
        <f t="shared" ca="1" si="7"/>
        <v>2.3293383248054696E-2</v>
      </c>
      <c r="K75" s="111">
        <f t="shared" ca="1" si="7"/>
        <v>1.6940642362221599E-2</v>
      </c>
      <c r="L75" s="111">
        <f t="shared" ca="1" si="7"/>
        <v>1.0587901476388498E-2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4.2351605905553988E-3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0.26108265523624352</v>
      </c>
      <c r="H76" s="111">
        <f t="shared" ca="1" si="7"/>
        <v>0.221920256950807</v>
      </c>
      <c r="I76" s="111">
        <f t="shared" ca="1" si="7"/>
        <v>0.18275785866537048</v>
      </c>
      <c r="J76" s="111">
        <f t="shared" ca="1" si="7"/>
        <v>0.14359546037993395</v>
      </c>
      <c r="K76" s="111">
        <f t="shared" ca="1" si="7"/>
        <v>0.10443306209449742</v>
      </c>
      <c r="L76" s="111">
        <f t="shared" ca="1" si="7"/>
        <v>6.527066380906088E-2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2.6108265523624347E-2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7"/>
        <v>0</v>
      </c>
      <c r="I77" s="111">
        <f t="shared" ca="1" si="7"/>
        <v>0</v>
      </c>
      <c r="J77" s="111">
        <f t="shared" ca="1" si="7"/>
        <v>0</v>
      </c>
      <c r="K77" s="111">
        <f t="shared" ca="1" si="7"/>
        <v>0</v>
      </c>
      <c r="L77" s="111">
        <f t="shared" ca="1" si="7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7"/>
        <v>0</v>
      </c>
      <c r="I78" s="111">
        <f t="shared" ca="1" si="7"/>
        <v>0</v>
      </c>
      <c r="J78" s="111">
        <f t="shared" ca="1" si="7"/>
        <v>0</v>
      </c>
      <c r="K78" s="111">
        <f t="shared" ca="1" si="7"/>
        <v>0</v>
      </c>
      <c r="L78" s="111">
        <f t="shared" ca="1" si="7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2.5902661438945618E-4</v>
      </c>
      <c r="H79" s="111">
        <f t="shared" ca="1" si="7"/>
        <v>2.2017262223103775E-4</v>
      </c>
      <c r="I79" s="111">
        <f t="shared" ca="1" si="7"/>
        <v>1.8131863007261932E-4</v>
      </c>
      <c r="J79" s="111">
        <f t="shared" ca="1" si="7"/>
        <v>1.424646379142009E-4</v>
      </c>
      <c r="K79" s="111">
        <f t="shared" ca="1" si="7"/>
        <v>1.0361064575578247E-4</v>
      </c>
      <c r="L79" s="111">
        <f t="shared" ca="1" si="7"/>
        <v>6.4756653597364044E-5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2.5902661438945611E-5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0.18585477650600207</v>
      </c>
      <c r="H80" s="111">
        <f t="shared" ca="1" si="7"/>
        <v>0.15797656003010177</v>
      </c>
      <c r="I80" s="111">
        <f t="shared" ca="1" si="7"/>
        <v>0.13009834355420147</v>
      </c>
      <c r="J80" s="111">
        <f t="shared" ca="1" si="7"/>
        <v>0.10222012707830115</v>
      </c>
      <c r="K80" s="111">
        <f t="shared" ca="1" si="7"/>
        <v>7.4341910602400835E-2</v>
      </c>
      <c r="L80" s="111">
        <f t="shared" ca="1" si="7"/>
        <v>4.6463694126500518E-2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1.8585477650600202E-2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7"/>
        <v>0</v>
      </c>
      <c r="I81" s="111">
        <f t="shared" ca="1" si="7"/>
        <v>0</v>
      </c>
      <c r="J81" s="111">
        <f t="shared" ca="1" si="7"/>
        <v>0</v>
      </c>
      <c r="K81" s="111">
        <f t="shared" ca="1" si="7"/>
        <v>0</v>
      </c>
      <c r="L81" s="111">
        <f t="shared" ca="1" si="7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8.3261845025738306E-4</v>
      </c>
      <c r="H82" s="111">
        <f t="shared" ca="1" si="7"/>
        <v>7.0772568271877559E-4</v>
      </c>
      <c r="I82" s="111">
        <f t="shared" ca="1" si="7"/>
        <v>5.8283291518016812E-4</v>
      </c>
      <c r="J82" s="111">
        <f t="shared" ca="1" si="7"/>
        <v>4.5794014764156065E-4</v>
      </c>
      <c r="K82" s="111">
        <f t="shared" ca="1" si="7"/>
        <v>3.3304738010295318E-4</v>
      </c>
      <c r="L82" s="111">
        <f t="shared" ca="1" si="7"/>
        <v>2.0815461256434574E-4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8.3261845025738281E-5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0.15035241032092622</v>
      </c>
      <c r="H83" s="111">
        <f t="shared" ref="H83:L98" ca="1" si="8">G83-5*(G83-$M83)/($M$1-G$1)</f>
        <v>0.12779954877278729</v>
      </c>
      <c r="I83" s="111">
        <f t="shared" ca="1" si="8"/>
        <v>0.10524668722464836</v>
      </c>
      <c r="J83" s="111">
        <f t="shared" ca="1" si="8"/>
        <v>8.269382567650943E-2</v>
      </c>
      <c r="K83" s="111">
        <f t="shared" ca="1" si="8"/>
        <v>6.0140964128370486E-2</v>
      </c>
      <c r="L83" s="111">
        <f t="shared" ca="1" si="8"/>
        <v>3.7588102580231555E-2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1.5035241032092618E-2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8"/>
        <v>0</v>
      </c>
      <c r="I84" s="111">
        <f t="shared" ca="1" si="8"/>
        <v>0</v>
      </c>
      <c r="J84" s="111">
        <f t="shared" ca="1" si="8"/>
        <v>0</v>
      </c>
      <c r="K84" s="111">
        <f t="shared" ca="1" si="8"/>
        <v>0</v>
      </c>
      <c r="L84" s="111">
        <f t="shared" ca="1" si="8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8"/>
        <v>0</v>
      </c>
      <c r="I85" s="111">
        <f t="shared" ca="1" si="8"/>
        <v>0</v>
      </c>
      <c r="J85" s="111">
        <f t="shared" ca="1" si="8"/>
        <v>0</v>
      </c>
      <c r="K85" s="111">
        <f t="shared" ca="1" si="8"/>
        <v>0</v>
      </c>
      <c r="L85" s="111">
        <f t="shared" ca="1" si="8"/>
        <v>0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8"/>
        <v>0</v>
      </c>
      <c r="I86" s="111">
        <f t="shared" ca="1" si="8"/>
        <v>0</v>
      </c>
      <c r="J86" s="111">
        <f t="shared" ca="1" si="8"/>
        <v>0</v>
      </c>
      <c r="K86" s="111">
        <f t="shared" ca="1" si="8"/>
        <v>0</v>
      </c>
      <c r="L86" s="111">
        <f t="shared" ca="1" si="8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8.7788266946769235E-5</v>
      </c>
      <c r="H87" s="111">
        <f t="shared" ca="1" si="8"/>
        <v>7.4620026904753857E-5</v>
      </c>
      <c r="I87" s="111">
        <f t="shared" ca="1" si="8"/>
        <v>6.1451786862738465E-5</v>
      </c>
      <c r="J87" s="111">
        <f t="shared" ca="1" si="8"/>
        <v>4.8283546820723079E-5</v>
      </c>
      <c r="K87" s="111">
        <f t="shared" ca="1" si="8"/>
        <v>3.5115306778707694E-5</v>
      </c>
      <c r="L87" s="111">
        <f t="shared" ca="1" si="8"/>
        <v>2.1947066736692309E-5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8.7788266946769218E-6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2.4539639020376676E-3</v>
      </c>
      <c r="H88" s="111">
        <f t="shared" ca="1" si="8"/>
        <v>2.0858693167320175E-3</v>
      </c>
      <c r="I88" s="111">
        <f t="shared" ca="1" si="8"/>
        <v>1.7177747314263674E-3</v>
      </c>
      <c r="J88" s="111">
        <f t="shared" ca="1" si="8"/>
        <v>1.3496801461207173E-3</v>
      </c>
      <c r="K88" s="111">
        <f t="shared" ca="1" si="8"/>
        <v>9.8158556081506701E-4</v>
      </c>
      <c r="L88" s="111">
        <f t="shared" ca="1" si="8"/>
        <v>6.1349097550941691E-4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2.453963902037667E-4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5.494134894525474E-4</v>
      </c>
      <c r="H89" s="111">
        <f t="shared" ca="1" si="8"/>
        <v>4.6242302028922738E-4</v>
      </c>
      <c r="I89" s="111">
        <f t="shared" ca="1" si="8"/>
        <v>3.7543255112590737E-4</v>
      </c>
      <c r="J89" s="111">
        <f t="shared" ca="1" si="8"/>
        <v>2.8844208196258741E-4</v>
      </c>
      <c r="K89" s="111">
        <f t="shared" ca="1" si="8"/>
        <v>2.0145161279926739E-4</v>
      </c>
      <c r="L89" s="111">
        <f t="shared" ca="1" si="8"/>
        <v>1.1446114363594739E-4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2.7470674472627393E-5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8"/>
        <v>0</v>
      </c>
      <c r="I90" s="111">
        <f t="shared" ca="1" si="8"/>
        <v>0</v>
      </c>
      <c r="J90" s="111">
        <f t="shared" ca="1" si="8"/>
        <v>0</v>
      </c>
      <c r="K90" s="111">
        <f t="shared" ca="1" si="8"/>
        <v>0</v>
      </c>
      <c r="L90" s="111">
        <f t="shared" ca="1" si="8"/>
        <v>0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1.549237769998831E-2</v>
      </c>
      <c r="H91" s="111">
        <f t="shared" ca="1" si="8"/>
        <v>1.3039417897490161E-2</v>
      </c>
      <c r="I91" s="111">
        <f t="shared" ca="1" si="8"/>
        <v>1.0586458094992012E-2</v>
      </c>
      <c r="J91" s="111">
        <f t="shared" ca="1" si="8"/>
        <v>8.1334982924938636E-3</v>
      </c>
      <c r="K91" s="111">
        <f t="shared" ca="1" si="8"/>
        <v>5.6805384899957147E-3</v>
      </c>
      <c r="L91" s="111">
        <f t="shared" ca="1" si="8"/>
        <v>3.2275786874975654E-3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7.7461888499941623E-4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1.3272873463429642E-3</v>
      </c>
      <c r="H92" s="111">
        <f t="shared" ca="1" si="8"/>
        <v>1.1171335165053283E-3</v>
      </c>
      <c r="I92" s="111">
        <f t="shared" ca="1" si="8"/>
        <v>9.0697968666769225E-4</v>
      </c>
      <c r="J92" s="111">
        <f t="shared" ca="1" si="8"/>
        <v>6.9682585683005622E-4</v>
      </c>
      <c r="K92" s="111">
        <f t="shared" ca="1" si="8"/>
        <v>4.8667202699242019E-4</v>
      </c>
      <c r="L92" s="111">
        <f t="shared" ca="1" si="8"/>
        <v>2.7651819715478421E-4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6.6364367317148272E-5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8"/>
        <v>0</v>
      </c>
      <c r="I93" s="111">
        <f t="shared" ca="1" si="8"/>
        <v>0</v>
      </c>
      <c r="J93" s="111">
        <f t="shared" ca="1" si="8"/>
        <v>0</v>
      </c>
      <c r="K93" s="111">
        <f t="shared" ca="1" si="8"/>
        <v>0</v>
      </c>
      <c r="L93" s="111">
        <f t="shared" ca="1" si="8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2.0861726711899536E-2</v>
      </c>
      <c r="H94" s="111">
        <f t="shared" ca="1" si="8"/>
        <v>1.7558619982515442E-2</v>
      </c>
      <c r="I94" s="111">
        <f t="shared" ca="1" si="8"/>
        <v>1.4255513253131348E-2</v>
      </c>
      <c r="J94" s="111">
        <f t="shared" ca="1" si="8"/>
        <v>1.0952406523747255E-2</v>
      </c>
      <c r="K94" s="111">
        <f t="shared" ca="1" si="8"/>
        <v>7.6492997943631621E-3</v>
      </c>
      <c r="L94" s="111">
        <f t="shared" ca="1" si="8"/>
        <v>4.3461930649790698E-3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1.0430863355949777E-3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8"/>
        <v>0</v>
      </c>
      <c r="I95" s="111">
        <f t="shared" ca="1" si="8"/>
        <v>0</v>
      </c>
      <c r="J95" s="111">
        <f t="shared" ca="1" si="8"/>
        <v>0</v>
      </c>
      <c r="K95" s="111">
        <f t="shared" ca="1" si="8"/>
        <v>0</v>
      </c>
      <c r="L95" s="111">
        <f t="shared" ca="1" si="8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1.929714577623013E-2</v>
      </c>
      <c r="H96" s="111">
        <f t="shared" ca="1" si="8"/>
        <v>1.624176436166036E-2</v>
      </c>
      <c r="I96" s="111">
        <f t="shared" ca="1" si="8"/>
        <v>1.318638294709059E-2</v>
      </c>
      <c r="J96" s="111">
        <f t="shared" ca="1" si="8"/>
        <v>1.013100153252082E-2</v>
      </c>
      <c r="K96" s="111">
        <f t="shared" ca="1" si="8"/>
        <v>7.0756201179510494E-3</v>
      </c>
      <c r="L96" s="111">
        <f t="shared" ca="1" si="8"/>
        <v>4.0202387033812783E-3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9.6485728881150743E-4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2.1996465381889279E-3</v>
      </c>
      <c r="H97" s="111">
        <f t="shared" ca="1" si="8"/>
        <v>1.8513691696423475E-3</v>
      </c>
      <c r="I97" s="111">
        <f t="shared" ca="1" si="8"/>
        <v>1.5030918010957672E-3</v>
      </c>
      <c r="J97" s="111">
        <f t="shared" ca="1" si="8"/>
        <v>1.1548144325491871E-3</v>
      </c>
      <c r="K97" s="111">
        <f t="shared" ca="1" si="8"/>
        <v>8.0653706400260689E-4</v>
      </c>
      <c r="L97" s="111">
        <f t="shared" ca="1" si="8"/>
        <v>4.5825969545602667E-4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1.0998232690944649E-4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4.2585438545637219E-3</v>
      </c>
      <c r="H98" s="111">
        <f t="shared" ca="1" si="8"/>
        <v>3.584274410924466E-3</v>
      </c>
      <c r="I98" s="111">
        <f t="shared" ca="1" si="8"/>
        <v>2.9100049672852102E-3</v>
      </c>
      <c r="J98" s="111">
        <f t="shared" ca="1" si="8"/>
        <v>2.2357355236459543E-3</v>
      </c>
      <c r="K98" s="111">
        <f t="shared" ca="1" si="8"/>
        <v>1.5614660800066984E-3</v>
      </c>
      <c r="L98" s="111">
        <f t="shared" ca="1" si="8"/>
        <v>8.8719663636744228E-4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2.1292719272818629E-4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2.6022255738593018E-3</v>
      </c>
      <c r="H99" s="111">
        <f t="shared" ref="H99:L114" ca="1" si="10">G99-5*(G99-$M99)/($M$1-G$1)</f>
        <v>2.1902065246649123E-3</v>
      </c>
      <c r="I99" s="111">
        <f t="shared" ca="1" si="10"/>
        <v>1.7781874754705228E-3</v>
      </c>
      <c r="J99" s="111">
        <f t="shared" ca="1" si="10"/>
        <v>1.3661684262761334E-3</v>
      </c>
      <c r="K99" s="111">
        <f t="shared" ca="1" si="10"/>
        <v>9.5414937708174392E-4</v>
      </c>
      <c r="L99" s="111">
        <f t="shared" ca="1" si="10"/>
        <v>5.4213032788735457E-4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1.3011127869296519E-4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10"/>
        <v>0</v>
      </c>
      <c r="I100" s="111">
        <f t="shared" ca="1" si="10"/>
        <v>0</v>
      </c>
      <c r="J100" s="111">
        <f t="shared" ca="1" si="10"/>
        <v>0</v>
      </c>
      <c r="K100" s="111">
        <f t="shared" ca="1" si="10"/>
        <v>0</v>
      </c>
      <c r="L100" s="111">
        <f t="shared" ca="1" si="10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2.0047018590812825E-3</v>
      </c>
      <c r="H101" s="111">
        <f t="shared" ca="1" si="10"/>
        <v>1.6872907313934128E-3</v>
      </c>
      <c r="I101" s="111">
        <f t="shared" ca="1" si="10"/>
        <v>1.3698796037055431E-3</v>
      </c>
      <c r="J101" s="111">
        <f t="shared" ca="1" si="10"/>
        <v>1.0524684760176734E-3</v>
      </c>
      <c r="K101" s="111">
        <f t="shared" ca="1" si="10"/>
        <v>7.350573483298037E-4</v>
      </c>
      <c r="L101" s="111">
        <f t="shared" ca="1" si="10"/>
        <v>4.1764622064193396E-4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1.0023509295406421E-4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10"/>
        <v>0</v>
      </c>
      <c r="I102" s="111">
        <f t="shared" ca="1" si="10"/>
        <v>0</v>
      </c>
      <c r="J102" s="111">
        <f t="shared" ca="1" si="10"/>
        <v>0</v>
      </c>
      <c r="K102" s="111">
        <f t="shared" ca="1" si="10"/>
        <v>0</v>
      </c>
      <c r="L102" s="111">
        <f t="shared" ca="1" si="10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10"/>
        <v>0</v>
      </c>
      <c r="I103" s="111">
        <f t="shared" ca="1" si="10"/>
        <v>0</v>
      </c>
      <c r="J103" s="111">
        <f t="shared" ca="1" si="10"/>
        <v>0</v>
      </c>
      <c r="K103" s="111">
        <f t="shared" ca="1" si="10"/>
        <v>0</v>
      </c>
      <c r="L103" s="111">
        <f t="shared" ca="1" si="10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4.2351605905553993E-2</v>
      </c>
      <c r="H104" s="111">
        <f t="shared" ca="1" si="10"/>
        <v>3.5645934970507942E-2</v>
      </c>
      <c r="I104" s="111">
        <f t="shared" ca="1" si="10"/>
        <v>2.8940264035461894E-2</v>
      </c>
      <c r="J104" s="111">
        <f t="shared" ca="1" si="10"/>
        <v>2.2234593100415846E-2</v>
      </c>
      <c r="K104" s="111">
        <f t="shared" ca="1" si="10"/>
        <v>1.5528922165369798E-2</v>
      </c>
      <c r="L104" s="111">
        <f t="shared" ca="1" si="10"/>
        <v>8.8232512303237504E-3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2.1175802952777016E-3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0.26108265523624352</v>
      </c>
      <c r="H105" s="111">
        <f t="shared" ca="1" si="10"/>
        <v>0.21974456815717164</v>
      </c>
      <c r="I105" s="111">
        <f t="shared" ca="1" si="10"/>
        <v>0.17840648107809975</v>
      </c>
      <c r="J105" s="111">
        <f t="shared" ca="1" si="10"/>
        <v>0.13706839399902787</v>
      </c>
      <c r="K105" s="111">
        <f t="shared" ca="1" si="10"/>
        <v>9.5730306919955974E-2</v>
      </c>
      <c r="L105" s="111">
        <f t="shared" ca="1" si="10"/>
        <v>5.4392219840884083E-2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1.3054132761812188E-2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10"/>
        <v>0</v>
      </c>
      <c r="I106" s="111">
        <f t="shared" ca="1" si="10"/>
        <v>0</v>
      </c>
      <c r="J106" s="111">
        <f t="shared" ca="1" si="10"/>
        <v>0</v>
      </c>
      <c r="K106" s="111">
        <f t="shared" ca="1" si="10"/>
        <v>0</v>
      </c>
      <c r="L106" s="111">
        <f t="shared" ca="1" si="10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10"/>
        <v>0</v>
      </c>
      <c r="I107" s="111">
        <f t="shared" ca="1" si="10"/>
        <v>0</v>
      </c>
      <c r="J107" s="111">
        <f t="shared" ca="1" si="10"/>
        <v>0</v>
      </c>
      <c r="K107" s="111">
        <f t="shared" ca="1" si="10"/>
        <v>0</v>
      </c>
      <c r="L107" s="111">
        <f t="shared" ca="1" si="10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2.5902661438945618E-4</v>
      </c>
      <c r="H108" s="111">
        <f t="shared" ca="1" si="10"/>
        <v>2.1801406711112562E-4</v>
      </c>
      <c r="I108" s="111">
        <f t="shared" ca="1" si="10"/>
        <v>1.7700151983279506E-4</v>
      </c>
      <c r="J108" s="111">
        <f t="shared" ca="1" si="10"/>
        <v>1.3598897255446451E-4</v>
      </c>
      <c r="K108" s="111">
        <f t="shared" ca="1" si="10"/>
        <v>9.4976425276133936E-5</v>
      </c>
      <c r="L108" s="111">
        <f t="shared" ca="1" si="10"/>
        <v>5.3963877997803379E-5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1.2951330719472821E-5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0.18585477650600207</v>
      </c>
      <c r="H109" s="111">
        <f t="shared" ca="1" si="10"/>
        <v>0.15642777022588508</v>
      </c>
      <c r="I109" s="111">
        <f t="shared" ca="1" si="10"/>
        <v>0.12700076394576809</v>
      </c>
      <c r="J109" s="111">
        <f t="shared" ca="1" si="10"/>
        <v>9.7573757665651101E-2</v>
      </c>
      <c r="K109" s="111">
        <f t="shared" ca="1" si="10"/>
        <v>6.814675138553411E-2</v>
      </c>
      <c r="L109" s="111">
        <f t="shared" ca="1" si="10"/>
        <v>3.8719745105417112E-2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9.2927388253001113E-3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10"/>
        <v>0</v>
      </c>
      <c r="I110" s="111">
        <f t="shared" ca="1" si="10"/>
        <v>0</v>
      </c>
      <c r="J110" s="111">
        <f t="shared" ca="1" si="10"/>
        <v>0</v>
      </c>
      <c r="K110" s="111">
        <f t="shared" ca="1" si="10"/>
        <v>0</v>
      </c>
      <c r="L110" s="111">
        <f t="shared" ca="1" si="10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8.3261845025738306E-4</v>
      </c>
      <c r="H111" s="111">
        <f t="shared" ca="1" si="10"/>
        <v>7.0078719563329746E-4</v>
      </c>
      <c r="I111" s="111">
        <f t="shared" ca="1" si="10"/>
        <v>5.6895594100921185E-4</v>
      </c>
      <c r="J111" s="111">
        <f t="shared" ca="1" si="10"/>
        <v>4.371246863851262E-4</v>
      </c>
      <c r="K111" s="111">
        <f t="shared" ca="1" si="10"/>
        <v>3.0529343176104054E-4</v>
      </c>
      <c r="L111" s="111">
        <f t="shared" ca="1" si="10"/>
        <v>1.7346217713695486E-4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4.1630922512869188E-5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0.15035241032092622</v>
      </c>
      <c r="H112" s="111">
        <f t="shared" ca="1" si="10"/>
        <v>0.12654661202011291</v>
      </c>
      <c r="I112" s="111">
        <f t="shared" ca="1" si="10"/>
        <v>0.10274081371929959</v>
      </c>
      <c r="J112" s="111">
        <f t="shared" ca="1" si="10"/>
        <v>7.8935015418486271E-2</v>
      </c>
      <c r="K112" s="111">
        <f t="shared" ca="1" si="10"/>
        <v>5.5129217117672956E-2</v>
      </c>
      <c r="L112" s="111">
        <f t="shared" ca="1" si="10"/>
        <v>3.1323418816859641E-2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7.5176205160463177E-3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10"/>
        <v>0</v>
      </c>
      <c r="I113" s="111">
        <f t="shared" ca="1" si="10"/>
        <v>0</v>
      </c>
      <c r="J113" s="111">
        <f t="shared" ca="1" si="10"/>
        <v>0</v>
      </c>
      <c r="K113" s="111">
        <f t="shared" ca="1" si="10"/>
        <v>0</v>
      </c>
      <c r="L113" s="111">
        <f t="shared" ca="1" si="10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10"/>
        <v>0</v>
      </c>
      <c r="I114" s="111">
        <f t="shared" ca="1" si="10"/>
        <v>0</v>
      </c>
      <c r="J114" s="111">
        <f t="shared" ca="1" si="10"/>
        <v>0</v>
      </c>
      <c r="K114" s="111">
        <f t="shared" ca="1" si="10"/>
        <v>0</v>
      </c>
      <c r="L114" s="111">
        <f t="shared" ca="1" si="10"/>
        <v>0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1">G115-5*(G115-$M115)/($M$1-G$1)</f>
        <v>0</v>
      </c>
      <c r="I115" s="111">
        <f t="shared" ca="1" si="11"/>
        <v>0</v>
      </c>
      <c r="J115" s="111">
        <f t="shared" ca="1" si="11"/>
        <v>0</v>
      </c>
      <c r="K115" s="111">
        <f t="shared" ca="1" si="11"/>
        <v>0</v>
      </c>
      <c r="L115" s="111">
        <f t="shared" ca="1" si="11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8.7788266946769235E-5</v>
      </c>
      <c r="H116" s="111">
        <f t="shared" ca="1" si="11"/>
        <v>7.3888458013530769E-5</v>
      </c>
      <c r="I116" s="111">
        <f t="shared" ca="1" si="11"/>
        <v>5.9988649080292311E-5</v>
      </c>
      <c r="J116" s="111">
        <f t="shared" ca="1" si="11"/>
        <v>4.6088840147053852E-5</v>
      </c>
      <c r="K116" s="111">
        <f t="shared" ca="1" si="11"/>
        <v>3.2189031213815393E-5</v>
      </c>
      <c r="L116" s="111">
        <f t="shared" ca="1" si="11"/>
        <v>1.8289222280576931E-5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4.389413347338466E-6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2.4539639020376676E-3</v>
      </c>
      <c r="H117" s="111">
        <f t="shared" ca="1" si="11"/>
        <v>2.0654196175483703E-3</v>
      </c>
      <c r="I117" s="111">
        <f t="shared" ca="1" si="11"/>
        <v>1.6768753330590729E-3</v>
      </c>
      <c r="J117" s="111">
        <f t="shared" ca="1" si="11"/>
        <v>1.2883310485697756E-3</v>
      </c>
      <c r="K117" s="111">
        <f t="shared" ca="1" si="11"/>
        <v>8.9978676408047822E-4</v>
      </c>
      <c r="L117" s="111">
        <f t="shared" ca="1" si="11"/>
        <v>5.1124247959118086E-4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1.2269819510188348E-4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sheetPr>
    <tabColor rgb="FFFFC000"/>
  </sheetPr>
  <dimension ref="A1:R117"/>
  <sheetViews>
    <sheetView topLeftCell="A79" workbookViewId="0">
      <selection activeCell="Q35" sqref="Q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0</v>
      </c>
      <c r="I2" s="111">
        <f t="shared" ref="I2:L2" ca="1" si="0">H2-5*(H2-$M2)/($M$1-H$1)</f>
        <v>0</v>
      </c>
      <c r="J2" s="111">
        <f t="shared" ca="1" si="0"/>
        <v>0</v>
      </c>
      <c r="K2" s="111">
        <f t="shared" ca="1" si="0"/>
        <v>0</v>
      </c>
      <c r="L2" s="111">
        <f t="shared" ca="1" si="0"/>
        <v>0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0</v>
      </c>
      <c r="I3" s="111">
        <f t="shared" ca="1" si="1"/>
        <v>0</v>
      </c>
      <c r="J3" s="111">
        <f t="shared" ca="1" si="1"/>
        <v>0</v>
      </c>
      <c r="K3" s="111">
        <f t="shared" ca="1" si="1"/>
        <v>0</v>
      </c>
      <c r="L3" s="111">
        <f t="shared" ca="1" si="1"/>
        <v>0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0</v>
      </c>
      <c r="I4" s="111">
        <f t="shared" ca="1" si="1"/>
        <v>0</v>
      </c>
      <c r="J4" s="111">
        <f t="shared" ca="1" si="1"/>
        <v>0</v>
      </c>
      <c r="K4" s="111">
        <f t="shared" ca="1" si="1"/>
        <v>0</v>
      </c>
      <c r="L4" s="111">
        <f t="shared" ca="1" si="1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0</v>
      </c>
      <c r="I5" s="111">
        <f t="shared" ca="1" si="1"/>
        <v>0</v>
      </c>
      <c r="J5" s="111">
        <f t="shared" ca="1" si="1"/>
        <v>0</v>
      </c>
      <c r="K5" s="111">
        <f t="shared" ca="1" si="1"/>
        <v>0</v>
      </c>
      <c r="L5" s="111">
        <f t="shared" ca="1" si="1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0</v>
      </c>
      <c r="I7" s="111">
        <f t="shared" ca="1" si="1"/>
        <v>0</v>
      </c>
      <c r="J7" s="111">
        <f t="shared" ca="1" si="1"/>
        <v>0</v>
      </c>
      <c r="K7" s="111">
        <f t="shared" ca="1" si="1"/>
        <v>0</v>
      </c>
      <c r="L7" s="111">
        <f t="shared" ca="1" si="1"/>
        <v>0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0</v>
      </c>
      <c r="I9" s="111">
        <f t="shared" ca="1" si="1"/>
        <v>0</v>
      </c>
      <c r="J9" s="111">
        <f t="shared" ca="1" si="1"/>
        <v>0</v>
      </c>
      <c r="K9" s="111">
        <f t="shared" ca="1" si="1"/>
        <v>0</v>
      </c>
      <c r="L9" s="111">
        <f t="shared" ca="1" si="1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5.0155096099359375E-4</v>
      </c>
      <c r="H10" s="111">
        <f t="shared" ca="1" si="1"/>
        <v>5.0155096099359375E-4</v>
      </c>
      <c r="I10" s="111">
        <f t="shared" ca="1" si="1"/>
        <v>5.0155096099359375E-4</v>
      </c>
      <c r="J10" s="111">
        <f t="shared" ca="1" si="1"/>
        <v>5.0155096099359375E-4</v>
      </c>
      <c r="K10" s="111">
        <f t="shared" ca="1" si="1"/>
        <v>5.0155096099359375E-4</v>
      </c>
      <c r="L10" s="111">
        <f t="shared" ca="1" si="1"/>
        <v>5.0155096099359375E-4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5.0155096099359375E-4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0</v>
      </c>
      <c r="I11" s="111">
        <f t="shared" ca="1" si="1"/>
        <v>0</v>
      </c>
      <c r="J11" s="111">
        <f t="shared" ca="1" si="1"/>
        <v>0</v>
      </c>
      <c r="K11" s="111">
        <f t="shared" ca="1" si="1"/>
        <v>0</v>
      </c>
      <c r="L11" s="111">
        <f t="shared" ca="1" si="1"/>
        <v>0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0</v>
      </c>
      <c r="I12" s="111">
        <f t="shared" ca="1" si="1"/>
        <v>0</v>
      </c>
      <c r="J12" s="111">
        <f t="shared" ca="1" si="1"/>
        <v>0</v>
      </c>
      <c r="K12" s="111">
        <f t="shared" ca="1" si="1"/>
        <v>0</v>
      </c>
      <c r="L12" s="111">
        <f t="shared" ca="1" si="1"/>
        <v>0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0</v>
      </c>
      <c r="I13" s="111">
        <f t="shared" ca="1" si="1"/>
        <v>0</v>
      </c>
      <c r="J13" s="111">
        <f t="shared" ca="1" si="1"/>
        <v>0</v>
      </c>
      <c r="K13" s="111">
        <f t="shared" ca="1" si="1"/>
        <v>0</v>
      </c>
      <c r="L13" s="111">
        <f t="shared" ca="1" si="1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0</v>
      </c>
      <c r="I14" s="111">
        <f t="shared" ca="1" si="1"/>
        <v>0</v>
      </c>
      <c r="J14" s="111">
        <f t="shared" ca="1" si="1"/>
        <v>0</v>
      </c>
      <c r="K14" s="111">
        <f t="shared" ca="1" si="1"/>
        <v>0</v>
      </c>
      <c r="L14" s="111">
        <f t="shared" ca="1" si="1"/>
        <v>0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0</v>
      </c>
      <c r="I17" s="111">
        <f t="shared" ca="1" si="1"/>
        <v>0</v>
      </c>
      <c r="J17" s="111">
        <f t="shared" ca="1" si="1"/>
        <v>0</v>
      </c>
      <c r="K17" s="111">
        <f t="shared" ca="1" si="1"/>
        <v>0</v>
      </c>
      <c r="L17" s="111">
        <f t="shared" ca="1" si="1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0</v>
      </c>
      <c r="I18" s="111">
        <f t="shared" ca="1" si="1"/>
        <v>0</v>
      </c>
      <c r="J18" s="111">
        <f t="shared" ca="1" si="1"/>
        <v>0</v>
      </c>
      <c r="K18" s="111">
        <f t="shared" ca="1" si="1"/>
        <v>0</v>
      </c>
      <c r="L18" s="111">
        <f t="shared" ca="1" si="1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0</v>
      </c>
      <c r="I20" s="111">
        <f t="shared" ca="1" si="2"/>
        <v>0</v>
      </c>
      <c r="J20" s="111">
        <f t="shared" ca="1" si="2"/>
        <v>0</v>
      </c>
      <c r="K20" s="111">
        <f t="shared" ca="1" si="2"/>
        <v>0</v>
      </c>
      <c r="L20" s="111">
        <f t="shared" ca="1" si="2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0</v>
      </c>
      <c r="I21" s="111">
        <f t="shared" ca="1" si="2"/>
        <v>0</v>
      </c>
      <c r="J21" s="111">
        <f t="shared" ca="1" si="2"/>
        <v>0</v>
      </c>
      <c r="K21" s="111">
        <f t="shared" ca="1" si="2"/>
        <v>0</v>
      </c>
      <c r="L21" s="111">
        <f t="shared" ca="1" si="2"/>
        <v>0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0</v>
      </c>
      <c r="I22" s="111">
        <f t="shared" ca="1" si="2"/>
        <v>0</v>
      </c>
      <c r="J22" s="111">
        <f t="shared" ca="1" si="2"/>
        <v>0</v>
      </c>
      <c r="K22" s="111">
        <f t="shared" ca="1" si="2"/>
        <v>0</v>
      </c>
      <c r="L22" s="111">
        <f t="shared" ca="1" si="2"/>
        <v>0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0</v>
      </c>
      <c r="I23" s="111">
        <f t="shared" ca="1" si="2"/>
        <v>0</v>
      </c>
      <c r="J23" s="111">
        <f t="shared" ca="1" si="2"/>
        <v>0</v>
      </c>
      <c r="K23" s="111">
        <f t="shared" ca="1" si="2"/>
        <v>0</v>
      </c>
      <c r="L23" s="111">
        <f t="shared" ca="1" si="2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0</v>
      </c>
      <c r="I24" s="111">
        <f t="shared" ca="1" si="2"/>
        <v>0</v>
      </c>
      <c r="J24" s="111">
        <f t="shared" ca="1" si="2"/>
        <v>0</v>
      </c>
      <c r="K24" s="111">
        <f t="shared" ca="1" si="2"/>
        <v>0</v>
      </c>
      <c r="L24" s="111">
        <f t="shared" ca="1" si="2"/>
        <v>0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0</v>
      </c>
      <c r="I25" s="111">
        <f t="shared" ca="1" si="2"/>
        <v>0</v>
      </c>
      <c r="J25" s="111">
        <f t="shared" ca="1" si="2"/>
        <v>0</v>
      </c>
      <c r="K25" s="111">
        <f t="shared" ca="1" si="2"/>
        <v>0</v>
      </c>
      <c r="L25" s="111">
        <f t="shared" ca="1" si="2"/>
        <v>0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1.7980190456100067E-4</v>
      </c>
      <c r="H27" s="111">
        <f t="shared" ca="1" si="2"/>
        <v>1.7980190456100067E-4</v>
      </c>
      <c r="I27" s="111">
        <f t="shared" ca="1" si="2"/>
        <v>1.7980190456100067E-4</v>
      </c>
      <c r="J27" s="111">
        <f t="shared" ca="1" si="2"/>
        <v>1.7980190456100067E-4</v>
      </c>
      <c r="K27" s="111">
        <f t="shared" ca="1" si="2"/>
        <v>1.7980190456100067E-4</v>
      </c>
      <c r="L27" s="111">
        <f t="shared" ca="1" si="2"/>
        <v>1.7980190456100067E-4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1.7980190456100067E-4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0</v>
      </c>
      <c r="I30" s="111">
        <f t="shared" ca="1" si="2"/>
        <v>0</v>
      </c>
      <c r="J30" s="111">
        <f t="shared" ca="1" si="2"/>
        <v>0</v>
      </c>
      <c r="K30" s="111">
        <f t="shared" ca="1" si="2"/>
        <v>0</v>
      </c>
      <c r="L30" s="111">
        <f t="shared" ca="1" si="2"/>
        <v>0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2"/>
        <v>0</v>
      </c>
      <c r="I31" s="111">
        <f t="shared" ca="1" si="2"/>
        <v>0</v>
      </c>
      <c r="J31" s="111">
        <f t="shared" ca="1" si="2"/>
        <v>0</v>
      </c>
      <c r="K31" s="111">
        <f t="shared" ca="1" si="2"/>
        <v>0</v>
      </c>
      <c r="L31" s="111">
        <f t="shared" ca="1" si="2"/>
        <v>0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0</v>
      </c>
      <c r="I32" s="111">
        <f t="shared" ca="1" si="2"/>
        <v>0</v>
      </c>
      <c r="J32" s="111">
        <f t="shared" ca="1" si="2"/>
        <v>0</v>
      </c>
      <c r="K32" s="111">
        <f t="shared" ca="1" si="2"/>
        <v>0</v>
      </c>
      <c r="L32" s="111">
        <f t="shared" ca="1" si="2"/>
        <v>0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0</v>
      </c>
      <c r="I33" s="111">
        <f t="shared" ca="1" si="2"/>
        <v>0</v>
      </c>
      <c r="J33" s="111">
        <f t="shared" ca="1" si="2"/>
        <v>0</v>
      </c>
      <c r="K33" s="111">
        <f t="shared" ca="1" si="2"/>
        <v>0</v>
      </c>
      <c r="L33" s="111">
        <f t="shared" ca="1" si="2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0</v>
      </c>
      <c r="I36" s="111">
        <f t="shared" ca="1" si="4"/>
        <v>0</v>
      </c>
      <c r="J36" s="111">
        <f t="shared" ca="1" si="4"/>
        <v>0</v>
      </c>
      <c r="K36" s="111">
        <f t="shared" ca="1" si="4"/>
        <v>0</v>
      </c>
      <c r="L36" s="111">
        <f t="shared" ca="1" si="4"/>
        <v>0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0</v>
      </c>
      <c r="I38" s="111">
        <f t="shared" ca="1" si="4"/>
        <v>0</v>
      </c>
      <c r="J38" s="111">
        <f t="shared" ca="1" si="4"/>
        <v>0</v>
      </c>
      <c r="K38" s="111">
        <f t="shared" ca="1" si="4"/>
        <v>0</v>
      </c>
      <c r="L38" s="111">
        <f t="shared" ca="1" si="4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5.0155096099359375E-4</v>
      </c>
      <c r="H39" s="111">
        <f t="shared" ca="1" si="4"/>
        <v>5.0155096099359375E-4</v>
      </c>
      <c r="I39" s="111">
        <f t="shared" ca="1" si="4"/>
        <v>5.0155096099359375E-4</v>
      </c>
      <c r="J39" s="111">
        <f t="shared" ca="1" si="4"/>
        <v>5.0155096099359375E-4</v>
      </c>
      <c r="K39" s="111">
        <f t="shared" ca="1" si="4"/>
        <v>5.0155096099359375E-4</v>
      </c>
      <c r="L39" s="111">
        <f t="shared" ca="1" si="4"/>
        <v>5.0155096099359375E-4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5.0155096099359375E-4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0</v>
      </c>
      <c r="I40" s="111">
        <f t="shared" ca="1" si="4"/>
        <v>0</v>
      </c>
      <c r="J40" s="111">
        <f t="shared" ca="1" si="4"/>
        <v>0</v>
      </c>
      <c r="K40" s="111">
        <f t="shared" ca="1" si="4"/>
        <v>0</v>
      </c>
      <c r="L40" s="111">
        <f t="shared" ca="1" si="4"/>
        <v>0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0</v>
      </c>
      <c r="I41" s="111">
        <f t="shared" ca="1" si="4"/>
        <v>0</v>
      </c>
      <c r="J41" s="111">
        <f t="shared" ca="1" si="4"/>
        <v>0</v>
      </c>
      <c r="K41" s="111">
        <f t="shared" ca="1" si="4"/>
        <v>0</v>
      </c>
      <c r="L41" s="111">
        <f t="shared" ca="1" si="4"/>
        <v>0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0</v>
      </c>
      <c r="I42" s="111">
        <f t="shared" ca="1" si="4"/>
        <v>0</v>
      </c>
      <c r="J42" s="111">
        <f t="shared" ca="1" si="4"/>
        <v>0</v>
      </c>
      <c r="K42" s="111">
        <f t="shared" ca="1" si="4"/>
        <v>0</v>
      </c>
      <c r="L42" s="111">
        <f t="shared" ca="1" si="4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0</v>
      </c>
      <c r="I43" s="111">
        <f t="shared" ca="1" si="4"/>
        <v>0</v>
      </c>
      <c r="J43" s="111">
        <f t="shared" ca="1" si="4"/>
        <v>0</v>
      </c>
      <c r="K43" s="111">
        <f t="shared" ca="1" si="4"/>
        <v>0</v>
      </c>
      <c r="L43" s="111">
        <f t="shared" ca="1" si="4"/>
        <v>0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0</v>
      </c>
      <c r="I46" s="111">
        <f t="shared" ca="1" si="4"/>
        <v>0</v>
      </c>
      <c r="J46" s="111">
        <f t="shared" ca="1" si="4"/>
        <v>0</v>
      </c>
      <c r="K46" s="111">
        <f t="shared" ca="1" si="4"/>
        <v>0</v>
      </c>
      <c r="L46" s="111">
        <f t="shared" ca="1" si="4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0</v>
      </c>
      <c r="I47" s="111">
        <f t="shared" ca="1" si="4"/>
        <v>0</v>
      </c>
      <c r="J47" s="111">
        <f t="shared" ca="1" si="4"/>
        <v>0</v>
      </c>
      <c r="K47" s="111">
        <f t="shared" ca="1" si="4"/>
        <v>0</v>
      </c>
      <c r="L47" s="111">
        <f t="shared" ca="1" si="4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0</v>
      </c>
      <c r="I49" s="111">
        <f t="shared" ca="1" si="4"/>
        <v>0</v>
      </c>
      <c r="J49" s="111">
        <f t="shared" ca="1" si="4"/>
        <v>0</v>
      </c>
      <c r="K49" s="111">
        <f t="shared" ca="1" si="4"/>
        <v>0</v>
      </c>
      <c r="L49" s="111">
        <f t="shared" ca="1" si="4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0</v>
      </c>
      <c r="I50" s="111">
        <f t="shared" ca="1" si="4"/>
        <v>0</v>
      </c>
      <c r="J50" s="111">
        <f t="shared" ca="1" si="4"/>
        <v>0</v>
      </c>
      <c r="K50" s="111">
        <f t="shared" ca="1" si="4"/>
        <v>0</v>
      </c>
      <c r="L50" s="111">
        <f t="shared" ca="1" si="4"/>
        <v>0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0</v>
      </c>
      <c r="I51" s="111">
        <f t="shared" ca="1" si="5"/>
        <v>0</v>
      </c>
      <c r="J51" s="111">
        <f t="shared" ca="1" si="5"/>
        <v>0</v>
      </c>
      <c r="K51" s="111">
        <f t="shared" ca="1" si="5"/>
        <v>0</v>
      </c>
      <c r="L51" s="111">
        <f t="shared" ca="1" si="5"/>
        <v>0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0</v>
      </c>
      <c r="I54" s="111">
        <f t="shared" ca="1" si="5"/>
        <v>0</v>
      </c>
      <c r="J54" s="111">
        <f t="shared" ca="1" si="5"/>
        <v>0</v>
      </c>
      <c r="K54" s="111">
        <f t="shared" ca="1" si="5"/>
        <v>0</v>
      </c>
      <c r="L54" s="111">
        <f t="shared" ca="1" si="5"/>
        <v>0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1.7980190456100067E-4</v>
      </c>
      <c r="H56" s="111">
        <f t="shared" ca="1" si="5"/>
        <v>1.7980190456100067E-4</v>
      </c>
      <c r="I56" s="111">
        <f t="shared" ca="1" si="5"/>
        <v>1.7980190456100067E-4</v>
      </c>
      <c r="J56" s="111">
        <f t="shared" ca="1" si="5"/>
        <v>1.7980190456100067E-4</v>
      </c>
      <c r="K56" s="111">
        <f t="shared" ca="1" si="5"/>
        <v>1.7980190456100067E-4</v>
      </c>
      <c r="L56" s="111">
        <f t="shared" ca="1" si="5"/>
        <v>1.7980190456100067E-4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1.7980190456100067E-4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0</v>
      </c>
      <c r="I59" s="111">
        <f t="shared" ca="1" si="5"/>
        <v>0</v>
      </c>
      <c r="J59" s="111">
        <f t="shared" ca="1" si="5"/>
        <v>0</v>
      </c>
      <c r="K59" s="111">
        <f t="shared" ca="1" si="5"/>
        <v>0</v>
      </c>
      <c r="L59" s="111">
        <f t="shared" ca="1" si="5"/>
        <v>0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5"/>
        <v>0</v>
      </c>
      <c r="I60" s="111">
        <f t="shared" ca="1" si="5"/>
        <v>0</v>
      </c>
      <c r="J60" s="111">
        <f t="shared" ca="1" si="5"/>
        <v>0</v>
      </c>
      <c r="K60" s="111">
        <f t="shared" ca="1" si="5"/>
        <v>0</v>
      </c>
      <c r="L60" s="111">
        <f t="shared" ca="1" si="5"/>
        <v>0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0</v>
      </c>
      <c r="I61" s="111">
        <f t="shared" ca="1" si="5"/>
        <v>0</v>
      </c>
      <c r="J61" s="111">
        <f t="shared" ca="1" si="5"/>
        <v>0</v>
      </c>
      <c r="K61" s="111">
        <f t="shared" ca="1" si="5"/>
        <v>0</v>
      </c>
      <c r="L61" s="111">
        <f t="shared" ca="1" si="5"/>
        <v>0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0</v>
      </c>
      <c r="I62" s="111">
        <f t="shared" ca="1" si="5"/>
        <v>0</v>
      </c>
      <c r="J62" s="111">
        <f t="shared" ca="1" si="5"/>
        <v>0</v>
      </c>
      <c r="K62" s="111">
        <f t="shared" ca="1" si="5"/>
        <v>0</v>
      </c>
      <c r="L62" s="111">
        <f t="shared" ca="1" si="5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0</v>
      </c>
      <c r="I65" s="111">
        <f t="shared" ca="1" si="5"/>
        <v>0</v>
      </c>
      <c r="J65" s="111">
        <f t="shared" ca="1" si="5"/>
        <v>0</v>
      </c>
      <c r="K65" s="111">
        <f t="shared" ca="1" si="5"/>
        <v>0</v>
      </c>
      <c r="L65" s="111">
        <f t="shared" ca="1" si="5"/>
        <v>0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0</v>
      </c>
      <c r="I67" s="111">
        <f t="shared" ca="1" si="6"/>
        <v>0</v>
      </c>
      <c r="J67" s="111">
        <f t="shared" ca="1" si="6"/>
        <v>0</v>
      </c>
      <c r="K67" s="111">
        <f t="shared" ca="1" si="6"/>
        <v>0</v>
      </c>
      <c r="L67" s="111">
        <f t="shared" ca="1" si="6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5.0155096099359375E-4</v>
      </c>
      <c r="H68" s="111">
        <f t="shared" ca="1" si="6"/>
        <v>5.0155096099359375E-4</v>
      </c>
      <c r="I68" s="111">
        <f t="shared" ca="1" si="6"/>
        <v>5.0155096099359375E-4</v>
      </c>
      <c r="J68" s="111">
        <f t="shared" ca="1" si="6"/>
        <v>5.0155096099359375E-4</v>
      </c>
      <c r="K68" s="111">
        <f t="shared" ca="1" si="6"/>
        <v>5.0155096099359375E-4</v>
      </c>
      <c r="L68" s="111">
        <f t="shared" ca="1" si="6"/>
        <v>5.0155096099359375E-4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5.0155096099359375E-4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0</v>
      </c>
      <c r="I69" s="111">
        <f t="shared" ca="1" si="6"/>
        <v>0</v>
      </c>
      <c r="J69" s="111">
        <f t="shared" ca="1" si="6"/>
        <v>0</v>
      </c>
      <c r="K69" s="111">
        <f t="shared" ca="1" si="6"/>
        <v>0</v>
      </c>
      <c r="L69" s="111">
        <f t="shared" ca="1" si="6"/>
        <v>0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0</v>
      </c>
      <c r="I70" s="111">
        <f t="shared" ca="1" si="6"/>
        <v>0</v>
      </c>
      <c r="J70" s="111">
        <f t="shared" ca="1" si="6"/>
        <v>0</v>
      </c>
      <c r="K70" s="111">
        <f t="shared" ca="1" si="6"/>
        <v>0</v>
      </c>
      <c r="L70" s="111">
        <f t="shared" ca="1" si="6"/>
        <v>0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0</v>
      </c>
      <c r="I71" s="111">
        <f t="shared" ca="1" si="6"/>
        <v>0</v>
      </c>
      <c r="J71" s="111">
        <f t="shared" ca="1" si="6"/>
        <v>0</v>
      </c>
      <c r="K71" s="111">
        <f t="shared" ca="1" si="6"/>
        <v>0</v>
      </c>
      <c r="L71" s="111">
        <f t="shared" ca="1" si="6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0</v>
      </c>
      <c r="I72" s="111">
        <f t="shared" ca="1" si="6"/>
        <v>0</v>
      </c>
      <c r="J72" s="111">
        <f t="shared" ca="1" si="6"/>
        <v>0</v>
      </c>
      <c r="K72" s="111">
        <f t="shared" ca="1" si="6"/>
        <v>0</v>
      </c>
      <c r="L72" s="111">
        <f t="shared" ca="1" si="6"/>
        <v>0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0</v>
      </c>
      <c r="I73" s="111">
        <f t="shared" ca="1" si="6"/>
        <v>0</v>
      </c>
      <c r="J73" s="111">
        <f t="shared" ca="1" si="6"/>
        <v>0</v>
      </c>
      <c r="K73" s="111">
        <f t="shared" ca="1" si="6"/>
        <v>0</v>
      </c>
      <c r="L73" s="111">
        <f t="shared" ca="1" si="6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0</v>
      </c>
      <c r="I74" s="111">
        <f t="shared" ca="1" si="6"/>
        <v>0</v>
      </c>
      <c r="J74" s="111">
        <f t="shared" ca="1" si="6"/>
        <v>0</v>
      </c>
      <c r="K74" s="111">
        <f t="shared" ca="1" si="6"/>
        <v>0</v>
      </c>
      <c r="L74" s="111">
        <f t="shared" ca="1" si="6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0</v>
      </c>
      <c r="I75" s="111">
        <f t="shared" ca="1" si="6"/>
        <v>0</v>
      </c>
      <c r="J75" s="111">
        <f t="shared" ca="1" si="6"/>
        <v>0</v>
      </c>
      <c r="K75" s="111">
        <f t="shared" ca="1" si="6"/>
        <v>0</v>
      </c>
      <c r="L75" s="111">
        <f t="shared" ca="1" si="6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0</v>
      </c>
      <c r="I76" s="111">
        <f t="shared" ca="1" si="6"/>
        <v>0</v>
      </c>
      <c r="J76" s="111">
        <f t="shared" ca="1" si="6"/>
        <v>0</v>
      </c>
      <c r="K76" s="111">
        <f t="shared" ca="1" si="6"/>
        <v>0</v>
      </c>
      <c r="L76" s="111">
        <f t="shared" ca="1" si="6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0</v>
      </c>
      <c r="I77" s="111">
        <f t="shared" ca="1" si="6"/>
        <v>0</v>
      </c>
      <c r="J77" s="111">
        <f t="shared" ca="1" si="6"/>
        <v>0</v>
      </c>
      <c r="K77" s="111">
        <f t="shared" ca="1" si="6"/>
        <v>0</v>
      </c>
      <c r="L77" s="111">
        <f t="shared" ca="1" si="6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0</v>
      </c>
      <c r="I78" s="111">
        <f t="shared" ca="1" si="6"/>
        <v>0</v>
      </c>
      <c r="J78" s="111">
        <f t="shared" ca="1" si="6"/>
        <v>0</v>
      </c>
      <c r="K78" s="111">
        <f t="shared" ca="1" si="6"/>
        <v>0</v>
      </c>
      <c r="L78" s="111">
        <f t="shared" ca="1" si="6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0</v>
      </c>
      <c r="I79" s="111">
        <f t="shared" ca="1" si="6"/>
        <v>0</v>
      </c>
      <c r="J79" s="111">
        <f t="shared" ca="1" si="6"/>
        <v>0</v>
      </c>
      <c r="K79" s="111">
        <f t="shared" ca="1" si="6"/>
        <v>0</v>
      </c>
      <c r="L79" s="111">
        <f t="shared" ca="1" si="6"/>
        <v>0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0</v>
      </c>
      <c r="I80" s="111">
        <f t="shared" ca="1" si="6"/>
        <v>0</v>
      </c>
      <c r="J80" s="111">
        <f t="shared" ca="1" si="6"/>
        <v>0</v>
      </c>
      <c r="K80" s="111">
        <f t="shared" ca="1" si="6"/>
        <v>0</v>
      </c>
      <c r="L80" s="111">
        <f t="shared" ca="1" si="6"/>
        <v>0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0</v>
      </c>
      <c r="I81" s="111">
        <f t="shared" ca="1" si="6"/>
        <v>0</v>
      </c>
      <c r="J81" s="111">
        <f t="shared" ca="1" si="6"/>
        <v>0</v>
      </c>
      <c r="K81" s="111">
        <f t="shared" ca="1" si="6"/>
        <v>0</v>
      </c>
      <c r="L81" s="111">
        <f t="shared" ca="1" si="6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0</v>
      </c>
      <c r="I83" s="111">
        <f t="shared" ca="1" si="7"/>
        <v>0</v>
      </c>
      <c r="J83" s="111">
        <f t="shared" ca="1" si="7"/>
        <v>0</v>
      </c>
      <c r="K83" s="111">
        <f t="shared" ca="1" si="7"/>
        <v>0</v>
      </c>
      <c r="L83" s="111">
        <f t="shared" ca="1" si="7"/>
        <v>0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0</v>
      </c>
      <c r="I84" s="111">
        <f t="shared" ca="1" si="7"/>
        <v>0</v>
      </c>
      <c r="J84" s="111">
        <f t="shared" ca="1" si="7"/>
        <v>0</v>
      </c>
      <c r="K84" s="111">
        <f t="shared" ca="1" si="7"/>
        <v>0</v>
      </c>
      <c r="L84" s="111">
        <f t="shared" ca="1" si="7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1.7980190456100067E-4</v>
      </c>
      <c r="H85" s="111">
        <f t="shared" ca="1" si="7"/>
        <v>1.7980190456100067E-4</v>
      </c>
      <c r="I85" s="111">
        <f t="shared" ca="1" si="7"/>
        <v>1.7980190456100067E-4</v>
      </c>
      <c r="J85" s="111">
        <f t="shared" ca="1" si="7"/>
        <v>1.7980190456100067E-4</v>
      </c>
      <c r="K85" s="111">
        <f t="shared" ca="1" si="7"/>
        <v>1.7980190456100067E-4</v>
      </c>
      <c r="L85" s="111">
        <f t="shared" ca="1" si="7"/>
        <v>1.7980190456100067E-4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1.7980190456100067E-4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0</v>
      </c>
      <c r="I88" s="111">
        <f t="shared" ca="1" si="7"/>
        <v>0</v>
      </c>
      <c r="J88" s="111">
        <f t="shared" ca="1" si="7"/>
        <v>0</v>
      </c>
      <c r="K88" s="111">
        <f t="shared" ca="1" si="7"/>
        <v>0</v>
      </c>
      <c r="L88" s="111">
        <f t="shared" ca="1" si="7"/>
        <v>0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0</v>
      </c>
      <c r="I89" s="111">
        <f t="shared" ca="1" si="7"/>
        <v>0</v>
      </c>
      <c r="J89" s="111">
        <f t="shared" ca="1" si="7"/>
        <v>0</v>
      </c>
      <c r="K89" s="111">
        <f t="shared" ca="1" si="7"/>
        <v>0</v>
      </c>
      <c r="L89" s="111">
        <f t="shared" ca="1" si="7"/>
        <v>0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0</v>
      </c>
      <c r="I90" s="111">
        <f t="shared" ca="1" si="7"/>
        <v>0</v>
      </c>
      <c r="J90" s="111">
        <f t="shared" ca="1" si="7"/>
        <v>0</v>
      </c>
      <c r="K90" s="111">
        <f t="shared" ca="1" si="7"/>
        <v>0</v>
      </c>
      <c r="L90" s="111">
        <f t="shared" ca="1" si="7"/>
        <v>0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0</v>
      </c>
      <c r="I91" s="111">
        <f t="shared" ca="1" si="7"/>
        <v>0</v>
      </c>
      <c r="J91" s="111">
        <f t="shared" ca="1" si="7"/>
        <v>0</v>
      </c>
      <c r="K91" s="111">
        <f t="shared" ca="1" si="7"/>
        <v>0</v>
      </c>
      <c r="L91" s="111">
        <f t="shared" ca="1" si="7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0</v>
      </c>
      <c r="I93" s="111">
        <f t="shared" ca="1" si="7"/>
        <v>0</v>
      </c>
      <c r="J93" s="111">
        <f t="shared" ca="1" si="7"/>
        <v>0</v>
      </c>
      <c r="K93" s="111">
        <f t="shared" ca="1" si="7"/>
        <v>0</v>
      </c>
      <c r="L93" s="111">
        <f t="shared" ca="1" si="7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0</v>
      </c>
      <c r="I94" s="111">
        <f t="shared" ca="1" si="7"/>
        <v>0</v>
      </c>
      <c r="J94" s="111">
        <f t="shared" ca="1" si="7"/>
        <v>0</v>
      </c>
      <c r="K94" s="111">
        <f t="shared" ca="1" si="7"/>
        <v>0</v>
      </c>
      <c r="L94" s="111">
        <f t="shared" ca="1" si="7"/>
        <v>0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0</v>
      </c>
      <c r="I95" s="111">
        <f t="shared" ca="1" si="7"/>
        <v>0</v>
      </c>
      <c r="J95" s="111">
        <f t="shared" ca="1" si="7"/>
        <v>0</v>
      </c>
      <c r="K95" s="111">
        <f t="shared" ca="1" si="7"/>
        <v>0</v>
      </c>
      <c r="L95" s="111">
        <f t="shared" ca="1" si="7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0</v>
      </c>
      <c r="I96" s="111">
        <f t="shared" ca="1" si="7"/>
        <v>0</v>
      </c>
      <c r="J96" s="111">
        <f t="shared" ca="1" si="7"/>
        <v>0</v>
      </c>
      <c r="K96" s="111">
        <f t="shared" ca="1" si="7"/>
        <v>0</v>
      </c>
      <c r="L96" s="111">
        <f t="shared" ca="1" si="7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5.0155096099359375E-4</v>
      </c>
      <c r="H97" s="111">
        <f t="shared" ca="1" si="7"/>
        <v>5.0155096099359375E-4</v>
      </c>
      <c r="I97" s="111">
        <f t="shared" ca="1" si="7"/>
        <v>5.0155096099359375E-4</v>
      </c>
      <c r="J97" s="111">
        <f t="shared" ca="1" si="7"/>
        <v>5.0155096099359375E-4</v>
      </c>
      <c r="K97" s="111">
        <f t="shared" ca="1" si="7"/>
        <v>5.0155096099359375E-4</v>
      </c>
      <c r="L97" s="111">
        <f t="shared" ca="1" si="7"/>
        <v>5.0155096099359375E-4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5.0155096099359375E-4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0</v>
      </c>
      <c r="I98" s="111">
        <f t="shared" ca="1" si="7"/>
        <v>0</v>
      </c>
      <c r="J98" s="111">
        <f t="shared" ca="1" si="7"/>
        <v>0</v>
      </c>
      <c r="K98" s="111">
        <f t="shared" ca="1" si="7"/>
        <v>0</v>
      </c>
      <c r="L98" s="111">
        <f t="shared" ca="1" si="7"/>
        <v>0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0</v>
      </c>
      <c r="I99" s="111">
        <f t="shared" ca="1" si="9"/>
        <v>0</v>
      </c>
      <c r="J99" s="111">
        <f t="shared" ca="1" si="9"/>
        <v>0</v>
      </c>
      <c r="K99" s="111">
        <f t="shared" ca="1" si="9"/>
        <v>0</v>
      </c>
      <c r="L99" s="111">
        <f t="shared" ca="1" si="9"/>
        <v>0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0</v>
      </c>
      <c r="I100" s="111">
        <f t="shared" ca="1" si="9"/>
        <v>0</v>
      </c>
      <c r="J100" s="111">
        <f t="shared" ca="1" si="9"/>
        <v>0</v>
      </c>
      <c r="K100" s="111">
        <f t="shared" ca="1" si="9"/>
        <v>0</v>
      </c>
      <c r="L100" s="111">
        <f t="shared" ca="1" si="9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0</v>
      </c>
      <c r="I101" s="111">
        <f t="shared" ca="1" si="9"/>
        <v>0</v>
      </c>
      <c r="J101" s="111">
        <f t="shared" ca="1" si="9"/>
        <v>0</v>
      </c>
      <c r="K101" s="111">
        <f t="shared" ca="1" si="9"/>
        <v>0</v>
      </c>
      <c r="L101" s="111">
        <f t="shared" ca="1" si="9"/>
        <v>0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0</v>
      </c>
      <c r="I102" s="111">
        <f t="shared" ca="1" si="9"/>
        <v>0</v>
      </c>
      <c r="J102" s="111">
        <f t="shared" ca="1" si="9"/>
        <v>0</v>
      </c>
      <c r="K102" s="111">
        <f t="shared" ca="1" si="9"/>
        <v>0</v>
      </c>
      <c r="L102" s="111">
        <f t="shared" ca="1" si="9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0</v>
      </c>
      <c r="I103" s="111">
        <f t="shared" ca="1" si="9"/>
        <v>0</v>
      </c>
      <c r="J103" s="111">
        <f t="shared" ca="1" si="9"/>
        <v>0</v>
      </c>
      <c r="K103" s="111">
        <f t="shared" ca="1" si="9"/>
        <v>0</v>
      </c>
      <c r="L103" s="111">
        <f t="shared" ca="1" si="9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0</v>
      </c>
      <c r="I104" s="111">
        <f t="shared" ca="1" si="9"/>
        <v>0</v>
      </c>
      <c r="J104" s="111">
        <f t="shared" ca="1" si="9"/>
        <v>0</v>
      </c>
      <c r="K104" s="111">
        <f t="shared" ca="1" si="9"/>
        <v>0</v>
      </c>
      <c r="L104" s="111">
        <f t="shared" ca="1" si="9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0</v>
      </c>
      <c r="I105" s="111">
        <f t="shared" ca="1" si="9"/>
        <v>0</v>
      </c>
      <c r="J105" s="111">
        <f t="shared" ca="1" si="9"/>
        <v>0</v>
      </c>
      <c r="K105" s="111">
        <f t="shared" ca="1" si="9"/>
        <v>0</v>
      </c>
      <c r="L105" s="111">
        <f t="shared" ca="1" si="9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0</v>
      </c>
      <c r="I106" s="111">
        <f t="shared" ca="1" si="9"/>
        <v>0</v>
      </c>
      <c r="J106" s="111">
        <f t="shared" ca="1" si="9"/>
        <v>0</v>
      </c>
      <c r="K106" s="111">
        <f t="shared" ca="1" si="9"/>
        <v>0</v>
      </c>
      <c r="L106" s="111">
        <f t="shared" ca="1" si="9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0</v>
      </c>
      <c r="I107" s="111">
        <f t="shared" ca="1" si="9"/>
        <v>0</v>
      </c>
      <c r="J107" s="111">
        <f t="shared" ca="1" si="9"/>
        <v>0</v>
      </c>
      <c r="K107" s="111">
        <f t="shared" ca="1" si="9"/>
        <v>0</v>
      </c>
      <c r="L107" s="111">
        <f t="shared" ca="1" si="9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0</v>
      </c>
      <c r="I108" s="111">
        <f t="shared" ca="1" si="9"/>
        <v>0</v>
      </c>
      <c r="J108" s="111">
        <f t="shared" ca="1" si="9"/>
        <v>0</v>
      </c>
      <c r="K108" s="111">
        <f t="shared" ca="1" si="9"/>
        <v>0</v>
      </c>
      <c r="L108" s="111">
        <f t="shared" ca="1" si="9"/>
        <v>0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0</v>
      </c>
      <c r="I109" s="111">
        <f t="shared" ca="1" si="9"/>
        <v>0</v>
      </c>
      <c r="J109" s="111">
        <f t="shared" ca="1" si="9"/>
        <v>0</v>
      </c>
      <c r="K109" s="111">
        <f t="shared" ca="1" si="9"/>
        <v>0</v>
      </c>
      <c r="L109" s="111">
        <f t="shared" ca="1" si="9"/>
        <v>0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0</v>
      </c>
      <c r="I110" s="111">
        <f t="shared" ca="1" si="9"/>
        <v>0</v>
      </c>
      <c r="J110" s="111">
        <f t="shared" ca="1" si="9"/>
        <v>0</v>
      </c>
      <c r="K110" s="111">
        <f t="shared" ca="1" si="9"/>
        <v>0</v>
      </c>
      <c r="L110" s="111">
        <f t="shared" ca="1" si="9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0</v>
      </c>
      <c r="I112" s="111">
        <f t="shared" ca="1" si="9"/>
        <v>0</v>
      </c>
      <c r="J112" s="111">
        <f t="shared" ca="1" si="9"/>
        <v>0</v>
      </c>
      <c r="K112" s="111">
        <f t="shared" ca="1" si="9"/>
        <v>0</v>
      </c>
      <c r="L112" s="111">
        <f t="shared" ca="1" si="9"/>
        <v>0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0</v>
      </c>
      <c r="I113" s="111">
        <f t="shared" ca="1" si="9"/>
        <v>0</v>
      </c>
      <c r="J113" s="111">
        <f t="shared" ca="1" si="9"/>
        <v>0</v>
      </c>
      <c r="K113" s="111">
        <f t="shared" ca="1" si="9"/>
        <v>0</v>
      </c>
      <c r="L113" s="111">
        <f t="shared" ca="1" si="9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1.7980190456100067E-4</v>
      </c>
      <c r="H114" s="111">
        <f t="shared" ca="1" si="9"/>
        <v>1.7980190456100067E-4</v>
      </c>
      <c r="I114" s="111">
        <f t="shared" ca="1" si="9"/>
        <v>1.7980190456100067E-4</v>
      </c>
      <c r="J114" s="111">
        <f t="shared" ca="1" si="9"/>
        <v>1.7980190456100067E-4</v>
      </c>
      <c r="K114" s="111">
        <f t="shared" ca="1" si="9"/>
        <v>1.7980190456100067E-4</v>
      </c>
      <c r="L114" s="111">
        <f t="shared" ca="1" si="9"/>
        <v>1.7980190456100067E-4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1.7980190456100067E-4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0</v>
      </c>
      <c r="I117" s="111">
        <f t="shared" ca="1" si="10"/>
        <v>0</v>
      </c>
      <c r="J117" s="111">
        <f t="shared" ca="1" si="10"/>
        <v>0</v>
      </c>
      <c r="K117" s="111">
        <f t="shared" ca="1" si="10"/>
        <v>0</v>
      </c>
      <c r="L117" s="111">
        <f t="shared" ca="1" si="10"/>
        <v>0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37D-761B-40AC-A64E-EEAE59D5C69E}">
  <sheetPr>
    <tabColor rgb="FFFFC000"/>
  </sheetPr>
  <dimension ref="A1:R117"/>
  <sheetViews>
    <sheetView workbookViewId="0">
      <selection activeCell="Q35" sqref="Q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3.5764613235481833E-4</v>
      </c>
      <c r="H2" s="111">
        <f ca="1">G2-5*(G2-$M2)/($M$1-G$1)</f>
        <v>3.5764613235481833E-4</v>
      </c>
      <c r="I2" s="111">
        <f t="shared" ref="I2:L2" ca="1" si="0">H2-5*(H2-$M2)/($M$1-H$1)</f>
        <v>3.5764613235481833E-4</v>
      </c>
      <c r="J2" s="111">
        <f t="shared" ca="1" si="0"/>
        <v>3.5764613235481833E-4</v>
      </c>
      <c r="K2" s="111">
        <f t="shared" ca="1" si="0"/>
        <v>3.5764613235481833E-4</v>
      </c>
      <c r="L2" s="111">
        <f t="shared" ca="1" si="0"/>
        <v>3.5764613235481833E-4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3.5764613235481833E-4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9.9158485910731304E-5</v>
      </c>
      <c r="H3" s="111">
        <f t="shared" ref="H3:L18" ca="1" si="1">G3-5*(G3-$M3)/($M$1-G$1)</f>
        <v>9.9158485910731304E-5</v>
      </c>
      <c r="I3" s="111">
        <f t="shared" ca="1" si="1"/>
        <v>9.9158485910731304E-5</v>
      </c>
      <c r="J3" s="111">
        <f t="shared" ca="1" si="1"/>
        <v>9.9158485910731304E-5</v>
      </c>
      <c r="K3" s="111">
        <f t="shared" ca="1" si="1"/>
        <v>9.9158485910731304E-5</v>
      </c>
      <c r="L3" s="111">
        <f t="shared" ca="1" si="1"/>
        <v>9.9158485910731304E-5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9.9158485910731304E-5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0</v>
      </c>
      <c r="I4" s="111">
        <f t="shared" ca="1" si="1"/>
        <v>0</v>
      </c>
      <c r="J4" s="111">
        <f t="shared" ca="1" si="1"/>
        <v>0</v>
      </c>
      <c r="K4" s="111">
        <f t="shared" ca="1" si="1"/>
        <v>0</v>
      </c>
      <c r="L4" s="111">
        <f t="shared" ca="1" si="1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0</v>
      </c>
      <c r="I5" s="111">
        <f t="shared" ca="1" si="1"/>
        <v>0</v>
      </c>
      <c r="J5" s="111">
        <f t="shared" ca="1" si="1"/>
        <v>0</v>
      </c>
      <c r="K5" s="111">
        <f t="shared" ca="1" si="1"/>
        <v>0</v>
      </c>
      <c r="L5" s="111">
        <f t="shared" ca="1" si="1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0</v>
      </c>
      <c r="I7" s="111">
        <f t="shared" ca="1" si="1"/>
        <v>0</v>
      </c>
      <c r="J7" s="111">
        <f t="shared" ca="1" si="1"/>
        <v>0</v>
      </c>
      <c r="K7" s="111">
        <f t="shared" ca="1" si="1"/>
        <v>0</v>
      </c>
      <c r="L7" s="111">
        <f t="shared" ca="1" si="1"/>
        <v>0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0</v>
      </c>
      <c r="I9" s="111">
        <f t="shared" ca="1" si="1"/>
        <v>0</v>
      </c>
      <c r="J9" s="111">
        <f t="shared" ca="1" si="1"/>
        <v>0</v>
      </c>
      <c r="K9" s="111">
        <f t="shared" ca="1" si="1"/>
        <v>0</v>
      </c>
      <c r="L9" s="111">
        <f t="shared" ca="1" si="1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0</v>
      </c>
      <c r="I10" s="111">
        <f t="shared" ca="1" si="1"/>
        <v>0</v>
      </c>
      <c r="J10" s="111">
        <f t="shared" ca="1" si="1"/>
        <v>0</v>
      </c>
      <c r="K10" s="111">
        <f t="shared" ca="1" si="1"/>
        <v>0</v>
      </c>
      <c r="L10" s="111">
        <f t="shared" ca="1" si="1"/>
        <v>0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0</v>
      </c>
      <c r="I11" s="111">
        <f t="shared" ca="1" si="1"/>
        <v>0</v>
      </c>
      <c r="J11" s="111">
        <f t="shared" ca="1" si="1"/>
        <v>0</v>
      </c>
      <c r="K11" s="111">
        <f t="shared" ca="1" si="1"/>
        <v>0</v>
      </c>
      <c r="L11" s="111">
        <f t="shared" ca="1" si="1"/>
        <v>0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7.3656624634855341E-3</v>
      </c>
      <c r="H12" s="111">
        <f t="shared" ca="1" si="1"/>
        <v>7.3656624634855341E-3</v>
      </c>
      <c r="I12" s="111">
        <f t="shared" ca="1" si="1"/>
        <v>7.3656624634855341E-3</v>
      </c>
      <c r="J12" s="111">
        <f t="shared" ca="1" si="1"/>
        <v>7.3656624634855341E-3</v>
      </c>
      <c r="K12" s="111">
        <f t="shared" ca="1" si="1"/>
        <v>7.3656624634855341E-3</v>
      </c>
      <c r="L12" s="111">
        <f t="shared" ca="1" si="1"/>
        <v>7.3656624634855341E-3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7.3656624634855341E-3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5.7329220389561808E-3</v>
      </c>
      <c r="H13" s="111">
        <f t="shared" ca="1" si="1"/>
        <v>5.7329220389561808E-3</v>
      </c>
      <c r="I13" s="111">
        <f t="shared" ca="1" si="1"/>
        <v>5.7329220389561808E-3</v>
      </c>
      <c r="J13" s="111">
        <f t="shared" ca="1" si="1"/>
        <v>5.7329220389561808E-3</v>
      </c>
      <c r="K13" s="111">
        <f t="shared" ca="1" si="1"/>
        <v>5.7329220389561808E-3</v>
      </c>
      <c r="L13" s="111">
        <f t="shared" ca="1" si="1"/>
        <v>5.7329220389561808E-3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5.7329220389561808E-3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0</v>
      </c>
      <c r="I14" s="111">
        <f t="shared" ca="1" si="1"/>
        <v>0</v>
      </c>
      <c r="J14" s="111">
        <f t="shared" ca="1" si="1"/>
        <v>0</v>
      </c>
      <c r="K14" s="111">
        <f t="shared" ca="1" si="1"/>
        <v>0</v>
      </c>
      <c r="L14" s="111">
        <f t="shared" ca="1" si="1"/>
        <v>0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0</v>
      </c>
      <c r="I17" s="111">
        <f t="shared" ca="1" si="1"/>
        <v>0</v>
      </c>
      <c r="J17" s="111">
        <f t="shared" ca="1" si="1"/>
        <v>0</v>
      </c>
      <c r="K17" s="111">
        <f t="shared" ca="1" si="1"/>
        <v>0</v>
      </c>
      <c r="L17" s="111">
        <f t="shared" ca="1" si="1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0</v>
      </c>
      <c r="I18" s="111">
        <f t="shared" ca="1" si="1"/>
        <v>0</v>
      </c>
      <c r="J18" s="111">
        <f t="shared" ca="1" si="1"/>
        <v>0</v>
      </c>
      <c r="K18" s="111">
        <f t="shared" ca="1" si="1"/>
        <v>0</v>
      </c>
      <c r="L18" s="111">
        <f t="shared" ca="1" si="1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2.7015477584646605E-4</v>
      </c>
      <c r="H20" s="111">
        <f t="shared" ca="1" si="2"/>
        <v>2.7015477584646605E-4</v>
      </c>
      <c r="I20" s="111">
        <f t="shared" ca="1" si="2"/>
        <v>2.7015477584646605E-4</v>
      </c>
      <c r="J20" s="111">
        <f t="shared" ca="1" si="2"/>
        <v>2.7015477584646605E-4</v>
      </c>
      <c r="K20" s="111">
        <f t="shared" ca="1" si="2"/>
        <v>2.7015477584646605E-4</v>
      </c>
      <c r="L20" s="111">
        <f t="shared" ca="1" si="2"/>
        <v>2.7015477584646605E-4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2.7015477584646605E-4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0</v>
      </c>
      <c r="I21" s="111">
        <f t="shared" ca="1" si="2"/>
        <v>0</v>
      </c>
      <c r="J21" s="111">
        <f t="shared" ca="1" si="2"/>
        <v>0</v>
      </c>
      <c r="K21" s="111">
        <f t="shared" ca="1" si="2"/>
        <v>0</v>
      </c>
      <c r="L21" s="111">
        <f t="shared" ca="1" si="2"/>
        <v>0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0</v>
      </c>
      <c r="I22" s="111">
        <f t="shared" ca="1" si="2"/>
        <v>0</v>
      </c>
      <c r="J22" s="111">
        <f t="shared" ca="1" si="2"/>
        <v>0</v>
      </c>
      <c r="K22" s="111">
        <f t="shared" ca="1" si="2"/>
        <v>0</v>
      </c>
      <c r="L22" s="111">
        <f t="shared" ca="1" si="2"/>
        <v>0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3.2790587979612856E-3</v>
      </c>
      <c r="H23" s="111">
        <f t="shared" ca="1" si="2"/>
        <v>3.2790587979612856E-3</v>
      </c>
      <c r="I23" s="111">
        <f t="shared" ca="1" si="2"/>
        <v>3.2790587979612856E-3</v>
      </c>
      <c r="J23" s="111">
        <f t="shared" ca="1" si="2"/>
        <v>3.2790587979612856E-3</v>
      </c>
      <c r="K23" s="111">
        <f t="shared" ca="1" si="2"/>
        <v>3.2790587979612856E-3</v>
      </c>
      <c r="L23" s="111">
        <f t="shared" ca="1" si="2"/>
        <v>3.2790587979612856E-3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3.2790587979612856E-3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0</v>
      </c>
      <c r="I24" s="111">
        <f t="shared" ca="1" si="2"/>
        <v>0</v>
      </c>
      <c r="J24" s="111">
        <f t="shared" ca="1" si="2"/>
        <v>0</v>
      </c>
      <c r="K24" s="111">
        <f t="shared" ca="1" si="2"/>
        <v>0</v>
      </c>
      <c r="L24" s="111">
        <f t="shared" ca="1" si="2"/>
        <v>0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0</v>
      </c>
      <c r="I25" s="111">
        <f t="shared" ca="1" si="2"/>
        <v>0</v>
      </c>
      <c r="J25" s="111">
        <f t="shared" ca="1" si="2"/>
        <v>0</v>
      </c>
      <c r="K25" s="111">
        <f t="shared" ca="1" si="2"/>
        <v>0</v>
      </c>
      <c r="L25" s="111">
        <f t="shared" ca="1" si="2"/>
        <v>0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3.5960380912200128E-4</v>
      </c>
      <c r="H27" s="111">
        <f t="shared" ca="1" si="2"/>
        <v>3.5960380912200128E-4</v>
      </c>
      <c r="I27" s="111">
        <f t="shared" ca="1" si="2"/>
        <v>3.5960380912200128E-4</v>
      </c>
      <c r="J27" s="111">
        <f t="shared" ca="1" si="2"/>
        <v>3.5960380912200128E-4</v>
      </c>
      <c r="K27" s="111">
        <f t="shared" ca="1" si="2"/>
        <v>3.5960380912200128E-4</v>
      </c>
      <c r="L27" s="111">
        <f t="shared" ca="1" si="2"/>
        <v>3.5960380912200128E-4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3.5960380912200128E-4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0</v>
      </c>
      <c r="I30" s="111">
        <f t="shared" ca="1" si="2"/>
        <v>0</v>
      </c>
      <c r="J30" s="111">
        <f t="shared" ca="1" si="2"/>
        <v>0</v>
      </c>
      <c r="K30" s="111">
        <f t="shared" ca="1" si="2"/>
        <v>0</v>
      </c>
      <c r="L30" s="111">
        <f t="shared" ca="1" si="2"/>
        <v>0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3.5764613235481833E-4</v>
      </c>
      <c r="H31" s="111">
        <f t="shared" ca="1" si="2"/>
        <v>3.5764613235481833E-4</v>
      </c>
      <c r="I31" s="111">
        <f t="shared" ca="1" si="2"/>
        <v>3.5764613235481833E-4</v>
      </c>
      <c r="J31" s="111">
        <f t="shared" ca="1" si="2"/>
        <v>3.5764613235481833E-4</v>
      </c>
      <c r="K31" s="111">
        <f t="shared" ca="1" si="2"/>
        <v>3.5764613235481833E-4</v>
      </c>
      <c r="L31" s="111">
        <f t="shared" ca="1" si="2"/>
        <v>3.5764613235481833E-4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3.5764613235481833E-4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9.9158485910731304E-5</v>
      </c>
      <c r="H32" s="111">
        <f t="shared" ca="1" si="2"/>
        <v>9.9158485910731304E-5</v>
      </c>
      <c r="I32" s="111">
        <f t="shared" ca="1" si="2"/>
        <v>9.9158485910731304E-5</v>
      </c>
      <c r="J32" s="111">
        <f t="shared" ca="1" si="2"/>
        <v>9.9158485910731304E-5</v>
      </c>
      <c r="K32" s="111">
        <f t="shared" ca="1" si="2"/>
        <v>9.9158485910731304E-5</v>
      </c>
      <c r="L32" s="111">
        <f t="shared" ca="1" si="2"/>
        <v>9.9158485910731304E-5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9.9158485910731304E-5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0</v>
      </c>
      <c r="I33" s="111">
        <f t="shared" ca="1" si="2"/>
        <v>0</v>
      </c>
      <c r="J33" s="111">
        <f t="shared" ca="1" si="2"/>
        <v>0</v>
      </c>
      <c r="K33" s="111">
        <f t="shared" ca="1" si="2"/>
        <v>0</v>
      </c>
      <c r="L33" s="111">
        <f t="shared" ca="1" si="2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0</v>
      </c>
      <c r="I36" s="111">
        <f t="shared" ca="1" si="4"/>
        <v>0</v>
      </c>
      <c r="J36" s="111">
        <f t="shared" ca="1" si="4"/>
        <v>0</v>
      </c>
      <c r="K36" s="111">
        <f t="shared" ca="1" si="4"/>
        <v>0</v>
      </c>
      <c r="L36" s="111">
        <f t="shared" ca="1" si="4"/>
        <v>0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0</v>
      </c>
      <c r="I38" s="111">
        <f t="shared" ca="1" si="4"/>
        <v>0</v>
      </c>
      <c r="J38" s="111">
        <f t="shared" ca="1" si="4"/>
        <v>0</v>
      </c>
      <c r="K38" s="111">
        <f t="shared" ca="1" si="4"/>
        <v>0</v>
      </c>
      <c r="L38" s="111">
        <f t="shared" ca="1" si="4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0</v>
      </c>
      <c r="I39" s="111">
        <f t="shared" ca="1" si="4"/>
        <v>0</v>
      </c>
      <c r="J39" s="111">
        <f t="shared" ca="1" si="4"/>
        <v>0</v>
      </c>
      <c r="K39" s="111">
        <f t="shared" ca="1" si="4"/>
        <v>0</v>
      </c>
      <c r="L39" s="111">
        <f t="shared" ca="1" si="4"/>
        <v>0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0</v>
      </c>
      <c r="I40" s="111">
        <f t="shared" ca="1" si="4"/>
        <v>0</v>
      </c>
      <c r="J40" s="111">
        <f t="shared" ca="1" si="4"/>
        <v>0</v>
      </c>
      <c r="K40" s="111">
        <f t="shared" ca="1" si="4"/>
        <v>0</v>
      </c>
      <c r="L40" s="111">
        <f t="shared" ca="1" si="4"/>
        <v>0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7.3656624634855341E-3</v>
      </c>
      <c r="H41" s="111">
        <f t="shared" ca="1" si="4"/>
        <v>7.3656624634855341E-3</v>
      </c>
      <c r="I41" s="111">
        <f t="shared" ca="1" si="4"/>
        <v>7.3656624634855341E-3</v>
      </c>
      <c r="J41" s="111">
        <f t="shared" ca="1" si="4"/>
        <v>7.3656624634855341E-3</v>
      </c>
      <c r="K41" s="111">
        <f t="shared" ca="1" si="4"/>
        <v>7.3656624634855341E-3</v>
      </c>
      <c r="L41" s="111">
        <f t="shared" ca="1" si="4"/>
        <v>7.3656624634855341E-3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7.3656624634855341E-3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5.7329220389561808E-3</v>
      </c>
      <c r="H42" s="111">
        <f t="shared" ca="1" si="4"/>
        <v>5.7329220389561808E-3</v>
      </c>
      <c r="I42" s="111">
        <f t="shared" ca="1" si="4"/>
        <v>5.7329220389561808E-3</v>
      </c>
      <c r="J42" s="111">
        <f t="shared" ca="1" si="4"/>
        <v>5.7329220389561808E-3</v>
      </c>
      <c r="K42" s="111">
        <f t="shared" ca="1" si="4"/>
        <v>5.7329220389561808E-3</v>
      </c>
      <c r="L42" s="111">
        <f t="shared" ca="1" si="4"/>
        <v>5.7329220389561808E-3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5.7329220389561808E-3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0</v>
      </c>
      <c r="I43" s="111">
        <f t="shared" ca="1" si="4"/>
        <v>0</v>
      </c>
      <c r="J43" s="111">
        <f t="shared" ca="1" si="4"/>
        <v>0</v>
      </c>
      <c r="K43" s="111">
        <f t="shared" ca="1" si="4"/>
        <v>0</v>
      </c>
      <c r="L43" s="111">
        <f t="shared" ca="1" si="4"/>
        <v>0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0</v>
      </c>
      <c r="I46" s="111">
        <f t="shared" ca="1" si="4"/>
        <v>0</v>
      </c>
      <c r="J46" s="111">
        <f t="shared" ca="1" si="4"/>
        <v>0</v>
      </c>
      <c r="K46" s="111">
        <f t="shared" ca="1" si="4"/>
        <v>0</v>
      </c>
      <c r="L46" s="111">
        <f t="shared" ca="1" si="4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0</v>
      </c>
      <c r="I47" s="111">
        <f t="shared" ca="1" si="4"/>
        <v>0</v>
      </c>
      <c r="J47" s="111">
        <f t="shared" ca="1" si="4"/>
        <v>0</v>
      </c>
      <c r="K47" s="111">
        <f t="shared" ca="1" si="4"/>
        <v>0</v>
      </c>
      <c r="L47" s="111">
        <f t="shared" ca="1" si="4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2.7015477584646605E-4</v>
      </c>
      <c r="H49" s="111">
        <f t="shared" ca="1" si="4"/>
        <v>2.7015477584646605E-4</v>
      </c>
      <c r="I49" s="111">
        <f t="shared" ca="1" si="4"/>
        <v>2.7015477584646605E-4</v>
      </c>
      <c r="J49" s="111">
        <f t="shared" ca="1" si="4"/>
        <v>2.7015477584646605E-4</v>
      </c>
      <c r="K49" s="111">
        <f t="shared" ca="1" si="4"/>
        <v>2.7015477584646605E-4</v>
      </c>
      <c r="L49" s="111">
        <f t="shared" ca="1" si="4"/>
        <v>2.7015477584646605E-4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2.7015477584646605E-4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0</v>
      </c>
      <c r="I50" s="111">
        <f t="shared" ca="1" si="4"/>
        <v>0</v>
      </c>
      <c r="J50" s="111">
        <f t="shared" ca="1" si="4"/>
        <v>0</v>
      </c>
      <c r="K50" s="111">
        <f t="shared" ca="1" si="4"/>
        <v>0</v>
      </c>
      <c r="L50" s="111">
        <f t="shared" ca="1" si="4"/>
        <v>0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0</v>
      </c>
      <c r="I51" s="111">
        <f t="shared" ca="1" si="5"/>
        <v>0</v>
      </c>
      <c r="J51" s="111">
        <f t="shared" ca="1" si="5"/>
        <v>0</v>
      </c>
      <c r="K51" s="111">
        <f t="shared" ca="1" si="5"/>
        <v>0</v>
      </c>
      <c r="L51" s="111">
        <f t="shared" ca="1" si="5"/>
        <v>0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3.2790587979612856E-3</v>
      </c>
      <c r="H52" s="111">
        <f t="shared" ca="1" si="5"/>
        <v>3.2790587979612856E-3</v>
      </c>
      <c r="I52" s="111">
        <f t="shared" ca="1" si="5"/>
        <v>3.2790587979612856E-3</v>
      </c>
      <c r="J52" s="111">
        <f t="shared" ca="1" si="5"/>
        <v>3.2790587979612856E-3</v>
      </c>
      <c r="K52" s="111">
        <f t="shared" ca="1" si="5"/>
        <v>3.2790587979612856E-3</v>
      </c>
      <c r="L52" s="111">
        <f t="shared" ca="1" si="5"/>
        <v>3.2790587979612856E-3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3.2790587979612856E-3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0</v>
      </c>
      <c r="I54" s="111">
        <f t="shared" ca="1" si="5"/>
        <v>0</v>
      </c>
      <c r="J54" s="111">
        <f t="shared" ca="1" si="5"/>
        <v>0</v>
      </c>
      <c r="K54" s="111">
        <f t="shared" ca="1" si="5"/>
        <v>0</v>
      </c>
      <c r="L54" s="111">
        <f t="shared" ca="1" si="5"/>
        <v>0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3.5960380912200128E-4</v>
      </c>
      <c r="H56" s="111">
        <f t="shared" ca="1" si="5"/>
        <v>3.5960380912200128E-4</v>
      </c>
      <c r="I56" s="111">
        <f t="shared" ca="1" si="5"/>
        <v>3.5960380912200128E-4</v>
      </c>
      <c r="J56" s="111">
        <f t="shared" ca="1" si="5"/>
        <v>3.5960380912200128E-4</v>
      </c>
      <c r="K56" s="111">
        <f t="shared" ca="1" si="5"/>
        <v>3.5960380912200128E-4</v>
      </c>
      <c r="L56" s="111">
        <f t="shared" ca="1" si="5"/>
        <v>3.5960380912200128E-4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3.5960380912200128E-4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0</v>
      </c>
      <c r="I59" s="111">
        <f t="shared" ca="1" si="5"/>
        <v>0</v>
      </c>
      <c r="J59" s="111">
        <f t="shared" ca="1" si="5"/>
        <v>0</v>
      </c>
      <c r="K59" s="111">
        <f t="shared" ca="1" si="5"/>
        <v>0</v>
      </c>
      <c r="L59" s="111">
        <f t="shared" ca="1" si="5"/>
        <v>0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3.5764613235481833E-4</v>
      </c>
      <c r="H60" s="111">
        <f t="shared" ca="1" si="5"/>
        <v>3.5764613235481833E-4</v>
      </c>
      <c r="I60" s="111">
        <f t="shared" ca="1" si="5"/>
        <v>3.5764613235481833E-4</v>
      </c>
      <c r="J60" s="111">
        <f t="shared" ca="1" si="5"/>
        <v>3.5764613235481833E-4</v>
      </c>
      <c r="K60" s="111">
        <f t="shared" ca="1" si="5"/>
        <v>3.5764613235481833E-4</v>
      </c>
      <c r="L60" s="111">
        <f t="shared" ca="1" si="5"/>
        <v>3.5764613235481833E-4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3.5764613235481833E-4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9.9158485910731304E-5</v>
      </c>
      <c r="H61" s="111">
        <f t="shared" ca="1" si="5"/>
        <v>9.9158485910731304E-5</v>
      </c>
      <c r="I61" s="111">
        <f t="shared" ca="1" si="5"/>
        <v>9.9158485910731304E-5</v>
      </c>
      <c r="J61" s="111">
        <f t="shared" ca="1" si="5"/>
        <v>9.9158485910731304E-5</v>
      </c>
      <c r="K61" s="111">
        <f t="shared" ca="1" si="5"/>
        <v>9.9158485910731304E-5</v>
      </c>
      <c r="L61" s="111">
        <f t="shared" ca="1" si="5"/>
        <v>9.9158485910731304E-5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9.9158485910731304E-5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0</v>
      </c>
      <c r="I62" s="111">
        <f t="shared" ca="1" si="5"/>
        <v>0</v>
      </c>
      <c r="J62" s="111">
        <f t="shared" ca="1" si="5"/>
        <v>0</v>
      </c>
      <c r="K62" s="111">
        <f t="shared" ca="1" si="5"/>
        <v>0</v>
      </c>
      <c r="L62" s="111">
        <f t="shared" ca="1" si="5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0</v>
      </c>
      <c r="I65" s="111">
        <f t="shared" ca="1" si="5"/>
        <v>0</v>
      </c>
      <c r="J65" s="111">
        <f t="shared" ca="1" si="5"/>
        <v>0</v>
      </c>
      <c r="K65" s="111">
        <f t="shared" ca="1" si="5"/>
        <v>0</v>
      </c>
      <c r="L65" s="111">
        <f t="shared" ca="1" si="5"/>
        <v>0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0</v>
      </c>
      <c r="I67" s="111">
        <f t="shared" ca="1" si="6"/>
        <v>0</v>
      </c>
      <c r="J67" s="111">
        <f t="shared" ca="1" si="6"/>
        <v>0</v>
      </c>
      <c r="K67" s="111">
        <f t="shared" ca="1" si="6"/>
        <v>0</v>
      </c>
      <c r="L67" s="111">
        <f t="shared" ca="1" si="6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0</v>
      </c>
      <c r="I68" s="111">
        <f t="shared" ca="1" si="6"/>
        <v>0</v>
      </c>
      <c r="J68" s="111">
        <f t="shared" ca="1" si="6"/>
        <v>0</v>
      </c>
      <c r="K68" s="111">
        <f t="shared" ca="1" si="6"/>
        <v>0</v>
      </c>
      <c r="L68" s="111">
        <f t="shared" ca="1" si="6"/>
        <v>0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0</v>
      </c>
      <c r="I69" s="111">
        <f t="shared" ca="1" si="6"/>
        <v>0</v>
      </c>
      <c r="J69" s="111">
        <f t="shared" ca="1" si="6"/>
        <v>0</v>
      </c>
      <c r="K69" s="111">
        <f t="shared" ca="1" si="6"/>
        <v>0</v>
      </c>
      <c r="L69" s="111">
        <f t="shared" ca="1" si="6"/>
        <v>0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7.3656624634855341E-3</v>
      </c>
      <c r="H70" s="111">
        <f t="shared" ca="1" si="6"/>
        <v>7.3656624634855341E-3</v>
      </c>
      <c r="I70" s="111">
        <f t="shared" ca="1" si="6"/>
        <v>7.3656624634855341E-3</v>
      </c>
      <c r="J70" s="111">
        <f t="shared" ca="1" si="6"/>
        <v>7.3656624634855341E-3</v>
      </c>
      <c r="K70" s="111">
        <f t="shared" ca="1" si="6"/>
        <v>7.3656624634855341E-3</v>
      </c>
      <c r="L70" s="111">
        <f t="shared" ca="1" si="6"/>
        <v>7.3656624634855341E-3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7.3656624634855341E-3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5.7329220389561808E-3</v>
      </c>
      <c r="H71" s="111">
        <f t="shared" ca="1" si="6"/>
        <v>5.7329220389561808E-3</v>
      </c>
      <c r="I71" s="111">
        <f t="shared" ca="1" si="6"/>
        <v>5.7329220389561808E-3</v>
      </c>
      <c r="J71" s="111">
        <f t="shared" ca="1" si="6"/>
        <v>5.7329220389561808E-3</v>
      </c>
      <c r="K71" s="111">
        <f t="shared" ca="1" si="6"/>
        <v>5.7329220389561808E-3</v>
      </c>
      <c r="L71" s="111">
        <f t="shared" ca="1" si="6"/>
        <v>5.7329220389561808E-3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5.7329220389561808E-3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0</v>
      </c>
      <c r="I72" s="111">
        <f t="shared" ca="1" si="6"/>
        <v>0</v>
      </c>
      <c r="J72" s="111">
        <f t="shared" ca="1" si="6"/>
        <v>0</v>
      </c>
      <c r="K72" s="111">
        <f t="shared" ca="1" si="6"/>
        <v>0</v>
      </c>
      <c r="L72" s="111">
        <f t="shared" ca="1" si="6"/>
        <v>0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0</v>
      </c>
      <c r="I73" s="111">
        <f t="shared" ca="1" si="6"/>
        <v>0</v>
      </c>
      <c r="J73" s="111">
        <f t="shared" ca="1" si="6"/>
        <v>0</v>
      </c>
      <c r="K73" s="111">
        <f t="shared" ca="1" si="6"/>
        <v>0</v>
      </c>
      <c r="L73" s="111">
        <f t="shared" ca="1" si="6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0</v>
      </c>
      <c r="I74" s="111">
        <f t="shared" ca="1" si="6"/>
        <v>0</v>
      </c>
      <c r="J74" s="111">
        <f t="shared" ca="1" si="6"/>
        <v>0</v>
      </c>
      <c r="K74" s="111">
        <f t="shared" ca="1" si="6"/>
        <v>0</v>
      </c>
      <c r="L74" s="111">
        <f t="shared" ca="1" si="6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0</v>
      </c>
      <c r="I75" s="111">
        <f t="shared" ca="1" si="6"/>
        <v>0</v>
      </c>
      <c r="J75" s="111">
        <f t="shared" ca="1" si="6"/>
        <v>0</v>
      </c>
      <c r="K75" s="111">
        <f t="shared" ca="1" si="6"/>
        <v>0</v>
      </c>
      <c r="L75" s="111">
        <f t="shared" ca="1" si="6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0</v>
      </c>
      <c r="I76" s="111">
        <f t="shared" ca="1" si="6"/>
        <v>0</v>
      </c>
      <c r="J76" s="111">
        <f t="shared" ca="1" si="6"/>
        <v>0</v>
      </c>
      <c r="K76" s="111">
        <f t="shared" ca="1" si="6"/>
        <v>0</v>
      </c>
      <c r="L76" s="111">
        <f t="shared" ca="1" si="6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0</v>
      </c>
      <c r="I77" s="111">
        <f t="shared" ca="1" si="6"/>
        <v>0</v>
      </c>
      <c r="J77" s="111">
        <f t="shared" ca="1" si="6"/>
        <v>0</v>
      </c>
      <c r="K77" s="111">
        <f t="shared" ca="1" si="6"/>
        <v>0</v>
      </c>
      <c r="L77" s="111">
        <f t="shared" ca="1" si="6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2.7015477584646605E-4</v>
      </c>
      <c r="H78" s="111">
        <f t="shared" ca="1" si="6"/>
        <v>2.7015477584646605E-4</v>
      </c>
      <c r="I78" s="111">
        <f t="shared" ca="1" si="6"/>
        <v>2.7015477584646605E-4</v>
      </c>
      <c r="J78" s="111">
        <f t="shared" ca="1" si="6"/>
        <v>2.7015477584646605E-4</v>
      </c>
      <c r="K78" s="111">
        <f t="shared" ca="1" si="6"/>
        <v>2.7015477584646605E-4</v>
      </c>
      <c r="L78" s="111">
        <f t="shared" ca="1" si="6"/>
        <v>2.7015477584646605E-4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2.7015477584646605E-4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0</v>
      </c>
      <c r="I79" s="111">
        <f t="shared" ca="1" si="6"/>
        <v>0</v>
      </c>
      <c r="J79" s="111">
        <f t="shared" ca="1" si="6"/>
        <v>0</v>
      </c>
      <c r="K79" s="111">
        <f t="shared" ca="1" si="6"/>
        <v>0</v>
      </c>
      <c r="L79" s="111">
        <f t="shared" ca="1" si="6"/>
        <v>0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0</v>
      </c>
      <c r="I80" s="111">
        <f t="shared" ca="1" si="6"/>
        <v>0</v>
      </c>
      <c r="J80" s="111">
        <f t="shared" ca="1" si="6"/>
        <v>0</v>
      </c>
      <c r="K80" s="111">
        <f t="shared" ca="1" si="6"/>
        <v>0</v>
      </c>
      <c r="L80" s="111">
        <f t="shared" ca="1" si="6"/>
        <v>0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3.2790587979612856E-3</v>
      </c>
      <c r="H81" s="111">
        <f t="shared" ca="1" si="6"/>
        <v>3.2790587979612856E-3</v>
      </c>
      <c r="I81" s="111">
        <f t="shared" ca="1" si="6"/>
        <v>3.2790587979612856E-3</v>
      </c>
      <c r="J81" s="111">
        <f t="shared" ca="1" si="6"/>
        <v>3.2790587979612856E-3</v>
      </c>
      <c r="K81" s="111">
        <f t="shared" ca="1" si="6"/>
        <v>3.2790587979612856E-3</v>
      </c>
      <c r="L81" s="111">
        <f t="shared" ca="1" si="6"/>
        <v>3.2790587979612856E-3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3.2790587979612856E-3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0</v>
      </c>
      <c r="I83" s="111">
        <f t="shared" ca="1" si="7"/>
        <v>0</v>
      </c>
      <c r="J83" s="111">
        <f t="shared" ca="1" si="7"/>
        <v>0</v>
      </c>
      <c r="K83" s="111">
        <f t="shared" ca="1" si="7"/>
        <v>0</v>
      </c>
      <c r="L83" s="111">
        <f t="shared" ca="1" si="7"/>
        <v>0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0</v>
      </c>
      <c r="I84" s="111">
        <f t="shared" ca="1" si="7"/>
        <v>0</v>
      </c>
      <c r="J84" s="111">
        <f t="shared" ca="1" si="7"/>
        <v>0</v>
      </c>
      <c r="K84" s="111">
        <f t="shared" ca="1" si="7"/>
        <v>0</v>
      </c>
      <c r="L84" s="111">
        <f t="shared" ca="1" si="7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3.5960380912200128E-4</v>
      </c>
      <c r="H85" s="111">
        <f t="shared" ca="1" si="7"/>
        <v>3.5960380912200128E-4</v>
      </c>
      <c r="I85" s="111">
        <f t="shared" ca="1" si="7"/>
        <v>3.5960380912200128E-4</v>
      </c>
      <c r="J85" s="111">
        <f t="shared" ca="1" si="7"/>
        <v>3.5960380912200128E-4</v>
      </c>
      <c r="K85" s="111">
        <f t="shared" ca="1" si="7"/>
        <v>3.5960380912200128E-4</v>
      </c>
      <c r="L85" s="111">
        <f t="shared" ca="1" si="7"/>
        <v>3.5960380912200128E-4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3.5960380912200128E-4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0</v>
      </c>
      <c r="I88" s="111">
        <f t="shared" ca="1" si="7"/>
        <v>0</v>
      </c>
      <c r="J88" s="111">
        <f t="shared" ca="1" si="7"/>
        <v>0</v>
      </c>
      <c r="K88" s="111">
        <f t="shared" ca="1" si="7"/>
        <v>0</v>
      </c>
      <c r="L88" s="111">
        <f t="shared" ca="1" si="7"/>
        <v>0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3.5764613235481833E-4</v>
      </c>
      <c r="H89" s="111">
        <f t="shared" ca="1" si="7"/>
        <v>3.5764613235481833E-4</v>
      </c>
      <c r="I89" s="111">
        <f t="shared" ca="1" si="7"/>
        <v>3.5764613235481833E-4</v>
      </c>
      <c r="J89" s="111">
        <f t="shared" ca="1" si="7"/>
        <v>3.5764613235481833E-4</v>
      </c>
      <c r="K89" s="111">
        <f t="shared" ca="1" si="7"/>
        <v>3.5764613235481833E-4</v>
      </c>
      <c r="L89" s="111">
        <f t="shared" ca="1" si="7"/>
        <v>3.5764613235481833E-4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3.5764613235481833E-4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9.9158485910731304E-5</v>
      </c>
      <c r="H90" s="111">
        <f t="shared" ca="1" si="7"/>
        <v>9.9158485910731304E-5</v>
      </c>
      <c r="I90" s="111">
        <f t="shared" ca="1" si="7"/>
        <v>9.9158485910731304E-5</v>
      </c>
      <c r="J90" s="111">
        <f t="shared" ca="1" si="7"/>
        <v>9.9158485910731304E-5</v>
      </c>
      <c r="K90" s="111">
        <f t="shared" ca="1" si="7"/>
        <v>9.9158485910731304E-5</v>
      </c>
      <c r="L90" s="111">
        <f t="shared" ca="1" si="7"/>
        <v>9.9158485910731304E-5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9.9158485910731304E-5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0</v>
      </c>
      <c r="I91" s="111">
        <f t="shared" ca="1" si="7"/>
        <v>0</v>
      </c>
      <c r="J91" s="111">
        <f t="shared" ca="1" si="7"/>
        <v>0</v>
      </c>
      <c r="K91" s="111">
        <f t="shared" ca="1" si="7"/>
        <v>0</v>
      </c>
      <c r="L91" s="111">
        <f t="shared" ca="1" si="7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0</v>
      </c>
      <c r="I93" s="111">
        <f t="shared" ca="1" si="7"/>
        <v>0</v>
      </c>
      <c r="J93" s="111">
        <f t="shared" ca="1" si="7"/>
        <v>0</v>
      </c>
      <c r="K93" s="111">
        <f t="shared" ca="1" si="7"/>
        <v>0</v>
      </c>
      <c r="L93" s="111">
        <f t="shared" ca="1" si="7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0</v>
      </c>
      <c r="I94" s="111">
        <f t="shared" ca="1" si="7"/>
        <v>0</v>
      </c>
      <c r="J94" s="111">
        <f t="shared" ca="1" si="7"/>
        <v>0</v>
      </c>
      <c r="K94" s="111">
        <f t="shared" ca="1" si="7"/>
        <v>0</v>
      </c>
      <c r="L94" s="111">
        <f t="shared" ca="1" si="7"/>
        <v>0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0</v>
      </c>
      <c r="I95" s="111">
        <f t="shared" ca="1" si="7"/>
        <v>0</v>
      </c>
      <c r="J95" s="111">
        <f t="shared" ca="1" si="7"/>
        <v>0</v>
      </c>
      <c r="K95" s="111">
        <f t="shared" ca="1" si="7"/>
        <v>0</v>
      </c>
      <c r="L95" s="111">
        <f t="shared" ca="1" si="7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0</v>
      </c>
      <c r="I96" s="111">
        <f t="shared" ca="1" si="7"/>
        <v>0</v>
      </c>
      <c r="J96" s="111">
        <f t="shared" ca="1" si="7"/>
        <v>0</v>
      </c>
      <c r="K96" s="111">
        <f t="shared" ca="1" si="7"/>
        <v>0</v>
      </c>
      <c r="L96" s="111">
        <f t="shared" ca="1" si="7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0</v>
      </c>
      <c r="I97" s="111">
        <f t="shared" ca="1" si="7"/>
        <v>0</v>
      </c>
      <c r="J97" s="111">
        <f t="shared" ca="1" si="7"/>
        <v>0</v>
      </c>
      <c r="K97" s="111">
        <f t="shared" ca="1" si="7"/>
        <v>0</v>
      </c>
      <c r="L97" s="111">
        <f t="shared" ca="1" si="7"/>
        <v>0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0</v>
      </c>
      <c r="I98" s="111">
        <f t="shared" ca="1" si="7"/>
        <v>0</v>
      </c>
      <c r="J98" s="111">
        <f t="shared" ca="1" si="7"/>
        <v>0</v>
      </c>
      <c r="K98" s="111">
        <f t="shared" ca="1" si="7"/>
        <v>0</v>
      </c>
      <c r="L98" s="111">
        <f t="shared" ca="1" si="7"/>
        <v>0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7.3656624634855341E-3</v>
      </c>
      <c r="H99" s="111">
        <f t="shared" ref="H99:L114" ca="1" si="9">G99-5*(G99-$M99)/($M$1-G$1)</f>
        <v>7.3656624634855341E-3</v>
      </c>
      <c r="I99" s="111">
        <f t="shared" ca="1" si="9"/>
        <v>7.3656624634855341E-3</v>
      </c>
      <c r="J99" s="111">
        <f t="shared" ca="1" si="9"/>
        <v>7.3656624634855341E-3</v>
      </c>
      <c r="K99" s="111">
        <f t="shared" ca="1" si="9"/>
        <v>7.3656624634855341E-3</v>
      </c>
      <c r="L99" s="111">
        <f t="shared" ca="1" si="9"/>
        <v>7.3656624634855341E-3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7.3656624634855341E-3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5.7329220389561808E-3</v>
      </c>
      <c r="H100" s="111">
        <f t="shared" ca="1" si="9"/>
        <v>5.7329220389561808E-3</v>
      </c>
      <c r="I100" s="111">
        <f t="shared" ca="1" si="9"/>
        <v>5.7329220389561808E-3</v>
      </c>
      <c r="J100" s="111">
        <f t="shared" ca="1" si="9"/>
        <v>5.7329220389561808E-3</v>
      </c>
      <c r="K100" s="111">
        <f t="shared" ca="1" si="9"/>
        <v>5.7329220389561808E-3</v>
      </c>
      <c r="L100" s="111">
        <f t="shared" ca="1" si="9"/>
        <v>5.7329220389561808E-3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5.7329220389561808E-3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0</v>
      </c>
      <c r="I101" s="111">
        <f t="shared" ca="1" si="9"/>
        <v>0</v>
      </c>
      <c r="J101" s="111">
        <f t="shared" ca="1" si="9"/>
        <v>0</v>
      </c>
      <c r="K101" s="111">
        <f t="shared" ca="1" si="9"/>
        <v>0</v>
      </c>
      <c r="L101" s="111">
        <f t="shared" ca="1" si="9"/>
        <v>0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0</v>
      </c>
      <c r="I102" s="111">
        <f t="shared" ca="1" si="9"/>
        <v>0</v>
      </c>
      <c r="J102" s="111">
        <f t="shared" ca="1" si="9"/>
        <v>0</v>
      </c>
      <c r="K102" s="111">
        <f t="shared" ca="1" si="9"/>
        <v>0</v>
      </c>
      <c r="L102" s="111">
        <f t="shared" ca="1" si="9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0</v>
      </c>
      <c r="I103" s="111">
        <f t="shared" ca="1" si="9"/>
        <v>0</v>
      </c>
      <c r="J103" s="111">
        <f t="shared" ca="1" si="9"/>
        <v>0</v>
      </c>
      <c r="K103" s="111">
        <f t="shared" ca="1" si="9"/>
        <v>0</v>
      </c>
      <c r="L103" s="111">
        <f t="shared" ca="1" si="9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0</v>
      </c>
      <c r="I104" s="111">
        <f t="shared" ca="1" si="9"/>
        <v>0</v>
      </c>
      <c r="J104" s="111">
        <f t="shared" ca="1" si="9"/>
        <v>0</v>
      </c>
      <c r="K104" s="111">
        <f t="shared" ca="1" si="9"/>
        <v>0</v>
      </c>
      <c r="L104" s="111">
        <f t="shared" ca="1" si="9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0</v>
      </c>
      <c r="I105" s="111">
        <f t="shared" ca="1" si="9"/>
        <v>0</v>
      </c>
      <c r="J105" s="111">
        <f t="shared" ca="1" si="9"/>
        <v>0</v>
      </c>
      <c r="K105" s="111">
        <f t="shared" ca="1" si="9"/>
        <v>0</v>
      </c>
      <c r="L105" s="111">
        <f t="shared" ca="1" si="9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0</v>
      </c>
      <c r="I106" s="111">
        <f t="shared" ca="1" si="9"/>
        <v>0</v>
      </c>
      <c r="J106" s="111">
        <f t="shared" ca="1" si="9"/>
        <v>0</v>
      </c>
      <c r="K106" s="111">
        <f t="shared" ca="1" si="9"/>
        <v>0</v>
      </c>
      <c r="L106" s="111">
        <f t="shared" ca="1" si="9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2.7015477584646605E-4</v>
      </c>
      <c r="H107" s="111">
        <f t="shared" ca="1" si="9"/>
        <v>2.7015477584646605E-4</v>
      </c>
      <c r="I107" s="111">
        <f t="shared" ca="1" si="9"/>
        <v>2.7015477584646605E-4</v>
      </c>
      <c r="J107" s="111">
        <f t="shared" ca="1" si="9"/>
        <v>2.7015477584646605E-4</v>
      </c>
      <c r="K107" s="111">
        <f t="shared" ca="1" si="9"/>
        <v>2.7015477584646605E-4</v>
      </c>
      <c r="L107" s="111">
        <f t="shared" ca="1" si="9"/>
        <v>2.7015477584646605E-4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2.7015477584646605E-4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0</v>
      </c>
      <c r="I108" s="111">
        <f t="shared" ca="1" si="9"/>
        <v>0</v>
      </c>
      <c r="J108" s="111">
        <f t="shared" ca="1" si="9"/>
        <v>0</v>
      </c>
      <c r="K108" s="111">
        <f t="shared" ca="1" si="9"/>
        <v>0</v>
      </c>
      <c r="L108" s="111">
        <f t="shared" ca="1" si="9"/>
        <v>0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0</v>
      </c>
      <c r="I109" s="111">
        <f t="shared" ca="1" si="9"/>
        <v>0</v>
      </c>
      <c r="J109" s="111">
        <f t="shared" ca="1" si="9"/>
        <v>0</v>
      </c>
      <c r="K109" s="111">
        <f t="shared" ca="1" si="9"/>
        <v>0</v>
      </c>
      <c r="L109" s="111">
        <f t="shared" ca="1" si="9"/>
        <v>0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3.2790587979612856E-3</v>
      </c>
      <c r="H110" s="111">
        <f t="shared" ca="1" si="9"/>
        <v>3.2790587979612856E-3</v>
      </c>
      <c r="I110" s="111">
        <f t="shared" ca="1" si="9"/>
        <v>3.2790587979612856E-3</v>
      </c>
      <c r="J110" s="111">
        <f t="shared" ca="1" si="9"/>
        <v>3.2790587979612856E-3</v>
      </c>
      <c r="K110" s="111">
        <f t="shared" ca="1" si="9"/>
        <v>3.2790587979612856E-3</v>
      </c>
      <c r="L110" s="111">
        <f t="shared" ca="1" si="9"/>
        <v>3.2790587979612856E-3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3.2790587979612856E-3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0</v>
      </c>
      <c r="I112" s="111">
        <f t="shared" ca="1" si="9"/>
        <v>0</v>
      </c>
      <c r="J112" s="111">
        <f t="shared" ca="1" si="9"/>
        <v>0</v>
      </c>
      <c r="K112" s="111">
        <f t="shared" ca="1" si="9"/>
        <v>0</v>
      </c>
      <c r="L112" s="111">
        <f t="shared" ca="1" si="9"/>
        <v>0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0</v>
      </c>
      <c r="I113" s="111">
        <f t="shared" ca="1" si="9"/>
        <v>0</v>
      </c>
      <c r="J113" s="111">
        <f t="shared" ca="1" si="9"/>
        <v>0</v>
      </c>
      <c r="K113" s="111">
        <f t="shared" ca="1" si="9"/>
        <v>0</v>
      </c>
      <c r="L113" s="111">
        <f t="shared" ca="1" si="9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3.5960380912200128E-4</v>
      </c>
      <c r="H114" s="111">
        <f t="shared" ca="1" si="9"/>
        <v>3.5960380912200128E-4</v>
      </c>
      <c r="I114" s="111">
        <f t="shared" ca="1" si="9"/>
        <v>3.5960380912200128E-4</v>
      </c>
      <c r="J114" s="111">
        <f t="shared" ca="1" si="9"/>
        <v>3.5960380912200128E-4</v>
      </c>
      <c r="K114" s="111">
        <f t="shared" ca="1" si="9"/>
        <v>3.5960380912200128E-4</v>
      </c>
      <c r="L114" s="111">
        <f t="shared" ca="1" si="9"/>
        <v>3.5960380912200128E-4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3.5960380912200128E-4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0</v>
      </c>
      <c r="I117" s="111">
        <f t="shared" ca="1" si="10"/>
        <v>0</v>
      </c>
      <c r="J117" s="111">
        <f t="shared" ca="1" si="10"/>
        <v>0</v>
      </c>
      <c r="K117" s="111">
        <f t="shared" ca="1" si="10"/>
        <v>0</v>
      </c>
      <c r="L117" s="111">
        <f t="shared" ca="1" si="10"/>
        <v>0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Q36" sqref="Q36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6.0412690137460291E-2</v>
      </c>
      <c r="H2" s="111">
        <f ca="1">G2-5*(G2-$M2)/($M$1-G$1)</f>
        <v>6.4926569410212243E-2</v>
      </c>
      <c r="I2" s="111">
        <f t="shared" ref="I2:L2" ca="1" si="0">H2-5*(H2-$M2)/($M$1-H$1)</f>
        <v>6.9440448682964201E-2</v>
      </c>
      <c r="J2" s="111">
        <f t="shared" ca="1" si="0"/>
        <v>7.3954327955716159E-2</v>
      </c>
      <c r="K2" s="111">
        <f t="shared" ca="1" si="0"/>
        <v>7.8468207228468118E-2</v>
      </c>
      <c r="L2" s="111">
        <f t="shared" ca="1" si="0"/>
        <v>8.2982086501220076E-2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8.7495965773972034E-2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6.099017905242898E-3</v>
      </c>
      <c r="H3" s="111">
        <f t="shared" ref="H3:L18" ca="1" si="1">G3-5*(G3-$M3)/($M$1-G$1)</f>
        <v>1.1586680005190843E-2</v>
      </c>
      <c r="I3" s="111">
        <f t="shared" ca="1" si="1"/>
        <v>1.7074342105138786E-2</v>
      </c>
      <c r="J3" s="111">
        <f t="shared" ca="1" si="1"/>
        <v>2.2562004205086729E-2</v>
      </c>
      <c r="K3" s="111">
        <f t="shared" ca="1" si="1"/>
        <v>2.8049666305034672E-2</v>
      </c>
      <c r="L3" s="111">
        <f t="shared" ca="1" si="1"/>
        <v>3.3537328404982622E-2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3.9024990504930565E-2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8.3671621564953585E-2</v>
      </c>
      <c r="H4" s="111">
        <f t="shared" ca="1" si="1"/>
        <v>8.5544062451354014E-2</v>
      </c>
      <c r="I4" s="111">
        <f t="shared" ca="1" si="1"/>
        <v>8.7416503337754442E-2</v>
      </c>
      <c r="J4" s="111">
        <f t="shared" ca="1" si="1"/>
        <v>8.928894422415487E-2</v>
      </c>
      <c r="K4" s="111">
        <f t="shared" ca="1" si="1"/>
        <v>9.1161385110555299E-2</v>
      </c>
      <c r="L4" s="111">
        <f t="shared" ca="1" si="1"/>
        <v>9.3033825996955727E-2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9.4906266883356155E-2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1.2335635931547783E-2</v>
      </c>
      <c r="H5" s="111">
        <f t="shared" ca="1" si="1"/>
        <v>1.6057597240791179E-2</v>
      </c>
      <c r="I5" s="111">
        <f t="shared" ca="1" si="1"/>
        <v>1.9779558550034573E-2</v>
      </c>
      <c r="J5" s="111">
        <f t="shared" ca="1" si="1"/>
        <v>2.3501519859277967E-2</v>
      </c>
      <c r="K5" s="111">
        <f t="shared" ca="1" si="1"/>
        <v>2.7223481168521361E-2</v>
      </c>
      <c r="L5" s="111">
        <f t="shared" ca="1" si="1"/>
        <v>3.0945442477764758E-2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3.4667403787008153E-2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1.5767990019928454E-2</v>
      </c>
      <c r="H6" s="111">
        <f t="shared" ca="1" si="1"/>
        <v>2.0655531384784126E-2</v>
      </c>
      <c r="I6" s="111">
        <f t="shared" ca="1" si="1"/>
        <v>2.5543072749639798E-2</v>
      </c>
      <c r="J6" s="111">
        <f t="shared" ca="1" si="1"/>
        <v>3.043061411449547E-2</v>
      </c>
      <c r="K6" s="111">
        <f t="shared" ca="1" si="1"/>
        <v>3.5318155479351139E-2</v>
      </c>
      <c r="L6" s="111">
        <f t="shared" ca="1" si="1"/>
        <v>4.0205696844206815E-2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4.5093238209062483E-2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2.311433943792069E-2</v>
      </c>
      <c r="H7" s="111">
        <f t="shared" ca="1" si="1"/>
        <v>2.7070972834043396E-2</v>
      </c>
      <c r="I7" s="111">
        <f t="shared" ca="1" si="1"/>
        <v>3.1027606230166101E-2</v>
      </c>
      <c r="J7" s="111">
        <f t="shared" ca="1" si="1"/>
        <v>3.4984239626288806E-2</v>
      </c>
      <c r="K7" s="111">
        <f t="shared" ca="1" si="1"/>
        <v>3.8940873022411511E-2</v>
      </c>
      <c r="L7" s="111">
        <f t="shared" ca="1" si="1"/>
        <v>4.2897506418534209E-2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4.6854139814656914E-2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7.3442671080666683E-2</v>
      </c>
      <c r="H8" s="111">
        <f t="shared" ca="1" si="1"/>
        <v>7.7544411143928349E-2</v>
      </c>
      <c r="I8" s="111">
        <f t="shared" ca="1" si="1"/>
        <v>8.1646151207190015E-2</v>
      </c>
      <c r="J8" s="111">
        <f t="shared" ca="1" si="1"/>
        <v>8.5747891270451682E-2</v>
      </c>
      <c r="K8" s="111">
        <f t="shared" ca="1" si="1"/>
        <v>8.9849631333713348E-2</v>
      </c>
      <c r="L8" s="111">
        <f t="shared" ca="1" si="1"/>
        <v>9.3951371396975014E-2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9.8053111460236667E-2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5.9142428156918933E-2</v>
      </c>
      <c r="H9" s="111">
        <f t="shared" ca="1" si="1"/>
        <v>6.3179191904953913E-2</v>
      </c>
      <c r="I9" s="111">
        <f t="shared" ca="1" si="1"/>
        <v>6.7215955652988879E-2</v>
      </c>
      <c r="J9" s="111">
        <f t="shared" ca="1" si="1"/>
        <v>7.1252719401023845E-2</v>
      </c>
      <c r="K9" s="111">
        <f t="shared" ca="1" si="1"/>
        <v>7.5289483149058825E-2</v>
      </c>
      <c r="L9" s="111">
        <f t="shared" ca="1" si="1"/>
        <v>7.9326246897093805E-2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8.3363010645128771E-2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6.1468012260701921E-2</v>
      </c>
      <c r="H10" s="111">
        <f t="shared" ca="1" si="1"/>
        <v>6.4203576080445524E-2</v>
      </c>
      <c r="I10" s="111">
        <f t="shared" ca="1" si="1"/>
        <v>6.6939139900189112E-2</v>
      </c>
      <c r="J10" s="111">
        <f t="shared" ca="1" si="1"/>
        <v>6.9674703719932701E-2</v>
      </c>
      <c r="K10" s="111">
        <f t="shared" ca="1" si="1"/>
        <v>7.2410267539676304E-2</v>
      </c>
      <c r="L10" s="111">
        <f t="shared" ca="1" si="1"/>
        <v>7.5145831359419907E-2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7.7881395179163496E-2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2.3735533446777365E-2</v>
      </c>
      <c r="H11" s="111">
        <f t="shared" ca="1" si="1"/>
        <v>2.8578970998024672E-2</v>
      </c>
      <c r="I11" s="111">
        <f t="shared" ca="1" si="1"/>
        <v>3.3422408549271976E-2</v>
      </c>
      <c r="J11" s="111">
        <f t="shared" ca="1" si="1"/>
        <v>3.826584610051928E-2</v>
      </c>
      <c r="K11" s="111">
        <f t="shared" ca="1" si="1"/>
        <v>4.3109283651766583E-2</v>
      </c>
      <c r="L11" s="111">
        <f t="shared" ca="1" si="1"/>
        <v>4.7952721203013887E-2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5.2796158754261198E-2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5.3897022945894714E-3</v>
      </c>
      <c r="H12" s="111">
        <f t="shared" ca="1" si="1"/>
        <v>1.2019997808481163E-2</v>
      </c>
      <c r="I12" s="111">
        <f t="shared" ca="1" si="1"/>
        <v>1.8650293322372856E-2</v>
      </c>
      <c r="J12" s="111">
        <f t="shared" ca="1" si="1"/>
        <v>2.528058883626455E-2</v>
      </c>
      <c r="K12" s="111">
        <f t="shared" ca="1" si="1"/>
        <v>3.1910884350156245E-2</v>
      </c>
      <c r="L12" s="111">
        <f t="shared" ca="1" si="1"/>
        <v>3.8541179864047932E-2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4.5171475377939627E-2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1.3804791360719635E-2</v>
      </c>
      <c r="H13" s="111">
        <f t="shared" ca="1" si="1"/>
        <v>1.696879637327664E-2</v>
      </c>
      <c r="I13" s="111">
        <f t="shared" ca="1" si="1"/>
        <v>2.0132801385833642E-2</v>
      </c>
      <c r="J13" s="111">
        <f t="shared" ca="1" si="1"/>
        <v>2.3296806398390643E-2</v>
      </c>
      <c r="K13" s="111">
        <f t="shared" ca="1" si="1"/>
        <v>2.6460811410947648E-2</v>
      </c>
      <c r="L13" s="111">
        <f t="shared" ca="1" si="1"/>
        <v>2.962481642350465E-2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3.2788821436061655E-2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2.1528162026095771E-2</v>
      </c>
      <c r="H14" s="111">
        <f t="shared" ca="1" si="1"/>
        <v>2.6326244718242048E-2</v>
      </c>
      <c r="I14" s="111">
        <f t="shared" ca="1" si="1"/>
        <v>3.1124327410388324E-2</v>
      </c>
      <c r="J14" s="111">
        <f t="shared" ca="1" si="1"/>
        <v>3.5922410102534601E-2</v>
      </c>
      <c r="K14" s="111">
        <f t="shared" ca="1" si="1"/>
        <v>4.0720492794680874E-2</v>
      </c>
      <c r="L14" s="111">
        <f t="shared" ca="1" si="1"/>
        <v>4.5518575486827154E-2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5.0316658178973427E-2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4.3344585764118829E-2</v>
      </c>
      <c r="H15" s="111">
        <f t="shared" ca="1" si="1"/>
        <v>5.020065050974655E-2</v>
      </c>
      <c r="I15" s="111">
        <f t="shared" ca="1" si="1"/>
        <v>5.7056715255374271E-2</v>
      </c>
      <c r="J15" s="111">
        <f t="shared" ca="1" si="1"/>
        <v>6.3912780001001993E-2</v>
      </c>
      <c r="K15" s="111">
        <f t="shared" ca="1" si="1"/>
        <v>7.0768844746629714E-2</v>
      </c>
      <c r="L15" s="111">
        <f t="shared" ca="1" si="1"/>
        <v>7.7624909492257449E-2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8.448097423788517E-2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4.8248408928241232E-3</v>
      </c>
      <c r="H16" s="111">
        <f t="shared" ca="1" si="1"/>
        <v>9.3260890109039714E-3</v>
      </c>
      <c r="I16" s="111">
        <f t="shared" ca="1" si="1"/>
        <v>1.3827337128983819E-2</v>
      </c>
      <c r="J16" s="111">
        <f t="shared" ca="1" si="1"/>
        <v>1.832858524706367E-2</v>
      </c>
      <c r="K16" s="111">
        <f t="shared" ca="1" si="1"/>
        <v>2.2829833365143517E-2</v>
      </c>
      <c r="L16" s="111">
        <f t="shared" ca="1" si="1"/>
        <v>2.7331081483223364E-2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3.1832329601303215E-2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0.32470997824236475</v>
      </c>
      <c r="H17" s="111">
        <f t="shared" ca="1" si="1"/>
        <v>0.32913641551235084</v>
      </c>
      <c r="I17" s="111">
        <f t="shared" ca="1" si="1"/>
        <v>0.33356285278233694</v>
      </c>
      <c r="J17" s="111">
        <f t="shared" ca="1" si="1"/>
        <v>0.33798929005232303</v>
      </c>
      <c r="K17" s="111">
        <f t="shared" ca="1" si="1"/>
        <v>0.34241572732230907</v>
      </c>
      <c r="L17" s="111">
        <f t="shared" ca="1" si="1"/>
        <v>0.34684216459229511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0.3512686018622812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0.17816454970315956</v>
      </c>
      <c r="H18" s="111">
        <f t="shared" ca="1" si="1"/>
        <v>0.18837792602041015</v>
      </c>
      <c r="I18" s="111">
        <f t="shared" ca="1" si="1"/>
        <v>0.1985913023376607</v>
      </c>
      <c r="J18" s="111">
        <f t="shared" ca="1" si="1"/>
        <v>0.20880467865491126</v>
      </c>
      <c r="K18" s="111">
        <f t="shared" ca="1" si="1"/>
        <v>0.21901805497216184</v>
      </c>
      <c r="L18" s="111">
        <f t="shared" ca="1" si="1"/>
        <v>0.22923143128941242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0.23944480760666298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2.0732156866374823E-3</v>
      </c>
      <c r="H19" s="111">
        <f t="shared" ref="H19:L34" ca="1" si="2">G19-5*(G19-$M19)/($M$1-G$1)</f>
        <v>7.3139448443952162E-3</v>
      </c>
      <c r="I19" s="111">
        <f t="shared" ca="1" si="2"/>
        <v>1.255467400215295E-2</v>
      </c>
      <c r="J19" s="111">
        <f t="shared" ca="1" si="2"/>
        <v>1.7795403159910683E-2</v>
      </c>
      <c r="K19" s="111">
        <f t="shared" ca="1" si="2"/>
        <v>2.3036132317668417E-2</v>
      </c>
      <c r="L19" s="111">
        <f t="shared" ca="1" si="2"/>
        <v>2.827686147542615E-2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3.3517590633183887E-2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5.0106766242161982E-3</v>
      </c>
      <c r="I20" s="111">
        <f t="shared" ca="1" si="2"/>
        <v>1.0021353248432396E-2</v>
      </c>
      <c r="J20" s="111">
        <f t="shared" ca="1" si="2"/>
        <v>1.5032029872648595E-2</v>
      </c>
      <c r="K20" s="111">
        <f t="shared" ca="1" si="2"/>
        <v>2.0042706496864793E-2</v>
      </c>
      <c r="L20" s="111">
        <f t="shared" ca="1" si="2"/>
        <v>2.5053383121080991E-2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3.0064059745297189E-2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1.659701049225119E-2</v>
      </c>
      <c r="H21" s="111">
        <f t="shared" ca="1" si="2"/>
        <v>2.1222128944673527E-2</v>
      </c>
      <c r="I21" s="111">
        <f t="shared" ca="1" si="2"/>
        <v>2.5847247397095863E-2</v>
      </c>
      <c r="J21" s="111">
        <f t="shared" ca="1" si="2"/>
        <v>3.04723658495182E-2</v>
      </c>
      <c r="K21" s="111">
        <f t="shared" ca="1" si="2"/>
        <v>3.5097484301940533E-2</v>
      </c>
      <c r="L21" s="111">
        <f t="shared" ca="1" si="2"/>
        <v>3.9722602754362873E-2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4.4347721206785207E-2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4.2906101877567618E-2</v>
      </c>
      <c r="H22" s="111">
        <f t="shared" ca="1" si="2"/>
        <v>5.2018095010821629E-2</v>
      </c>
      <c r="I22" s="111">
        <f t="shared" ca="1" si="2"/>
        <v>6.1130088144075639E-2</v>
      </c>
      <c r="J22" s="111">
        <f t="shared" ca="1" si="2"/>
        <v>7.0242081277329643E-2</v>
      </c>
      <c r="K22" s="111">
        <f t="shared" ca="1" si="2"/>
        <v>7.9354074410583661E-2</v>
      </c>
      <c r="L22" s="111">
        <f t="shared" ca="1" si="2"/>
        <v>8.8466067543837679E-2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9.7578060677091683E-2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3.1035253814233613E-2</v>
      </c>
      <c r="H23" s="111">
        <f t="shared" ca="1" si="2"/>
        <v>3.468753162781029E-2</v>
      </c>
      <c r="I23" s="111">
        <f t="shared" ca="1" si="2"/>
        <v>3.8339809441386971E-2</v>
      </c>
      <c r="J23" s="111">
        <f t="shared" ca="1" si="2"/>
        <v>4.1992087254963652E-2</v>
      </c>
      <c r="K23" s="111">
        <f t="shared" ca="1" si="2"/>
        <v>4.5644365068540332E-2</v>
      </c>
      <c r="L23" s="111">
        <f t="shared" ca="1" si="2"/>
        <v>4.9296642882117006E-2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5.2948920695693687E-2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2.6301447294569833E-5</v>
      </c>
      <c r="H24" s="111">
        <f t="shared" ca="1" si="2"/>
        <v>5.3353686168061886E-3</v>
      </c>
      <c r="I24" s="111">
        <f t="shared" ca="1" si="2"/>
        <v>1.0644435786317807E-2</v>
      </c>
      <c r="J24" s="111">
        <f t="shared" ca="1" si="2"/>
        <v>1.5953502955829427E-2</v>
      </c>
      <c r="K24" s="111">
        <f t="shared" ca="1" si="2"/>
        <v>2.1262570125341045E-2</v>
      </c>
      <c r="L24" s="111">
        <f t="shared" ca="1" si="2"/>
        <v>2.6571637294852665E-2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3.1880704464364286E-2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6.0057443982255423E-3</v>
      </c>
      <c r="H25" s="111">
        <f t="shared" ca="1" si="2"/>
        <v>1.4468018175311886E-2</v>
      </c>
      <c r="I25" s="111">
        <f t="shared" ca="1" si="2"/>
        <v>2.2930291952398228E-2</v>
      </c>
      <c r="J25" s="111">
        <f t="shared" ca="1" si="2"/>
        <v>3.1392565729484574E-2</v>
      </c>
      <c r="K25" s="111">
        <f t="shared" ca="1" si="2"/>
        <v>3.9854839506570913E-2</v>
      </c>
      <c r="L25" s="111">
        <f t="shared" ca="1" si="2"/>
        <v>4.8317113283657259E-2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5.6779387060743605E-2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5.4555494767512978E-3</v>
      </c>
      <c r="I26" s="111">
        <f t="shared" ca="1" si="2"/>
        <v>1.0911098953502594E-2</v>
      </c>
      <c r="J26" s="111">
        <f t="shared" ca="1" si="2"/>
        <v>1.6366648430253893E-2</v>
      </c>
      <c r="K26" s="111">
        <f t="shared" ca="1" si="2"/>
        <v>2.1822197907005191E-2</v>
      </c>
      <c r="L26" s="111">
        <f t="shared" ca="1" si="2"/>
        <v>2.727774738375649E-2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3.2733296860507785E-2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2.3819610438615291E-2</v>
      </c>
      <c r="H27" s="111">
        <f t="shared" ca="1" si="2"/>
        <v>2.9819923032675052E-2</v>
      </c>
      <c r="I27" s="111">
        <f t="shared" ca="1" si="2"/>
        <v>3.5820235626734809E-2</v>
      </c>
      <c r="J27" s="111">
        <f t="shared" ca="1" si="2"/>
        <v>4.1820548220794569E-2</v>
      </c>
      <c r="K27" s="111">
        <f t="shared" ca="1" si="2"/>
        <v>4.782086081485433E-2</v>
      </c>
      <c r="L27" s="111">
        <f t="shared" ca="1" si="2"/>
        <v>5.382117340891409E-2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5.982148600297385E-2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3.1062337080724027E-2</v>
      </c>
      <c r="H28" s="111">
        <f t="shared" ca="1" si="2"/>
        <v>3.4537374831596399E-2</v>
      </c>
      <c r="I28" s="111">
        <f t="shared" ca="1" si="2"/>
        <v>3.8012412582468777E-2</v>
      </c>
      <c r="J28" s="111">
        <f t="shared" ca="1" si="2"/>
        <v>4.1487450333341155E-2</v>
      </c>
      <c r="K28" s="111">
        <f t="shared" ca="1" si="2"/>
        <v>4.4962488084213527E-2</v>
      </c>
      <c r="L28" s="111">
        <f t="shared" ca="1" si="2"/>
        <v>4.8437525835085898E-2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5.1912563585958277E-2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6.7255271030924296E-2</v>
      </c>
      <c r="H29" s="111">
        <f t="shared" ca="1" si="2"/>
        <v>7.4499109228925164E-2</v>
      </c>
      <c r="I29" s="111">
        <f t="shared" ca="1" si="2"/>
        <v>8.1742947426926033E-2</v>
      </c>
      <c r="J29" s="111">
        <f t="shared" ca="1" si="2"/>
        <v>8.8986785624926901E-2</v>
      </c>
      <c r="K29" s="111">
        <f t="shared" ca="1" si="2"/>
        <v>9.6230623822927769E-2</v>
      </c>
      <c r="L29" s="111">
        <f t="shared" ca="1" si="2"/>
        <v>0.10347446202092864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0.11071830021892951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1.3475022634115822E-3</v>
      </c>
      <c r="H30" s="111">
        <f t="shared" ca="1" si="2"/>
        <v>5.8158537986674743E-3</v>
      </c>
      <c r="I30" s="111">
        <f t="shared" ca="1" si="2"/>
        <v>1.0284205333923366E-2</v>
      </c>
      <c r="J30" s="111">
        <f t="shared" ca="1" si="2"/>
        <v>1.4752556869179258E-2</v>
      </c>
      <c r="K30" s="111">
        <f t="shared" ca="1" si="2"/>
        <v>1.922090840443515E-2</v>
      </c>
      <c r="L30" s="111">
        <f t="shared" ca="1" si="2"/>
        <v>2.3689259939691044E-2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2.8157611474946935E-2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6.0412690137460291E-2</v>
      </c>
      <c r="H31" s="111">
        <f t="shared" ca="1" si="2"/>
        <v>8.7162936270096872E-2</v>
      </c>
      <c r="I31" s="111">
        <f t="shared" ca="1" si="2"/>
        <v>0.11391318240273343</v>
      </c>
      <c r="J31" s="111">
        <f t="shared" ca="1" si="2"/>
        <v>0.14066342853537001</v>
      </c>
      <c r="K31" s="111">
        <f t="shared" ca="1" si="2"/>
        <v>0.16741367466800658</v>
      </c>
      <c r="L31" s="111">
        <f t="shared" ca="1" si="2"/>
        <v>0.19416392080064315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0.22091416693327973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6.099017905242898E-3</v>
      </c>
      <c r="H32" s="111">
        <f t="shared" ca="1" si="2"/>
        <v>3.7834259887254439E-2</v>
      </c>
      <c r="I32" s="111">
        <f t="shared" ca="1" si="2"/>
        <v>6.9569501869265971E-2</v>
      </c>
      <c r="J32" s="111">
        <f t="shared" ca="1" si="2"/>
        <v>0.10130474385127752</v>
      </c>
      <c r="K32" s="111">
        <f t="shared" ca="1" si="2"/>
        <v>0.13303998583328908</v>
      </c>
      <c r="L32" s="111">
        <f t="shared" ca="1" si="2"/>
        <v>0.16477522781530063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0.19651046979731215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8.3671621564953585E-2</v>
      </c>
      <c r="H33" s="111">
        <f t="shared" ca="1" si="2"/>
        <v>9.3677207077538599E-2</v>
      </c>
      <c r="I33" s="111">
        <f t="shared" ca="1" si="2"/>
        <v>0.10368279259012361</v>
      </c>
      <c r="J33" s="111">
        <f t="shared" ca="1" si="2"/>
        <v>0.11368837810270863</v>
      </c>
      <c r="K33" s="111">
        <f t="shared" ca="1" si="2"/>
        <v>0.12369396361529365</v>
      </c>
      <c r="L33" s="111">
        <f t="shared" ca="1" si="2"/>
        <v>0.13369954912787868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0.14370513464046369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1.2335635931547783E-2</v>
      </c>
      <c r="H34" s="111">
        <f t="shared" ca="1" si="2"/>
        <v>3.4566159308559108E-2</v>
      </c>
      <c r="I34" s="111">
        <f t="shared" ca="1" si="2"/>
        <v>5.6796682685570435E-2</v>
      </c>
      <c r="J34" s="111">
        <f t="shared" ca="1" si="2"/>
        <v>7.9027206062581762E-2</v>
      </c>
      <c r="K34" s="111">
        <f t="shared" ca="1" si="2"/>
        <v>0.10125772943959309</v>
      </c>
      <c r="L34" s="111">
        <f t="shared" ca="1" si="2"/>
        <v>0.12348825281660442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0.14571877619361576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1.5767990019928454E-2</v>
      </c>
      <c r="H35" s="111">
        <f t="shared" ref="H35:L50" ca="1" si="4">G35-5*(G35-$M35)/($M$1-G$1)</f>
        <v>3.4566226038604111E-2</v>
      </c>
      <c r="I35" s="111">
        <f t="shared" ca="1" si="4"/>
        <v>5.3364462057279766E-2</v>
      </c>
      <c r="J35" s="111">
        <f t="shared" ca="1" si="4"/>
        <v>7.216269807595542E-2</v>
      </c>
      <c r="K35" s="111">
        <f t="shared" ca="1" si="4"/>
        <v>9.0960934094631074E-2</v>
      </c>
      <c r="L35" s="111">
        <f t="shared" ca="1" si="4"/>
        <v>0.10975917011330673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0.12855740613198238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2.311433943792069E-2</v>
      </c>
      <c r="H36" s="111">
        <f t="shared" ca="1" si="4"/>
        <v>4.9319861788769806E-2</v>
      </c>
      <c r="I36" s="111">
        <f t="shared" ca="1" si="4"/>
        <v>7.5525384139618928E-2</v>
      </c>
      <c r="J36" s="111">
        <f t="shared" ca="1" si="4"/>
        <v>0.10173090649046804</v>
      </c>
      <c r="K36" s="111">
        <f t="shared" ca="1" si="4"/>
        <v>0.12793642884131715</v>
      </c>
      <c r="L36" s="111">
        <f t="shared" ca="1" si="4"/>
        <v>0.15414195119216625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0.18034747354301539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7.3442671080666683E-2</v>
      </c>
      <c r="H37" s="111">
        <f t="shared" ca="1" si="4"/>
        <v>9.9266846609341194E-2</v>
      </c>
      <c r="I37" s="111">
        <f t="shared" ca="1" si="4"/>
        <v>0.12509102213801571</v>
      </c>
      <c r="J37" s="111">
        <f t="shared" ca="1" si="4"/>
        <v>0.1509151976666902</v>
      </c>
      <c r="K37" s="111">
        <f t="shared" ca="1" si="4"/>
        <v>0.17673937319536473</v>
      </c>
      <c r="L37" s="111">
        <f t="shared" ca="1" si="4"/>
        <v>0.20256354872403923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0.22838772425271375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5.9142428156918933E-2</v>
      </c>
      <c r="H38" s="111">
        <f t="shared" ca="1" si="4"/>
        <v>7.8038188902632283E-2</v>
      </c>
      <c r="I38" s="111">
        <f t="shared" ca="1" si="4"/>
        <v>9.6933949648345646E-2</v>
      </c>
      <c r="J38" s="111">
        <f t="shared" ca="1" si="4"/>
        <v>0.11582971039405901</v>
      </c>
      <c r="K38" s="111">
        <f t="shared" ca="1" si="4"/>
        <v>0.13472547113977237</v>
      </c>
      <c r="L38" s="111">
        <f t="shared" ca="1" si="4"/>
        <v>0.15362123188548571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0.17251699263119907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6.1468012260701921E-2</v>
      </c>
      <c r="H39" s="111">
        <f t="shared" ca="1" si="4"/>
        <v>7.2480771453684784E-2</v>
      </c>
      <c r="I39" s="111">
        <f t="shared" ca="1" si="4"/>
        <v>8.3493530646667646E-2</v>
      </c>
      <c r="J39" s="111">
        <f t="shared" ca="1" si="4"/>
        <v>9.4506289839650509E-2</v>
      </c>
      <c r="K39" s="111">
        <f t="shared" ca="1" si="4"/>
        <v>0.10551904903263337</v>
      </c>
      <c r="L39" s="111">
        <f t="shared" ca="1" si="4"/>
        <v>0.11653180822561623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0.1275445674185991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2.3735533446777365E-2</v>
      </c>
      <c r="H40" s="111">
        <f t="shared" ca="1" si="4"/>
        <v>5.285088874893451E-2</v>
      </c>
      <c r="I40" s="111">
        <f t="shared" ca="1" si="4"/>
        <v>8.1966244051091652E-2</v>
      </c>
      <c r="J40" s="111">
        <f t="shared" ca="1" si="4"/>
        <v>0.11108159935324879</v>
      </c>
      <c r="K40" s="111">
        <f t="shared" ca="1" si="4"/>
        <v>0.14019695465540594</v>
      </c>
      <c r="L40" s="111">
        <f t="shared" ca="1" si="4"/>
        <v>0.16931230995756308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0.19842766525972025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5.3897022945894714E-3</v>
      </c>
      <c r="H41" s="111">
        <f t="shared" ca="1" si="4"/>
        <v>4.1046928861346844E-2</v>
      </c>
      <c r="I41" s="111">
        <f t="shared" ca="1" si="4"/>
        <v>7.6704155428104215E-2</v>
      </c>
      <c r="J41" s="111">
        <f t="shared" ca="1" si="4"/>
        <v>0.11236138199486158</v>
      </c>
      <c r="K41" s="111">
        <f t="shared" ca="1" si="4"/>
        <v>0.14801860856161894</v>
      </c>
      <c r="L41" s="111">
        <f t="shared" ca="1" si="4"/>
        <v>0.18367583512837632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0.21933306169513367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1.3804791360719635E-2</v>
      </c>
      <c r="H42" s="111">
        <f t="shared" ca="1" si="4"/>
        <v>2.9929828032819013E-2</v>
      </c>
      <c r="I42" s="111">
        <f t="shared" ca="1" si="4"/>
        <v>4.6054864704918388E-2</v>
      </c>
      <c r="J42" s="111">
        <f t="shared" ca="1" si="4"/>
        <v>6.2179901377017774E-2</v>
      </c>
      <c r="K42" s="111">
        <f t="shared" ca="1" si="4"/>
        <v>7.8304938049117145E-2</v>
      </c>
      <c r="L42" s="111">
        <f t="shared" ca="1" si="4"/>
        <v>9.4429974721216531E-2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0.11055501139331592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2.1528162026095771E-2</v>
      </c>
      <c r="H43" s="111">
        <f t="shared" ca="1" si="4"/>
        <v>5.7869663907416408E-2</v>
      </c>
      <c r="I43" s="111">
        <f t="shared" ca="1" si="4"/>
        <v>9.4211165788737047E-2</v>
      </c>
      <c r="J43" s="111">
        <f t="shared" ca="1" si="4"/>
        <v>0.13055266767005769</v>
      </c>
      <c r="K43" s="111">
        <f t="shared" ca="1" si="4"/>
        <v>0.16689416955137834</v>
      </c>
      <c r="L43" s="111">
        <f t="shared" ca="1" si="4"/>
        <v>0.20323567143269899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0.23957717331401962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4.3344585764118829E-2</v>
      </c>
      <c r="H44" s="111">
        <f t="shared" ca="1" si="4"/>
        <v>7.9812673116142208E-2</v>
      </c>
      <c r="I44" s="111">
        <f t="shared" ca="1" si="4"/>
        <v>0.11628076046816559</v>
      </c>
      <c r="J44" s="111">
        <f t="shared" ca="1" si="4"/>
        <v>0.15274884782018897</v>
      </c>
      <c r="K44" s="111">
        <f t="shared" ca="1" si="4"/>
        <v>0.18921693517221233</v>
      </c>
      <c r="L44" s="111">
        <f t="shared" ca="1" si="4"/>
        <v>0.22568502252423572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0.26215310987625912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4.8248408928241232E-3</v>
      </c>
      <c r="H45" s="111">
        <f t="shared" ca="1" si="4"/>
        <v>3.869124237022023E-2</v>
      </c>
      <c r="I45" s="111">
        <f t="shared" ca="1" si="4"/>
        <v>7.2557643847616343E-2</v>
      </c>
      <c r="J45" s="111">
        <f t="shared" ca="1" si="4"/>
        <v>0.10642404532501246</v>
      </c>
      <c r="K45" s="111">
        <f t="shared" ca="1" si="4"/>
        <v>0.14029044680240854</v>
      </c>
      <c r="L45" s="111">
        <f t="shared" ca="1" si="4"/>
        <v>0.17415684827980465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0.20802324975720077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0.32470997824236475</v>
      </c>
      <c r="H46" s="111">
        <f t="shared" ca="1" si="4"/>
        <v>0.34485297241856783</v>
      </c>
      <c r="I46" s="111">
        <f t="shared" ca="1" si="4"/>
        <v>0.3649959665947709</v>
      </c>
      <c r="J46" s="111">
        <f t="shared" ca="1" si="4"/>
        <v>0.38513896077097398</v>
      </c>
      <c r="K46" s="111">
        <f t="shared" ca="1" si="4"/>
        <v>0.40528195494717706</v>
      </c>
      <c r="L46" s="111">
        <f t="shared" ca="1" si="4"/>
        <v>0.42542494912338014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0.44556794329958327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0.17816454970315956</v>
      </c>
      <c r="H47" s="111">
        <f t="shared" ca="1" si="4"/>
        <v>0.20824371974414324</v>
      </c>
      <c r="I47" s="111">
        <f t="shared" ca="1" si="4"/>
        <v>0.23832288978512692</v>
      </c>
      <c r="J47" s="111">
        <f t="shared" ca="1" si="4"/>
        <v>0.26840205982611059</v>
      </c>
      <c r="K47" s="111">
        <f t="shared" ca="1" si="4"/>
        <v>0.2984812298670943</v>
      </c>
      <c r="L47" s="111">
        <f t="shared" ca="1" si="4"/>
        <v>0.32856039990807795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0.35863956994906165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2.0732156866374823E-3</v>
      </c>
      <c r="H48" s="111">
        <f t="shared" ca="1" si="4"/>
        <v>3.2953957820789678E-2</v>
      </c>
      <c r="I48" s="111">
        <f t="shared" ca="1" si="4"/>
        <v>6.383469995494187E-2</v>
      </c>
      <c r="J48" s="111">
        <f t="shared" ca="1" si="4"/>
        <v>9.4715442089094076E-2</v>
      </c>
      <c r="K48" s="111">
        <f t="shared" ca="1" si="4"/>
        <v>0.12559618422324628</v>
      </c>
      <c r="L48" s="111">
        <f t="shared" ca="1" si="4"/>
        <v>0.15647692635739849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0.18735766849155067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2.073623857978147E-2</v>
      </c>
      <c r="I49" s="111">
        <f t="shared" ca="1" si="4"/>
        <v>4.1472477159562947E-2</v>
      </c>
      <c r="J49" s="111">
        <f t="shared" ca="1" si="4"/>
        <v>6.2208715739344417E-2</v>
      </c>
      <c r="K49" s="111">
        <f t="shared" ca="1" si="4"/>
        <v>8.294495431912588E-2</v>
      </c>
      <c r="L49" s="111">
        <f t="shared" ca="1" si="4"/>
        <v>0.10368119289890736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0.12441743147868883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1.659701049225119E-2</v>
      </c>
      <c r="H50" s="111">
        <f t="shared" ca="1" si="4"/>
        <v>5.1226887334011886E-2</v>
      </c>
      <c r="I50" s="111">
        <f t="shared" ca="1" si="4"/>
        <v>8.5856764175772579E-2</v>
      </c>
      <c r="J50" s="111">
        <f t="shared" ca="1" si="4"/>
        <v>0.12048664101753329</v>
      </c>
      <c r="K50" s="111">
        <f t="shared" ca="1" si="4"/>
        <v>0.15511651785929398</v>
      </c>
      <c r="L50" s="111">
        <f t="shared" ca="1" si="4"/>
        <v>0.1897463947010547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0.22437627154281539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4.2906101877567618E-2</v>
      </c>
      <c r="H51" s="111">
        <f t="shared" ref="H51:L66" ca="1" si="5">G51-5*(G51-$M51)/($M$1-G$1)</f>
        <v>7.547613622944005E-2</v>
      </c>
      <c r="I51" s="111">
        <f t="shared" ca="1" si="5"/>
        <v>0.10804617058131247</v>
      </c>
      <c r="J51" s="111">
        <f t="shared" ca="1" si="5"/>
        <v>0.14061620493318489</v>
      </c>
      <c r="K51" s="111">
        <f t="shared" ca="1" si="5"/>
        <v>0.1731862392850573</v>
      </c>
      <c r="L51" s="111">
        <f t="shared" ca="1" si="5"/>
        <v>0.20575627363692972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0.23832630798880217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3.1035253814233613E-2</v>
      </c>
      <c r="H52" s="111">
        <f t="shared" ca="1" si="5"/>
        <v>5.2881644692682014E-2</v>
      </c>
      <c r="I52" s="111">
        <f t="shared" ca="1" si="5"/>
        <v>7.4728035571130419E-2</v>
      </c>
      <c r="J52" s="111">
        <f t="shared" ca="1" si="5"/>
        <v>9.657442644957881E-2</v>
      </c>
      <c r="K52" s="111">
        <f t="shared" ca="1" si="5"/>
        <v>0.11842081732802721</v>
      </c>
      <c r="L52" s="111">
        <f t="shared" ca="1" si="5"/>
        <v>0.14026720820647562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0.16211359908492401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2.6301447294569833E-5</v>
      </c>
      <c r="H53" s="111">
        <f t="shared" ca="1" si="5"/>
        <v>3.7947320118790449E-2</v>
      </c>
      <c r="I53" s="111">
        <f t="shared" ca="1" si="5"/>
        <v>7.586833879028633E-2</v>
      </c>
      <c r="J53" s="111">
        <f t="shared" ca="1" si="5"/>
        <v>0.11378935746178222</v>
      </c>
      <c r="K53" s="111">
        <f t="shared" ca="1" si="5"/>
        <v>0.15171037613327809</v>
      </c>
      <c r="L53" s="111">
        <f t="shared" ca="1" si="5"/>
        <v>0.18963139480477398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0.22755241347626987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6.0057443982255423E-3</v>
      </c>
      <c r="H54" s="111">
        <f t="shared" ca="1" si="5"/>
        <v>4.3495710086235914E-2</v>
      </c>
      <c r="I54" s="111">
        <f t="shared" ca="1" si="5"/>
        <v>8.0985675774246285E-2</v>
      </c>
      <c r="J54" s="111">
        <f t="shared" ca="1" si="5"/>
        <v>0.11847564146225667</v>
      </c>
      <c r="K54" s="111">
        <f t="shared" ca="1" si="5"/>
        <v>0.15596560715026703</v>
      </c>
      <c r="L54" s="111">
        <f t="shared" ca="1" si="5"/>
        <v>0.19345557283827741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0.2309455385262878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2.3056275235695797E-2</v>
      </c>
      <c r="I55" s="111">
        <f t="shared" ca="1" si="5"/>
        <v>4.6112550471391595E-2</v>
      </c>
      <c r="J55" s="111">
        <f t="shared" ca="1" si="5"/>
        <v>6.9168825707087392E-2</v>
      </c>
      <c r="K55" s="111">
        <f t="shared" ca="1" si="5"/>
        <v>9.2225100942783189E-2</v>
      </c>
      <c r="L55" s="111">
        <f t="shared" ca="1" si="5"/>
        <v>0.11528137617847899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0.13833765141417478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2.3819610438615291E-2</v>
      </c>
      <c r="H56" s="111">
        <f t="shared" ca="1" si="5"/>
        <v>5.4606849858435787E-2</v>
      </c>
      <c r="I56" s="111">
        <f t="shared" ca="1" si="5"/>
        <v>8.5394089278256285E-2</v>
      </c>
      <c r="J56" s="111">
        <f t="shared" ca="1" si="5"/>
        <v>0.11618132869807679</v>
      </c>
      <c r="K56" s="111">
        <f t="shared" ca="1" si="5"/>
        <v>0.1469685681178973</v>
      </c>
      <c r="L56" s="111">
        <f t="shared" ca="1" si="5"/>
        <v>0.17775580753771777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0.20854304695753828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3.1062337080724027E-2</v>
      </c>
      <c r="H57" s="111">
        <f t="shared" ca="1" si="5"/>
        <v>4.6623291455428796E-2</v>
      </c>
      <c r="I57" s="111">
        <f t="shared" ca="1" si="5"/>
        <v>6.2184245830133572E-2</v>
      </c>
      <c r="J57" s="111">
        <f t="shared" ca="1" si="5"/>
        <v>7.7745200204838341E-2</v>
      </c>
      <c r="K57" s="111">
        <f t="shared" ca="1" si="5"/>
        <v>9.330615457954311E-2</v>
      </c>
      <c r="L57" s="111">
        <f t="shared" ca="1" si="5"/>
        <v>0.10886710895424788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0.12442806332895265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6.7255271030924296E-2</v>
      </c>
      <c r="H58" s="111">
        <f t="shared" ca="1" si="5"/>
        <v>9.9779777007245121E-2</v>
      </c>
      <c r="I58" s="111">
        <f t="shared" ca="1" si="5"/>
        <v>0.13230428298356595</v>
      </c>
      <c r="J58" s="111">
        <f t="shared" ca="1" si="5"/>
        <v>0.16482878895988679</v>
      </c>
      <c r="K58" s="111">
        <f t="shared" ca="1" si="5"/>
        <v>0.1973532949362076</v>
      </c>
      <c r="L58" s="111">
        <f t="shared" ca="1" si="5"/>
        <v>0.22987780091252841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0.26240230688884925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1.3475022634115822E-3</v>
      </c>
      <c r="H59" s="111">
        <f t="shared" ca="1" si="5"/>
        <v>3.2283357485988179E-2</v>
      </c>
      <c r="I59" s="111">
        <f t="shared" ca="1" si="5"/>
        <v>6.3219212708564773E-2</v>
      </c>
      <c r="J59" s="111">
        <f t="shared" ca="1" si="5"/>
        <v>9.4155067931141367E-2</v>
      </c>
      <c r="K59" s="111">
        <f t="shared" ca="1" si="5"/>
        <v>0.12509092315371798</v>
      </c>
      <c r="L59" s="111">
        <f t="shared" ca="1" si="5"/>
        <v>0.15602677837629456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0.18696263359887116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6.0412690137460291E-2</v>
      </c>
      <c r="H60" s="111">
        <f t="shared" ca="1" si="5"/>
        <v>8.4750927241329044E-2</v>
      </c>
      <c r="I60" s="111">
        <f t="shared" ca="1" si="5"/>
        <v>0.10908916434519779</v>
      </c>
      <c r="J60" s="111">
        <f t="shared" ca="1" si="5"/>
        <v>0.13342740144906653</v>
      </c>
      <c r="K60" s="111">
        <f t="shared" ca="1" si="5"/>
        <v>0.15776563855293529</v>
      </c>
      <c r="L60" s="111">
        <f t="shared" ca="1" si="5"/>
        <v>0.18210387565680403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0.20644211276067279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6.099017905242898E-3</v>
      </c>
      <c r="H61" s="111">
        <f t="shared" ca="1" si="5"/>
        <v>3.4978088108873394E-2</v>
      </c>
      <c r="I61" s="111">
        <f t="shared" ca="1" si="5"/>
        <v>6.3857158312503895E-2</v>
      </c>
      <c r="J61" s="111">
        <f t="shared" ca="1" si="5"/>
        <v>9.2736228516134389E-2</v>
      </c>
      <c r="K61" s="111">
        <f t="shared" ca="1" si="5"/>
        <v>0.12161529871976488</v>
      </c>
      <c r="L61" s="111">
        <f t="shared" ca="1" si="5"/>
        <v>0.15049436892339538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0.17937343912702589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8.3671621564953585E-2</v>
      </c>
      <c r="H62" s="111">
        <f t="shared" ca="1" si="5"/>
        <v>9.2650183296856051E-2</v>
      </c>
      <c r="I62" s="111">
        <f t="shared" ca="1" si="5"/>
        <v>0.10162874502875852</v>
      </c>
      <c r="J62" s="111">
        <f t="shared" ca="1" si="5"/>
        <v>0.11060730676066098</v>
      </c>
      <c r="K62" s="111">
        <f t="shared" ca="1" si="5"/>
        <v>0.11958586849256345</v>
      </c>
      <c r="L62" s="111">
        <f t="shared" ca="1" si="5"/>
        <v>0.1285644302244659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0.13754299195636838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1.2335635931547783E-2</v>
      </c>
      <c r="H63" s="111">
        <f t="shared" ca="1" si="5"/>
        <v>3.2554572691299619E-2</v>
      </c>
      <c r="I63" s="111">
        <f t="shared" ca="1" si="5"/>
        <v>5.2773509451051456E-2</v>
      </c>
      <c r="J63" s="111">
        <f t="shared" ca="1" si="5"/>
        <v>7.2992446210803294E-2</v>
      </c>
      <c r="K63" s="111">
        <f t="shared" ca="1" si="5"/>
        <v>9.3211382970555132E-2</v>
      </c>
      <c r="L63" s="111">
        <f t="shared" ca="1" si="5"/>
        <v>0.11343031973030696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0.13364925649005879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1.5767990019928454E-2</v>
      </c>
      <c r="H64" s="111">
        <f t="shared" ca="1" si="5"/>
        <v>3.2874384796923298E-2</v>
      </c>
      <c r="I64" s="111">
        <f t="shared" ca="1" si="5"/>
        <v>4.9980779573918145E-2</v>
      </c>
      <c r="J64" s="111">
        <f t="shared" ca="1" si="5"/>
        <v>6.7087174350912993E-2</v>
      </c>
      <c r="K64" s="111">
        <f t="shared" ca="1" si="5"/>
        <v>8.4193569127907833E-2</v>
      </c>
      <c r="L64" s="111">
        <f t="shared" ca="1" si="5"/>
        <v>0.10129996390490267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0.11840635868189753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2.311433943792069E-2</v>
      </c>
      <c r="H65" s="111">
        <f t="shared" ca="1" si="5"/>
        <v>4.6790994009046211E-2</v>
      </c>
      <c r="I65" s="111">
        <f t="shared" ca="1" si="5"/>
        <v>7.0467648580171724E-2</v>
      </c>
      <c r="J65" s="111">
        <f t="shared" ca="1" si="5"/>
        <v>9.4144303151297237E-2</v>
      </c>
      <c r="K65" s="111">
        <f t="shared" ca="1" si="5"/>
        <v>0.11782095772242275</v>
      </c>
      <c r="L65" s="111">
        <f t="shared" ca="1" si="5"/>
        <v>0.14149761229354826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0.16517426686467379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7.3442671080666683E-2</v>
      </c>
      <c r="H66" s="111">
        <f t="shared" ca="1" si="5"/>
        <v>9.6942670811760487E-2</v>
      </c>
      <c r="I66" s="111">
        <f t="shared" ca="1" si="5"/>
        <v>0.12044267054285429</v>
      </c>
      <c r="J66" s="111">
        <f t="shared" ca="1" si="5"/>
        <v>0.14394267027394808</v>
      </c>
      <c r="K66" s="111">
        <f t="shared" ca="1" si="5"/>
        <v>0.16744267000504187</v>
      </c>
      <c r="L66" s="111">
        <f t="shared" ca="1" si="5"/>
        <v>0.19094266973613566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0.21444266946722948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5.9142428156918933E-2</v>
      </c>
      <c r="H67" s="111">
        <f t="shared" ref="H67:L82" ca="1" si="6">G67-5*(G67-$M67)/($M$1-G$1)</f>
        <v>7.6179977078345534E-2</v>
      </c>
      <c r="I67" s="111">
        <f t="shared" ca="1" si="6"/>
        <v>9.3217525999772149E-2</v>
      </c>
      <c r="J67" s="111">
        <f t="shared" ca="1" si="6"/>
        <v>0.11025507492119876</v>
      </c>
      <c r="K67" s="111">
        <f t="shared" ca="1" si="6"/>
        <v>0.12729262384262538</v>
      </c>
      <c r="L67" s="111">
        <f t="shared" ca="1" si="6"/>
        <v>0.14433017276405197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0.16136772168547858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6.1468012260701921E-2</v>
      </c>
      <c r="H68" s="111">
        <f t="shared" ca="1" si="6"/>
        <v>7.1471659346254449E-2</v>
      </c>
      <c r="I68" s="111">
        <f t="shared" ca="1" si="6"/>
        <v>8.1475306431806976E-2</v>
      </c>
      <c r="J68" s="111">
        <f t="shared" ca="1" si="6"/>
        <v>9.1478953517359504E-2</v>
      </c>
      <c r="K68" s="111">
        <f t="shared" ca="1" si="6"/>
        <v>0.10148260060291203</v>
      </c>
      <c r="L68" s="111">
        <f t="shared" ca="1" si="6"/>
        <v>0.11148624768846456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0.12148989477401709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2.3735533446777365E-2</v>
      </c>
      <c r="H69" s="111">
        <f t="shared" ca="1" si="6"/>
        <v>5.0195728663594764E-2</v>
      </c>
      <c r="I69" s="111">
        <f t="shared" ca="1" si="6"/>
        <v>7.6655923880412161E-2</v>
      </c>
      <c r="J69" s="111">
        <f t="shared" ca="1" si="6"/>
        <v>0.10311611909722956</v>
      </c>
      <c r="K69" s="111">
        <f t="shared" ca="1" si="6"/>
        <v>0.12957631431404695</v>
      </c>
      <c r="L69" s="111">
        <f t="shared" ca="1" si="6"/>
        <v>0.15603650953086437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0.18249670474768176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5.3897022945894714E-3</v>
      </c>
      <c r="H70" s="111">
        <f t="shared" ca="1" si="6"/>
        <v>3.7816526961485492E-2</v>
      </c>
      <c r="I70" s="111">
        <f t="shared" ca="1" si="6"/>
        <v>7.0243351628381495E-2</v>
      </c>
      <c r="J70" s="111">
        <f t="shared" ca="1" si="6"/>
        <v>0.1026701762952775</v>
      </c>
      <c r="K70" s="111">
        <f t="shared" ca="1" si="6"/>
        <v>0.13509700096217353</v>
      </c>
      <c r="L70" s="111">
        <f t="shared" ca="1" si="6"/>
        <v>0.16752382562906953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0.19995065029596554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1.3804791360719635E-2</v>
      </c>
      <c r="H71" s="111">
        <f t="shared" ca="1" si="6"/>
        <v>2.8478574732330071E-2</v>
      </c>
      <c r="I71" s="111">
        <f t="shared" ca="1" si="6"/>
        <v>4.3152358103940504E-2</v>
      </c>
      <c r="J71" s="111">
        <f t="shared" ca="1" si="6"/>
        <v>5.7826141475550943E-2</v>
      </c>
      <c r="K71" s="111">
        <f t="shared" ca="1" si="6"/>
        <v>7.2499924847161376E-2</v>
      </c>
      <c r="L71" s="111">
        <f t="shared" ca="1" si="6"/>
        <v>8.7173708218771809E-2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0.10184749159038224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2.1528162026095771E-2</v>
      </c>
      <c r="H72" s="111">
        <f t="shared" ca="1" si="6"/>
        <v>5.4582557006248381E-2</v>
      </c>
      <c r="I72" s="111">
        <f t="shared" ca="1" si="6"/>
        <v>8.7636951986400993E-2</v>
      </c>
      <c r="J72" s="111">
        <f t="shared" ca="1" si="6"/>
        <v>0.12069134696655361</v>
      </c>
      <c r="K72" s="111">
        <f t="shared" ca="1" si="6"/>
        <v>0.15374574194670623</v>
      </c>
      <c r="L72" s="111">
        <f t="shared" ca="1" si="6"/>
        <v>0.18680013692685885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0.21985453190701146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4.3344585764118829E-2</v>
      </c>
      <c r="H73" s="111">
        <f t="shared" ca="1" si="6"/>
        <v>7.6530545254460111E-2</v>
      </c>
      <c r="I73" s="111">
        <f t="shared" ca="1" si="6"/>
        <v>0.10971650474480139</v>
      </c>
      <c r="J73" s="111">
        <f t="shared" ca="1" si="6"/>
        <v>0.14290246423514269</v>
      </c>
      <c r="K73" s="111">
        <f t="shared" ca="1" si="6"/>
        <v>0.17608842372548397</v>
      </c>
      <c r="L73" s="111">
        <f t="shared" ca="1" si="6"/>
        <v>0.20927438321582525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0.24246034270616651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4.8248408928241232E-3</v>
      </c>
      <c r="H74" s="111">
        <f t="shared" ca="1" si="6"/>
        <v>3.5643266237254577E-2</v>
      </c>
      <c r="I74" s="111">
        <f t="shared" ca="1" si="6"/>
        <v>6.6461691581685023E-2</v>
      </c>
      <c r="J74" s="111">
        <f t="shared" ca="1" si="6"/>
        <v>9.7280116926115476E-2</v>
      </c>
      <c r="K74" s="111">
        <f t="shared" ca="1" si="6"/>
        <v>0.12809854227054593</v>
      </c>
      <c r="L74" s="111">
        <f t="shared" ca="1" si="6"/>
        <v>0.1589169676149764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0.18973539295940683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0.32470997824236475</v>
      </c>
      <c r="H75" s="111">
        <f t="shared" ca="1" si="6"/>
        <v>0.34269423149448086</v>
      </c>
      <c r="I75" s="111">
        <f t="shared" ca="1" si="6"/>
        <v>0.36067848474659697</v>
      </c>
      <c r="J75" s="111">
        <f t="shared" ca="1" si="6"/>
        <v>0.37866273799871308</v>
      </c>
      <c r="K75" s="111">
        <f t="shared" ca="1" si="6"/>
        <v>0.3966469912508292</v>
      </c>
      <c r="L75" s="111">
        <f t="shared" ca="1" si="6"/>
        <v>0.41463124450294531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0.43261549775506142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0.17816454970315956</v>
      </c>
      <c r="H76" s="111">
        <f t="shared" ca="1" si="6"/>
        <v>0.20340441942269205</v>
      </c>
      <c r="I76" s="111">
        <f t="shared" ca="1" si="6"/>
        <v>0.22864428914222454</v>
      </c>
      <c r="J76" s="111">
        <f t="shared" ca="1" si="6"/>
        <v>0.25388415886175703</v>
      </c>
      <c r="K76" s="111">
        <f t="shared" ca="1" si="6"/>
        <v>0.27912402858128954</v>
      </c>
      <c r="L76" s="111">
        <f t="shared" ca="1" si="6"/>
        <v>0.304363898300822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0.32960376802035452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2.0732156866374823E-3</v>
      </c>
      <c r="H77" s="111">
        <f t="shared" ca="1" si="6"/>
        <v>3.0174691028715981E-2</v>
      </c>
      <c r="I77" s="111">
        <f t="shared" ca="1" si="6"/>
        <v>5.8276166370794483E-2</v>
      </c>
      <c r="J77" s="111">
        <f t="shared" ca="1" si="6"/>
        <v>8.6377641712872988E-2</v>
      </c>
      <c r="K77" s="111">
        <f t="shared" ca="1" si="6"/>
        <v>0.11447911705495148</v>
      </c>
      <c r="L77" s="111">
        <f t="shared" ca="1" si="6"/>
        <v>0.14258059239702997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0.17068206773910846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1.8869977107601136E-2</v>
      </c>
      <c r="I78" s="111">
        <f t="shared" ca="1" si="6"/>
        <v>3.7739954215202279E-2</v>
      </c>
      <c r="J78" s="111">
        <f t="shared" ca="1" si="6"/>
        <v>5.6609931322803411E-2</v>
      </c>
      <c r="K78" s="111">
        <f t="shared" ca="1" si="6"/>
        <v>7.5479908430404544E-2</v>
      </c>
      <c r="L78" s="111">
        <f t="shared" ca="1" si="6"/>
        <v>9.434988553800569E-2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0.11321986264560682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1.659701049225119E-2</v>
      </c>
      <c r="H79" s="111">
        <f t="shared" ca="1" si="6"/>
        <v>4.8108083034235916E-2</v>
      </c>
      <c r="I79" s="111">
        <f t="shared" ca="1" si="6"/>
        <v>7.9619155576220624E-2</v>
      </c>
      <c r="J79" s="111">
        <f t="shared" ca="1" si="6"/>
        <v>0.11113022811820535</v>
      </c>
      <c r="K79" s="111">
        <f t="shared" ca="1" si="6"/>
        <v>0.14264130066019007</v>
      </c>
      <c r="L79" s="111">
        <f t="shared" ca="1" si="6"/>
        <v>0.1741523732021748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0.20566344574415951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4.2906101877567618E-2</v>
      </c>
      <c r="H80" s="111">
        <f t="shared" ca="1" si="6"/>
        <v>7.1027019129639171E-2</v>
      </c>
      <c r="I80" s="111">
        <f t="shared" ca="1" si="6"/>
        <v>9.9147936381710725E-2</v>
      </c>
      <c r="J80" s="111">
        <f t="shared" ca="1" si="6"/>
        <v>0.12726885363378226</v>
      </c>
      <c r="K80" s="111">
        <f t="shared" ca="1" si="6"/>
        <v>0.15538977088585382</v>
      </c>
      <c r="L80" s="111">
        <f t="shared" ca="1" si="6"/>
        <v>0.18351068813792537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0.21163160538999692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3.1035253814233613E-2</v>
      </c>
      <c r="H81" s="111">
        <f t="shared" ca="1" si="6"/>
        <v>5.091546951362165E-2</v>
      </c>
      <c r="I81" s="111">
        <f t="shared" ca="1" si="6"/>
        <v>7.079568521300969E-2</v>
      </c>
      <c r="J81" s="111">
        <f t="shared" ca="1" si="6"/>
        <v>9.0675900912397731E-2</v>
      </c>
      <c r="K81" s="111">
        <f t="shared" ca="1" si="6"/>
        <v>0.11055611661178577</v>
      </c>
      <c r="L81" s="111">
        <f t="shared" ca="1" si="6"/>
        <v>0.1304363323111738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0.15031654801056185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2.6301447294569833E-5</v>
      </c>
      <c r="H82" s="111">
        <f t="shared" ca="1" si="6"/>
        <v>3.4527628721012053E-2</v>
      </c>
      <c r="I82" s="111">
        <f t="shared" ca="1" si="6"/>
        <v>6.9028955994729538E-2</v>
      </c>
      <c r="J82" s="111">
        <f t="shared" ca="1" si="6"/>
        <v>0.10353028326844702</v>
      </c>
      <c r="K82" s="111">
        <f t="shared" ca="1" si="6"/>
        <v>0.13803161054216451</v>
      </c>
      <c r="L82" s="111">
        <f t="shared" ca="1" si="6"/>
        <v>0.17253293781588197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0.20703426508959946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6.0057443982255423E-3</v>
      </c>
      <c r="H83" s="111">
        <f t="shared" ref="H83:L98" ca="1" si="7">G83-5*(G83-$M83)/($M$1-G$1)</f>
        <v>3.8893735156694087E-2</v>
      </c>
      <c r="I83" s="111">
        <f t="shared" ca="1" si="7"/>
        <v>7.1781725915162631E-2</v>
      </c>
      <c r="J83" s="111">
        <f t="shared" ca="1" si="7"/>
        <v>0.10466971667363117</v>
      </c>
      <c r="K83" s="111">
        <f t="shared" ca="1" si="7"/>
        <v>0.13755770743209972</v>
      </c>
      <c r="L83" s="111">
        <f t="shared" ca="1" si="7"/>
        <v>0.17044569819056826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0.20333368894903681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2.0981210464483171E-2</v>
      </c>
      <c r="I84" s="111">
        <f t="shared" ca="1" si="7"/>
        <v>4.1962420928966349E-2</v>
      </c>
      <c r="J84" s="111">
        <f t="shared" ca="1" si="7"/>
        <v>6.2943631393449523E-2</v>
      </c>
      <c r="K84" s="111">
        <f t="shared" ca="1" si="7"/>
        <v>8.3924841857932697E-2</v>
      </c>
      <c r="L84" s="111">
        <f t="shared" ca="1" si="7"/>
        <v>0.10490605232241587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0.12588726278689905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2.3819610438615291E-2</v>
      </c>
      <c r="H85" s="111">
        <f t="shared" ca="1" si="7"/>
        <v>5.1835998310651943E-2</v>
      </c>
      <c r="I85" s="111">
        <f t="shared" ca="1" si="7"/>
        <v>7.9852386182688598E-2</v>
      </c>
      <c r="J85" s="111">
        <f t="shared" ca="1" si="7"/>
        <v>0.10786877405472525</v>
      </c>
      <c r="K85" s="111">
        <f t="shared" ca="1" si="7"/>
        <v>0.13588516192676189</v>
      </c>
      <c r="L85" s="111">
        <f t="shared" ca="1" si="7"/>
        <v>0.16390154979879853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0.1919179376708352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3.1062337080724027E-2</v>
      </c>
      <c r="H86" s="111">
        <f t="shared" ca="1" si="7"/>
        <v>4.5222805561705368E-2</v>
      </c>
      <c r="I86" s="111">
        <f t="shared" ca="1" si="7"/>
        <v>5.9383274042686715E-2</v>
      </c>
      <c r="J86" s="111">
        <f t="shared" ca="1" si="7"/>
        <v>7.3543742523668063E-2</v>
      </c>
      <c r="K86" s="111">
        <f t="shared" ca="1" si="7"/>
        <v>8.770421100464941E-2</v>
      </c>
      <c r="L86" s="111">
        <f t="shared" ca="1" si="7"/>
        <v>0.10186467948563076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0.11602514796661209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6.7255271030924296E-2</v>
      </c>
      <c r="H87" s="111">
        <f t="shared" ca="1" si="7"/>
        <v>9.6851854531862847E-2</v>
      </c>
      <c r="I87" s="111">
        <f t="shared" ca="1" si="7"/>
        <v>0.1264484380328014</v>
      </c>
      <c r="J87" s="111">
        <f t="shared" ca="1" si="7"/>
        <v>0.15604502153373995</v>
      </c>
      <c r="K87" s="111">
        <f t="shared" ca="1" si="7"/>
        <v>0.1856416050346785</v>
      </c>
      <c r="L87" s="111">
        <f t="shared" ca="1" si="7"/>
        <v>0.21523818853561708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0.24483477203655563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1.3475022634115822E-3</v>
      </c>
      <c r="H88" s="111">
        <f t="shared" ca="1" si="7"/>
        <v>2.9479089810756309E-2</v>
      </c>
      <c r="I88" s="111">
        <f t="shared" ca="1" si="7"/>
        <v>5.7610677358101034E-2</v>
      </c>
      <c r="J88" s="111">
        <f t="shared" ca="1" si="7"/>
        <v>8.5742264905445759E-2</v>
      </c>
      <c r="K88" s="111">
        <f t="shared" ca="1" si="7"/>
        <v>0.11387385245279048</v>
      </c>
      <c r="L88" s="111">
        <f t="shared" ca="1" si="7"/>
        <v>0.14200544000013521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0.17013702754747995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6.0412690137460291E-2</v>
      </c>
      <c r="H89" s="111">
        <f t="shared" ca="1" si="7"/>
        <v>8.0732438341964488E-2</v>
      </c>
      <c r="I89" s="111">
        <f t="shared" ca="1" si="7"/>
        <v>0.10105218654646869</v>
      </c>
      <c r="J89" s="111">
        <f t="shared" ca="1" si="7"/>
        <v>0.12137193475097288</v>
      </c>
      <c r="K89" s="111">
        <f t="shared" ca="1" si="7"/>
        <v>0.14169168295547707</v>
      </c>
      <c r="L89" s="111">
        <f t="shared" ca="1" si="7"/>
        <v>0.16201143115998129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0.18233117936448548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6.099017905242898E-3</v>
      </c>
      <c r="H90" s="111">
        <f t="shared" ca="1" si="7"/>
        <v>3.0217801811571673E-2</v>
      </c>
      <c r="I90" s="111">
        <f t="shared" ca="1" si="7"/>
        <v>5.4336585717900447E-2</v>
      </c>
      <c r="J90" s="111">
        <f t="shared" ca="1" si="7"/>
        <v>7.8455369624229221E-2</v>
      </c>
      <c r="K90" s="111">
        <f t="shared" ca="1" si="7"/>
        <v>0.102574153530558</v>
      </c>
      <c r="L90" s="111">
        <f t="shared" ca="1" si="7"/>
        <v>0.12669293743688678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0.15081172134321555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8.3671621564953585E-2</v>
      </c>
      <c r="H91" s="111">
        <f t="shared" ca="1" si="7"/>
        <v>9.0981511378218416E-2</v>
      </c>
      <c r="I91" s="111">
        <f t="shared" ca="1" si="7"/>
        <v>9.8291401191483246E-2</v>
      </c>
      <c r="J91" s="111">
        <f t="shared" ca="1" si="7"/>
        <v>0.10560129100474808</v>
      </c>
      <c r="K91" s="111">
        <f t="shared" ca="1" si="7"/>
        <v>0.11291118081801292</v>
      </c>
      <c r="L91" s="111">
        <f t="shared" ca="1" si="7"/>
        <v>0.12022107063127777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0.1275309604445426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1.2335635931547783E-2</v>
      </c>
      <c r="H92" s="111">
        <f t="shared" ca="1" si="7"/>
        <v>2.9205615238495873E-2</v>
      </c>
      <c r="I92" s="111">
        <f t="shared" ca="1" si="7"/>
        <v>4.6075594545443965E-2</v>
      </c>
      <c r="J92" s="111">
        <f t="shared" ca="1" si="7"/>
        <v>6.294557385239205E-2</v>
      </c>
      <c r="K92" s="111">
        <f t="shared" ca="1" si="7"/>
        <v>7.981555315934015E-2</v>
      </c>
      <c r="L92" s="111">
        <f t="shared" ca="1" si="7"/>
        <v>9.6685532466288249E-2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0.11355551177323633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1.5767990019928454E-2</v>
      </c>
      <c r="H93" s="111">
        <f t="shared" ca="1" si="7"/>
        <v>3.0054649394121953E-2</v>
      </c>
      <c r="I93" s="111">
        <f t="shared" ca="1" si="7"/>
        <v>4.4341308768315449E-2</v>
      </c>
      <c r="J93" s="111">
        <f t="shared" ca="1" si="7"/>
        <v>5.8627968142508952E-2</v>
      </c>
      <c r="K93" s="111">
        <f t="shared" ca="1" si="7"/>
        <v>7.2914627516702454E-2</v>
      </c>
      <c r="L93" s="111">
        <f t="shared" ca="1" si="7"/>
        <v>8.7201286890895943E-2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0.10148794626508945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2.311433943792069E-2</v>
      </c>
      <c r="H94" s="111">
        <f t="shared" ca="1" si="7"/>
        <v>4.2634163617039929E-2</v>
      </c>
      <c r="I94" s="111">
        <f t="shared" ca="1" si="7"/>
        <v>6.2153987796159167E-2</v>
      </c>
      <c r="J94" s="111">
        <f t="shared" ca="1" si="7"/>
        <v>8.1673811975278399E-2</v>
      </c>
      <c r="K94" s="111">
        <f t="shared" ca="1" si="7"/>
        <v>0.10119363615439764</v>
      </c>
      <c r="L94" s="111">
        <f t="shared" ca="1" si="7"/>
        <v>0.12071346033351688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0.14023328451263611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7.3442671080666683E-2</v>
      </c>
      <c r="H95" s="111">
        <f t="shared" ca="1" si="7"/>
        <v>9.3069044482459312E-2</v>
      </c>
      <c r="I95" s="111">
        <f t="shared" ca="1" si="7"/>
        <v>0.11269541788425194</v>
      </c>
      <c r="J95" s="111">
        <f t="shared" ca="1" si="7"/>
        <v>0.13232179128604457</v>
      </c>
      <c r="K95" s="111">
        <f t="shared" ca="1" si="7"/>
        <v>0.1519481646878372</v>
      </c>
      <c r="L95" s="111">
        <f t="shared" ca="1" si="7"/>
        <v>0.1715745380896298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0.19120091149142243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5.9142428156918933E-2</v>
      </c>
      <c r="H96" s="111">
        <f t="shared" ca="1" si="7"/>
        <v>7.3136560553912711E-2</v>
      </c>
      <c r="I96" s="111">
        <f t="shared" ca="1" si="7"/>
        <v>8.7130692950906488E-2</v>
      </c>
      <c r="J96" s="111">
        <f t="shared" ca="1" si="7"/>
        <v>0.10112482534790027</v>
      </c>
      <c r="K96" s="111">
        <f t="shared" ca="1" si="7"/>
        <v>0.11511895774489404</v>
      </c>
      <c r="L96" s="111">
        <f t="shared" ca="1" si="7"/>
        <v>0.12911309014188782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0.14310722253888158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6.1468012260701921E-2</v>
      </c>
      <c r="H97" s="111">
        <f t="shared" ca="1" si="7"/>
        <v>6.9795915963143301E-2</v>
      </c>
      <c r="I97" s="111">
        <f t="shared" ca="1" si="7"/>
        <v>7.8123819665584682E-2</v>
      </c>
      <c r="J97" s="111">
        <f t="shared" ca="1" si="7"/>
        <v>8.6451723368026076E-2</v>
      </c>
      <c r="K97" s="111">
        <f t="shared" ca="1" si="7"/>
        <v>9.477962707046747E-2</v>
      </c>
      <c r="L97" s="111">
        <f t="shared" ca="1" si="7"/>
        <v>0.10310753077290885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0.11143543447535025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2.3735533446777365E-2</v>
      </c>
      <c r="H98" s="111">
        <f t="shared" ca="1" si="7"/>
        <v>4.5782291143180089E-2</v>
      </c>
      <c r="I98" s="111">
        <f t="shared" ca="1" si="7"/>
        <v>6.7829048839582809E-2</v>
      </c>
      <c r="J98" s="111">
        <f t="shared" ca="1" si="7"/>
        <v>8.9875806535985536E-2</v>
      </c>
      <c r="K98" s="111">
        <f t="shared" ca="1" si="7"/>
        <v>0.11192256423238826</v>
      </c>
      <c r="L98" s="111">
        <f t="shared" ca="1" si="7"/>
        <v>0.13396932192879099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0.1560160796251937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5.3897022945894714E-3</v>
      </c>
      <c r="H99" s="111">
        <f t="shared" ref="H99:L114" ca="1" si="9">G99-5*(G99-$M99)/($M$1-G$1)</f>
        <v>3.2439752199421738E-2</v>
      </c>
      <c r="I99" s="111">
        <f t="shared" ca="1" si="9"/>
        <v>5.9489802104254003E-2</v>
      </c>
      <c r="J99" s="111">
        <f t="shared" ca="1" si="9"/>
        <v>8.653985200908626E-2</v>
      </c>
      <c r="K99" s="111">
        <f t="shared" ca="1" si="9"/>
        <v>0.11358990191391853</v>
      </c>
      <c r="L99" s="111">
        <f t="shared" ca="1" si="9"/>
        <v>0.1406399518187508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0.16769000172358306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1.3804791360719635E-2</v>
      </c>
      <c r="H100" s="111">
        <f t="shared" ca="1" si="9"/>
        <v>2.6059819231515166E-2</v>
      </c>
      <c r="I100" s="111">
        <f t="shared" ca="1" si="9"/>
        <v>3.8314847102310694E-2</v>
      </c>
      <c r="J100" s="111">
        <f t="shared" ca="1" si="9"/>
        <v>5.0569874973106221E-2</v>
      </c>
      <c r="K100" s="111">
        <f t="shared" ca="1" si="9"/>
        <v>6.2824902843901756E-2</v>
      </c>
      <c r="L100" s="111">
        <f t="shared" ca="1" si="9"/>
        <v>7.5079930714697291E-2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8.7334958585492811E-2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2.1528162026095771E-2</v>
      </c>
      <c r="H101" s="111">
        <f t="shared" ca="1" si="9"/>
        <v>4.9109614120576919E-2</v>
      </c>
      <c r="I101" s="111">
        <f t="shared" ca="1" si="9"/>
        <v>7.6691066215058057E-2</v>
      </c>
      <c r="J101" s="111">
        <f t="shared" ca="1" si="9"/>
        <v>0.10427251830953921</v>
      </c>
      <c r="K101" s="111">
        <f t="shared" ca="1" si="9"/>
        <v>0.13185397040402036</v>
      </c>
      <c r="L101" s="111">
        <f t="shared" ca="1" si="9"/>
        <v>0.15943542249850151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0.18701687459298263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4.3344585764118829E-2</v>
      </c>
      <c r="H102" s="111">
        <f t="shared" ca="1" si="9"/>
        <v>7.1060332151656608E-2</v>
      </c>
      <c r="I102" s="111">
        <f t="shared" ca="1" si="9"/>
        <v>9.8776078539194373E-2</v>
      </c>
      <c r="J102" s="111">
        <f t="shared" ca="1" si="9"/>
        <v>0.12649182492673214</v>
      </c>
      <c r="K102" s="111">
        <f t="shared" ca="1" si="9"/>
        <v>0.1542075713142699</v>
      </c>
      <c r="L102" s="111">
        <f t="shared" ca="1" si="9"/>
        <v>0.18192331770180767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0.20963906408934546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4.8248408928241232E-3</v>
      </c>
      <c r="H103" s="111">
        <f t="shared" ca="1" si="9"/>
        <v>3.0563306015645164E-2</v>
      </c>
      <c r="I103" s="111">
        <f t="shared" ca="1" si="9"/>
        <v>5.6301771138466211E-2</v>
      </c>
      <c r="J103" s="111">
        <f t="shared" ca="1" si="9"/>
        <v>8.2040236261287258E-2</v>
      </c>
      <c r="K103" s="111">
        <f t="shared" ca="1" si="9"/>
        <v>0.10777870138410829</v>
      </c>
      <c r="L103" s="111">
        <f t="shared" ca="1" si="9"/>
        <v>0.13351716650692932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0.15925563162975037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0.32470997824236475</v>
      </c>
      <c r="H104" s="111">
        <f t="shared" ca="1" si="9"/>
        <v>0.33921397330407355</v>
      </c>
      <c r="I104" s="111">
        <f t="shared" ca="1" si="9"/>
        <v>0.35371796836578234</v>
      </c>
      <c r="J104" s="111">
        <f t="shared" ca="1" si="9"/>
        <v>0.36822196342749114</v>
      </c>
      <c r="K104" s="111">
        <f t="shared" ca="1" si="9"/>
        <v>0.38272595848919999</v>
      </c>
      <c r="L104" s="111">
        <f t="shared" ca="1" si="9"/>
        <v>0.39722995355090884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0.41173394861261764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0.17816454970315956</v>
      </c>
      <c r="H105" s="111">
        <f t="shared" ca="1" si="9"/>
        <v>0.19606414848481854</v>
      </c>
      <c r="I105" s="111">
        <f t="shared" ca="1" si="9"/>
        <v>0.21396374726647752</v>
      </c>
      <c r="J105" s="111">
        <f t="shared" ca="1" si="9"/>
        <v>0.23186334604813649</v>
      </c>
      <c r="K105" s="111">
        <f t="shared" ca="1" si="9"/>
        <v>0.24976294482979547</v>
      </c>
      <c r="L105" s="111">
        <f t="shared" ca="1" si="9"/>
        <v>0.26766254361145442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0.28556214239311339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2.0732156866374823E-3</v>
      </c>
      <c r="H106" s="111">
        <f t="shared" ca="1" si="9"/>
        <v>2.5542579708593152E-2</v>
      </c>
      <c r="I106" s="111">
        <f t="shared" ca="1" si="9"/>
        <v>4.9011943730548818E-2</v>
      </c>
      <c r="J106" s="111">
        <f t="shared" ca="1" si="9"/>
        <v>7.2481307752504498E-2</v>
      </c>
      <c r="K106" s="111">
        <f t="shared" ca="1" si="9"/>
        <v>9.5950671774460164E-2</v>
      </c>
      <c r="L106" s="111">
        <f t="shared" ca="1" si="9"/>
        <v>0.11942003579641583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0.14288939981837151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1.5759541320633917E-2</v>
      </c>
      <c r="I107" s="111">
        <f t="shared" ca="1" si="9"/>
        <v>3.1519082641267834E-2</v>
      </c>
      <c r="J107" s="111">
        <f t="shared" ca="1" si="9"/>
        <v>4.7278623961901758E-2</v>
      </c>
      <c r="K107" s="111">
        <f t="shared" ca="1" si="9"/>
        <v>6.3038165282535669E-2</v>
      </c>
      <c r="L107" s="111">
        <f t="shared" ca="1" si="9"/>
        <v>7.8797706603169593E-2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9.4557247923803517E-2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1.659701049225119E-2</v>
      </c>
      <c r="H108" s="111">
        <f t="shared" ca="1" si="9"/>
        <v>4.2910795386315925E-2</v>
      </c>
      <c r="I108" s="111">
        <f t="shared" ca="1" si="9"/>
        <v>6.9224580280380657E-2</v>
      </c>
      <c r="J108" s="111">
        <f t="shared" ca="1" si="9"/>
        <v>9.5538365174445389E-2</v>
      </c>
      <c r="K108" s="111">
        <f t="shared" ca="1" si="9"/>
        <v>0.12185215006851012</v>
      </c>
      <c r="L108" s="111">
        <f t="shared" ca="1" si="9"/>
        <v>0.14816593496257485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0.17447971985663957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4.2906101877567618E-2</v>
      </c>
      <c r="H109" s="111">
        <f t="shared" ca="1" si="9"/>
        <v>6.4128087231376626E-2</v>
      </c>
      <c r="I109" s="111">
        <f t="shared" ca="1" si="9"/>
        <v>8.5350072585185635E-2</v>
      </c>
      <c r="J109" s="111">
        <f t="shared" ca="1" si="9"/>
        <v>0.10657205793899464</v>
      </c>
      <c r="K109" s="111">
        <f t="shared" ca="1" si="9"/>
        <v>0.12779404329280364</v>
      </c>
      <c r="L109" s="111">
        <f t="shared" ca="1" si="9"/>
        <v>0.14901602864661265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0.17023801400042166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3.1035253814233613E-2</v>
      </c>
      <c r="H110" s="111">
        <f t="shared" ca="1" si="9"/>
        <v>4.7638510881854397E-2</v>
      </c>
      <c r="I110" s="111">
        <f t="shared" ca="1" si="9"/>
        <v>6.4241767949475184E-2</v>
      </c>
      <c r="J110" s="111">
        <f t="shared" ca="1" si="9"/>
        <v>8.0845025017095964E-2</v>
      </c>
      <c r="K110" s="111">
        <f t="shared" ca="1" si="9"/>
        <v>9.7448282084716745E-2</v>
      </c>
      <c r="L110" s="111">
        <f t="shared" ca="1" si="9"/>
        <v>0.11405153915233754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0.13065479621995832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2.6301447294569833E-5</v>
      </c>
      <c r="H111" s="111">
        <f t="shared" ca="1" si="9"/>
        <v>2.8830455887076546E-2</v>
      </c>
      <c r="I111" s="111">
        <f t="shared" ca="1" si="9"/>
        <v>5.7634610326858515E-2</v>
      </c>
      <c r="J111" s="111">
        <f t="shared" ca="1" si="9"/>
        <v>8.6438764766640502E-2</v>
      </c>
      <c r="K111" s="111">
        <f t="shared" ca="1" si="9"/>
        <v>0.11524291920642248</v>
      </c>
      <c r="L111" s="111">
        <f t="shared" ca="1" si="9"/>
        <v>0.14404707364620445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0.17285122808598644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6.0057443982255423E-3</v>
      </c>
      <c r="H112" s="111">
        <f t="shared" ca="1" si="9"/>
        <v>3.1641422525015825E-2</v>
      </c>
      <c r="I112" s="111">
        <f t="shared" ca="1" si="9"/>
        <v>5.7277100651806107E-2</v>
      </c>
      <c r="J112" s="111">
        <f t="shared" ca="1" si="9"/>
        <v>8.2912778778596402E-2</v>
      </c>
      <c r="K112" s="111">
        <f t="shared" ca="1" si="9"/>
        <v>0.10854845690538668</v>
      </c>
      <c r="L112" s="111">
        <f t="shared" ca="1" si="9"/>
        <v>0.13418413503217697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0.15981981315896726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1.7522769179128806E-2</v>
      </c>
      <c r="I113" s="111">
        <f t="shared" ca="1" si="9"/>
        <v>3.5045538358257612E-2</v>
      </c>
      <c r="J113" s="111">
        <f t="shared" ca="1" si="9"/>
        <v>5.2568307537386422E-2</v>
      </c>
      <c r="K113" s="111">
        <f t="shared" ca="1" si="9"/>
        <v>7.0091076716515224E-2</v>
      </c>
      <c r="L113" s="111">
        <f t="shared" ca="1" si="9"/>
        <v>8.7613845895644027E-2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0.10513661507477284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2.3819610438615291E-2</v>
      </c>
      <c r="H114" s="111">
        <f t="shared" ca="1" si="9"/>
        <v>4.7217912397678863E-2</v>
      </c>
      <c r="I114" s="111">
        <f t="shared" ca="1" si="9"/>
        <v>7.0616214356742438E-2</v>
      </c>
      <c r="J114" s="111">
        <f t="shared" ca="1" si="9"/>
        <v>9.4014516315806013E-2</v>
      </c>
      <c r="K114" s="111">
        <f t="shared" ca="1" si="9"/>
        <v>0.11741281827486959</v>
      </c>
      <c r="L114" s="111">
        <f t="shared" ca="1" si="9"/>
        <v>0.14081112023393316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0.16420942219299675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3.1062337080724027E-2</v>
      </c>
      <c r="H115" s="111">
        <f t="shared" ref="H115:L117" ca="1" si="10">G115-5*(G115-$M115)/($M$1-G$1)</f>
        <v>4.2888662405499656E-2</v>
      </c>
      <c r="I115" s="111">
        <f t="shared" ca="1" si="10"/>
        <v>5.4714987730275284E-2</v>
      </c>
      <c r="J115" s="111">
        <f t="shared" ca="1" si="10"/>
        <v>6.6541313055050913E-2</v>
      </c>
      <c r="K115" s="111">
        <f t="shared" ca="1" si="10"/>
        <v>7.8367638379826535E-2</v>
      </c>
      <c r="L115" s="111">
        <f t="shared" ca="1" si="10"/>
        <v>9.019396370460217E-2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0.10202028902937779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6.7255271030924296E-2</v>
      </c>
      <c r="H116" s="111">
        <f t="shared" ca="1" si="10"/>
        <v>9.1972227595856132E-2</v>
      </c>
      <c r="I116" s="111">
        <f t="shared" ca="1" si="10"/>
        <v>0.11668918416078797</v>
      </c>
      <c r="J116" s="111">
        <f t="shared" ca="1" si="10"/>
        <v>0.1414061407257198</v>
      </c>
      <c r="K116" s="111">
        <f t="shared" ca="1" si="10"/>
        <v>0.16612309729065164</v>
      </c>
      <c r="L116" s="111">
        <f t="shared" ca="1" si="10"/>
        <v>0.1908400538555835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0.21555701042051534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1.3475022634115822E-3</v>
      </c>
      <c r="H117" s="111">
        <f t="shared" ca="1" si="10"/>
        <v>2.4812126918431075E-2</v>
      </c>
      <c r="I117" s="111">
        <f t="shared" ca="1" si="10"/>
        <v>4.8276751573450571E-2</v>
      </c>
      <c r="J117" s="111">
        <f t="shared" ca="1" si="10"/>
        <v>7.1741376228470072E-2</v>
      </c>
      <c r="K117" s="111">
        <f t="shared" ca="1" si="10"/>
        <v>9.5206000883489558E-2</v>
      </c>
      <c r="L117" s="111">
        <f t="shared" ca="1" si="10"/>
        <v>0.11867062553850904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0.14213525019352855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topLeftCell="A19" workbookViewId="0">
      <selection activeCell="E22" sqref="E2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t="shared" ref="I2:L2" ca="1" si="0">H2-5*(H2-$M2)/($M$1-H$1)</f>
        <v>#N/A</v>
      </c>
      <c r="J2" s="111" t="e">
        <f t="shared" ca="1" si="0"/>
        <v>#N/A</v>
      </c>
      <c r="K2" s="111" t="e">
        <f t="shared" ca="1" si="0"/>
        <v>#N/A</v>
      </c>
      <c r="L2" s="111" t="e">
        <f t="shared" ca="1" si="0"/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1">G3-5*(G3-$M3)/($M$1-G$1)</f>
        <v>#N/A</v>
      </c>
      <c r="I3" s="111" t="e">
        <f t="shared" ca="1" si="1"/>
        <v>#N/A</v>
      </c>
      <c r="J3" s="111" t="e">
        <f t="shared" ca="1" si="1"/>
        <v>#N/A</v>
      </c>
      <c r="K3" s="111" t="e">
        <f t="shared" ca="1" si="1"/>
        <v>#N/A</v>
      </c>
      <c r="L3" s="111" t="e">
        <f t="shared" ca="1" si="1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1"/>
        <v>#N/A</v>
      </c>
      <c r="I4" s="111" t="e">
        <f t="shared" ca="1" si="1"/>
        <v>#N/A</v>
      </c>
      <c r="J4" s="111" t="e">
        <f t="shared" ca="1" si="1"/>
        <v>#N/A</v>
      </c>
      <c r="K4" s="111" t="e">
        <f t="shared" ca="1" si="1"/>
        <v>#N/A</v>
      </c>
      <c r="L4" s="111" t="e">
        <f t="shared" ca="1" si="1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1"/>
        <v>#N/A</v>
      </c>
      <c r="I5" s="111" t="e">
        <f t="shared" ca="1" si="1"/>
        <v>#N/A</v>
      </c>
      <c r="J5" s="111" t="e">
        <f t="shared" ca="1" si="1"/>
        <v>#N/A</v>
      </c>
      <c r="K5" s="111" t="e">
        <f t="shared" ca="1" si="1"/>
        <v>#N/A</v>
      </c>
      <c r="L5" s="111" t="e">
        <f t="shared" ca="1" si="1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1"/>
        <v>#N/A</v>
      </c>
      <c r="I6" s="111" t="e">
        <f t="shared" ca="1" si="1"/>
        <v>#N/A</v>
      </c>
      <c r="J6" s="111" t="e">
        <f t="shared" ca="1" si="1"/>
        <v>#N/A</v>
      </c>
      <c r="K6" s="111" t="e">
        <f t="shared" ca="1" si="1"/>
        <v>#N/A</v>
      </c>
      <c r="L6" s="111" t="e">
        <f t="shared" ca="1" si="1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1"/>
        <v>#N/A</v>
      </c>
      <c r="I7" s="111" t="e">
        <f t="shared" ca="1" si="1"/>
        <v>#N/A</v>
      </c>
      <c r="J7" s="111" t="e">
        <f t="shared" ca="1" si="1"/>
        <v>#N/A</v>
      </c>
      <c r="K7" s="111" t="e">
        <f t="shared" ca="1" si="1"/>
        <v>#N/A</v>
      </c>
      <c r="L7" s="111" t="e">
        <f t="shared" ca="1" si="1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1"/>
        <v>#N/A</v>
      </c>
      <c r="I8" s="111" t="e">
        <f t="shared" ca="1" si="1"/>
        <v>#N/A</v>
      </c>
      <c r="J8" s="111" t="e">
        <f t="shared" ca="1" si="1"/>
        <v>#N/A</v>
      </c>
      <c r="K8" s="111" t="e">
        <f t="shared" ca="1" si="1"/>
        <v>#N/A</v>
      </c>
      <c r="L8" s="111" t="e">
        <f t="shared" ca="1" si="1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1"/>
        <v>#N/A</v>
      </c>
      <c r="I9" s="111" t="e">
        <f t="shared" ca="1" si="1"/>
        <v>#N/A</v>
      </c>
      <c r="J9" s="111" t="e">
        <f t="shared" ca="1" si="1"/>
        <v>#N/A</v>
      </c>
      <c r="K9" s="111" t="e">
        <f t="shared" ca="1" si="1"/>
        <v>#N/A</v>
      </c>
      <c r="L9" s="111" t="e">
        <f t="shared" ca="1" si="1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1"/>
        <v>#N/A</v>
      </c>
      <c r="I10" s="111" t="e">
        <f t="shared" ca="1" si="1"/>
        <v>#N/A</v>
      </c>
      <c r="J10" s="111" t="e">
        <f t="shared" ca="1" si="1"/>
        <v>#N/A</v>
      </c>
      <c r="K10" s="111" t="e">
        <f t="shared" ca="1" si="1"/>
        <v>#N/A</v>
      </c>
      <c r="L10" s="111" t="e">
        <f t="shared" ca="1" si="1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1"/>
        <v>#N/A</v>
      </c>
      <c r="I11" s="111" t="e">
        <f t="shared" ca="1" si="1"/>
        <v>#N/A</v>
      </c>
      <c r="J11" s="111" t="e">
        <f t="shared" ca="1" si="1"/>
        <v>#N/A</v>
      </c>
      <c r="K11" s="111" t="e">
        <f t="shared" ca="1" si="1"/>
        <v>#N/A</v>
      </c>
      <c r="L11" s="111" t="e">
        <f t="shared" ca="1" si="1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1"/>
        <v>#N/A</v>
      </c>
      <c r="I12" s="111" t="e">
        <f t="shared" ca="1" si="1"/>
        <v>#N/A</v>
      </c>
      <c r="J12" s="111" t="e">
        <f t="shared" ca="1" si="1"/>
        <v>#N/A</v>
      </c>
      <c r="K12" s="111" t="e">
        <f t="shared" ca="1" si="1"/>
        <v>#N/A</v>
      </c>
      <c r="L12" s="111" t="e">
        <f t="shared" ca="1" si="1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1"/>
        <v>#N/A</v>
      </c>
      <c r="I13" s="111" t="e">
        <f t="shared" ca="1" si="1"/>
        <v>#N/A</v>
      </c>
      <c r="J13" s="111" t="e">
        <f t="shared" ca="1" si="1"/>
        <v>#N/A</v>
      </c>
      <c r="K13" s="111" t="e">
        <f t="shared" ca="1" si="1"/>
        <v>#N/A</v>
      </c>
      <c r="L13" s="111" t="e">
        <f t="shared" ca="1" si="1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1"/>
        <v>#N/A</v>
      </c>
      <c r="I14" s="111" t="e">
        <f t="shared" ca="1" si="1"/>
        <v>#N/A</v>
      </c>
      <c r="J14" s="111" t="e">
        <f t="shared" ca="1" si="1"/>
        <v>#N/A</v>
      </c>
      <c r="K14" s="111" t="e">
        <f t="shared" ca="1" si="1"/>
        <v>#N/A</v>
      </c>
      <c r="L14" s="111" t="e">
        <f t="shared" ca="1" si="1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1"/>
        <v>#N/A</v>
      </c>
      <c r="I15" s="111" t="e">
        <f t="shared" ca="1" si="1"/>
        <v>#N/A</v>
      </c>
      <c r="J15" s="111" t="e">
        <f t="shared" ca="1" si="1"/>
        <v>#N/A</v>
      </c>
      <c r="K15" s="111" t="e">
        <f t="shared" ca="1" si="1"/>
        <v>#N/A</v>
      </c>
      <c r="L15" s="111" t="e">
        <f t="shared" ca="1" si="1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1"/>
        <v>#N/A</v>
      </c>
      <c r="I16" s="111" t="e">
        <f t="shared" ca="1" si="1"/>
        <v>#N/A</v>
      </c>
      <c r="J16" s="111" t="e">
        <f t="shared" ca="1" si="1"/>
        <v>#N/A</v>
      </c>
      <c r="K16" s="111" t="e">
        <f t="shared" ca="1" si="1"/>
        <v>#N/A</v>
      </c>
      <c r="L16" s="111" t="e">
        <f t="shared" ca="1" si="1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1"/>
        <v>#N/A</v>
      </c>
      <c r="I17" s="111" t="e">
        <f t="shared" ca="1" si="1"/>
        <v>#N/A</v>
      </c>
      <c r="J17" s="111" t="e">
        <f t="shared" ca="1" si="1"/>
        <v>#N/A</v>
      </c>
      <c r="K17" s="111" t="e">
        <f t="shared" ca="1" si="1"/>
        <v>#N/A</v>
      </c>
      <c r="L17" s="111" t="e">
        <f t="shared" ca="1" si="1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1"/>
        <v>#N/A</v>
      </c>
      <c r="I18" s="111" t="e">
        <f t="shared" ca="1" si="1"/>
        <v>#N/A</v>
      </c>
      <c r="J18" s="111" t="e">
        <f t="shared" ca="1" si="1"/>
        <v>#N/A</v>
      </c>
      <c r="K18" s="111" t="e">
        <f t="shared" ca="1" si="1"/>
        <v>#N/A</v>
      </c>
      <c r="L18" s="111" t="e">
        <f t="shared" ca="1" si="1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2">G19-5*(G19-$M19)/($M$1-G$1)</f>
        <v>#N/A</v>
      </c>
      <c r="I19" s="111" t="e">
        <f t="shared" ca="1" si="2"/>
        <v>#N/A</v>
      </c>
      <c r="J19" s="111" t="e">
        <f t="shared" ca="1" si="2"/>
        <v>#N/A</v>
      </c>
      <c r="K19" s="111" t="e">
        <f t="shared" ca="1" si="2"/>
        <v>#N/A</v>
      </c>
      <c r="L19" s="111" t="e">
        <f t="shared" ca="1" si="2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2"/>
        <v>#N/A</v>
      </c>
      <c r="I20" s="111" t="e">
        <f t="shared" ca="1" si="2"/>
        <v>#N/A</v>
      </c>
      <c r="J20" s="111" t="e">
        <f t="shared" ca="1" si="2"/>
        <v>#N/A</v>
      </c>
      <c r="K20" s="111" t="e">
        <f t="shared" ca="1" si="2"/>
        <v>#N/A</v>
      </c>
      <c r="L20" s="111" t="e">
        <f t="shared" ca="1" si="2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2"/>
        <v>#N/A</v>
      </c>
      <c r="I21" s="111" t="e">
        <f t="shared" ca="1" si="2"/>
        <v>#N/A</v>
      </c>
      <c r="J21" s="111" t="e">
        <f t="shared" ca="1" si="2"/>
        <v>#N/A</v>
      </c>
      <c r="K21" s="111" t="e">
        <f t="shared" ca="1" si="2"/>
        <v>#N/A</v>
      </c>
      <c r="L21" s="111" t="e">
        <f t="shared" ca="1" si="2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2"/>
        <v>#N/A</v>
      </c>
      <c r="I22" s="111" t="e">
        <f t="shared" ca="1" si="2"/>
        <v>#N/A</v>
      </c>
      <c r="J22" s="111" t="e">
        <f t="shared" ca="1" si="2"/>
        <v>#N/A</v>
      </c>
      <c r="K22" s="111" t="e">
        <f t="shared" ca="1" si="2"/>
        <v>#N/A</v>
      </c>
      <c r="L22" s="111" t="e">
        <f t="shared" ca="1" si="2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2"/>
        <v>#N/A</v>
      </c>
      <c r="I23" s="111" t="e">
        <f t="shared" ca="1" si="2"/>
        <v>#N/A</v>
      </c>
      <c r="J23" s="111" t="e">
        <f t="shared" ca="1" si="2"/>
        <v>#N/A</v>
      </c>
      <c r="K23" s="111" t="e">
        <f t="shared" ca="1" si="2"/>
        <v>#N/A</v>
      </c>
      <c r="L23" s="111" t="e">
        <f t="shared" ca="1" si="2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2"/>
        <v>#N/A</v>
      </c>
      <c r="I24" s="111" t="e">
        <f t="shared" ca="1" si="2"/>
        <v>#N/A</v>
      </c>
      <c r="J24" s="111" t="e">
        <f t="shared" ca="1" si="2"/>
        <v>#N/A</v>
      </c>
      <c r="K24" s="111" t="e">
        <f t="shared" ca="1" si="2"/>
        <v>#N/A</v>
      </c>
      <c r="L24" s="111" t="e">
        <f t="shared" ca="1" si="2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2"/>
        <v>#N/A</v>
      </c>
      <c r="I25" s="111" t="e">
        <f t="shared" ca="1" si="2"/>
        <v>#N/A</v>
      </c>
      <c r="J25" s="111" t="e">
        <f t="shared" ca="1" si="2"/>
        <v>#N/A</v>
      </c>
      <c r="K25" s="111" t="e">
        <f t="shared" ca="1" si="2"/>
        <v>#N/A</v>
      </c>
      <c r="L25" s="111" t="e">
        <f t="shared" ca="1" si="2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2"/>
        <v>#N/A</v>
      </c>
      <c r="I26" s="111" t="e">
        <f t="shared" ca="1" si="2"/>
        <v>#N/A</v>
      </c>
      <c r="J26" s="111" t="e">
        <f t="shared" ca="1" si="2"/>
        <v>#N/A</v>
      </c>
      <c r="K26" s="111" t="e">
        <f t="shared" ca="1" si="2"/>
        <v>#N/A</v>
      </c>
      <c r="L26" s="111" t="e">
        <f t="shared" ca="1" si="2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2"/>
        <v>#N/A</v>
      </c>
      <c r="I27" s="111" t="e">
        <f t="shared" ca="1" si="2"/>
        <v>#N/A</v>
      </c>
      <c r="J27" s="111" t="e">
        <f t="shared" ca="1" si="2"/>
        <v>#N/A</v>
      </c>
      <c r="K27" s="111" t="e">
        <f t="shared" ca="1" si="2"/>
        <v>#N/A</v>
      </c>
      <c r="L27" s="111" t="e">
        <f t="shared" ca="1" si="2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2"/>
        <v>#N/A</v>
      </c>
      <c r="I28" s="111" t="e">
        <f t="shared" ca="1" si="2"/>
        <v>#N/A</v>
      </c>
      <c r="J28" s="111" t="e">
        <f t="shared" ca="1" si="2"/>
        <v>#N/A</v>
      </c>
      <c r="K28" s="111" t="e">
        <f t="shared" ca="1" si="2"/>
        <v>#N/A</v>
      </c>
      <c r="L28" s="111" t="e">
        <f t="shared" ca="1" si="2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2"/>
        <v>#N/A</v>
      </c>
      <c r="I29" s="111" t="e">
        <f t="shared" ca="1" si="2"/>
        <v>#N/A</v>
      </c>
      <c r="J29" s="111" t="e">
        <f t="shared" ca="1" si="2"/>
        <v>#N/A</v>
      </c>
      <c r="K29" s="111" t="e">
        <f t="shared" ca="1" si="2"/>
        <v>#N/A</v>
      </c>
      <c r="L29" s="111" t="e">
        <f t="shared" ca="1" si="2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2"/>
        <v>#N/A</v>
      </c>
      <c r="I30" s="111" t="e">
        <f t="shared" ca="1" si="2"/>
        <v>#N/A</v>
      </c>
      <c r="J30" s="111" t="e">
        <f t="shared" ca="1" si="2"/>
        <v>#N/A</v>
      </c>
      <c r="K30" s="111" t="e">
        <f t="shared" ca="1" si="2"/>
        <v>#N/A</v>
      </c>
      <c r="L30" s="111" t="e">
        <f t="shared" ca="1" si="2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2"/>
        <v>#N/A</v>
      </c>
      <c r="I31" s="111" t="e">
        <f t="shared" ca="1" si="2"/>
        <v>#N/A</v>
      </c>
      <c r="J31" s="111" t="e">
        <f t="shared" ca="1" si="2"/>
        <v>#N/A</v>
      </c>
      <c r="K31" s="111" t="e">
        <f t="shared" ca="1" si="2"/>
        <v>#N/A</v>
      </c>
      <c r="L31" s="111" t="e">
        <f t="shared" ca="1" si="2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2"/>
        <v>#N/A</v>
      </c>
      <c r="I32" s="111" t="e">
        <f t="shared" ca="1" si="2"/>
        <v>#N/A</v>
      </c>
      <c r="J32" s="111" t="e">
        <f t="shared" ca="1" si="2"/>
        <v>#N/A</v>
      </c>
      <c r="K32" s="111" t="e">
        <f t="shared" ca="1" si="2"/>
        <v>#N/A</v>
      </c>
      <c r="L32" s="111" t="e">
        <f t="shared" ca="1" si="2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2"/>
        <v>#N/A</v>
      </c>
      <c r="I33" s="111" t="e">
        <f t="shared" ca="1" si="2"/>
        <v>#N/A</v>
      </c>
      <c r="J33" s="111" t="e">
        <f t="shared" ca="1" si="2"/>
        <v>#N/A</v>
      </c>
      <c r="K33" s="111" t="e">
        <f t="shared" ca="1" si="2"/>
        <v>#N/A</v>
      </c>
      <c r="L33" s="111" t="e">
        <f t="shared" ca="1" si="2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2"/>
        <v>#N/A</v>
      </c>
      <c r="I34" s="111" t="e">
        <f t="shared" ca="1" si="2"/>
        <v>#N/A</v>
      </c>
      <c r="J34" s="111" t="e">
        <f t="shared" ca="1" si="2"/>
        <v>#N/A</v>
      </c>
      <c r="K34" s="111" t="e">
        <f t="shared" ca="1" si="2"/>
        <v>#N/A</v>
      </c>
      <c r="L34" s="111" t="e">
        <f t="shared" ca="1" si="2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4">G35-5*(G35-$M35)/($M$1-G$1)</f>
        <v>#N/A</v>
      </c>
      <c r="I35" s="111" t="e">
        <f t="shared" ca="1" si="4"/>
        <v>#N/A</v>
      </c>
      <c r="J35" s="111" t="e">
        <f t="shared" ca="1" si="4"/>
        <v>#N/A</v>
      </c>
      <c r="K35" s="111" t="e">
        <f t="shared" ca="1" si="4"/>
        <v>#N/A</v>
      </c>
      <c r="L35" s="111" t="e">
        <f t="shared" ca="1" si="4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4"/>
        <v>#N/A</v>
      </c>
      <c r="I36" s="111" t="e">
        <f t="shared" ca="1" si="4"/>
        <v>#N/A</v>
      </c>
      <c r="J36" s="111" t="e">
        <f t="shared" ca="1" si="4"/>
        <v>#N/A</v>
      </c>
      <c r="K36" s="111" t="e">
        <f t="shared" ca="1" si="4"/>
        <v>#N/A</v>
      </c>
      <c r="L36" s="111" t="e">
        <f t="shared" ca="1" si="4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4"/>
        <v>#N/A</v>
      </c>
      <c r="I37" s="111" t="e">
        <f t="shared" ca="1" si="4"/>
        <v>#N/A</v>
      </c>
      <c r="J37" s="111" t="e">
        <f t="shared" ca="1" si="4"/>
        <v>#N/A</v>
      </c>
      <c r="K37" s="111" t="e">
        <f t="shared" ca="1" si="4"/>
        <v>#N/A</v>
      </c>
      <c r="L37" s="111" t="e">
        <f t="shared" ca="1" si="4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4"/>
        <v>#N/A</v>
      </c>
      <c r="I38" s="111" t="e">
        <f t="shared" ca="1" si="4"/>
        <v>#N/A</v>
      </c>
      <c r="J38" s="111" t="e">
        <f t="shared" ca="1" si="4"/>
        <v>#N/A</v>
      </c>
      <c r="K38" s="111" t="e">
        <f t="shared" ca="1" si="4"/>
        <v>#N/A</v>
      </c>
      <c r="L38" s="111" t="e">
        <f t="shared" ca="1" si="4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4"/>
        <v>#N/A</v>
      </c>
      <c r="I39" s="111" t="e">
        <f t="shared" ca="1" si="4"/>
        <v>#N/A</v>
      </c>
      <c r="J39" s="111" t="e">
        <f t="shared" ca="1" si="4"/>
        <v>#N/A</v>
      </c>
      <c r="K39" s="111" t="e">
        <f t="shared" ca="1" si="4"/>
        <v>#N/A</v>
      </c>
      <c r="L39" s="111" t="e">
        <f t="shared" ca="1" si="4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4"/>
        <v>#N/A</v>
      </c>
      <c r="I40" s="111" t="e">
        <f t="shared" ca="1" si="4"/>
        <v>#N/A</v>
      </c>
      <c r="J40" s="111" t="e">
        <f t="shared" ca="1" si="4"/>
        <v>#N/A</v>
      </c>
      <c r="K40" s="111" t="e">
        <f t="shared" ca="1" si="4"/>
        <v>#N/A</v>
      </c>
      <c r="L40" s="111" t="e">
        <f t="shared" ca="1" si="4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4"/>
        <v>#N/A</v>
      </c>
      <c r="I41" s="111" t="e">
        <f t="shared" ca="1" si="4"/>
        <v>#N/A</v>
      </c>
      <c r="J41" s="111" t="e">
        <f t="shared" ca="1" si="4"/>
        <v>#N/A</v>
      </c>
      <c r="K41" s="111" t="e">
        <f t="shared" ca="1" si="4"/>
        <v>#N/A</v>
      </c>
      <c r="L41" s="111" t="e">
        <f t="shared" ca="1" si="4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4"/>
        <v>#N/A</v>
      </c>
      <c r="I42" s="111" t="e">
        <f t="shared" ca="1" si="4"/>
        <v>#N/A</v>
      </c>
      <c r="J42" s="111" t="e">
        <f t="shared" ca="1" si="4"/>
        <v>#N/A</v>
      </c>
      <c r="K42" s="111" t="e">
        <f t="shared" ca="1" si="4"/>
        <v>#N/A</v>
      </c>
      <c r="L42" s="111" t="e">
        <f t="shared" ca="1" si="4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4"/>
        <v>#N/A</v>
      </c>
      <c r="I43" s="111" t="e">
        <f t="shared" ca="1" si="4"/>
        <v>#N/A</v>
      </c>
      <c r="J43" s="111" t="e">
        <f t="shared" ca="1" si="4"/>
        <v>#N/A</v>
      </c>
      <c r="K43" s="111" t="e">
        <f t="shared" ca="1" si="4"/>
        <v>#N/A</v>
      </c>
      <c r="L43" s="111" t="e">
        <f t="shared" ca="1" si="4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4"/>
        <v>#N/A</v>
      </c>
      <c r="I44" s="111" t="e">
        <f t="shared" ca="1" si="4"/>
        <v>#N/A</v>
      </c>
      <c r="J44" s="111" t="e">
        <f t="shared" ca="1" si="4"/>
        <v>#N/A</v>
      </c>
      <c r="K44" s="111" t="e">
        <f t="shared" ca="1" si="4"/>
        <v>#N/A</v>
      </c>
      <c r="L44" s="111" t="e">
        <f t="shared" ca="1" si="4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4"/>
        <v>#N/A</v>
      </c>
      <c r="I45" s="111" t="e">
        <f t="shared" ca="1" si="4"/>
        <v>#N/A</v>
      </c>
      <c r="J45" s="111" t="e">
        <f t="shared" ca="1" si="4"/>
        <v>#N/A</v>
      </c>
      <c r="K45" s="111" t="e">
        <f t="shared" ca="1" si="4"/>
        <v>#N/A</v>
      </c>
      <c r="L45" s="111" t="e">
        <f t="shared" ca="1" si="4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4"/>
        <v>#N/A</v>
      </c>
      <c r="I46" s="111" t="e">
        <f t="shared" ca="1" si="4"/>
        <v>#N/A</v>
      </c>
      <c r="J46" s="111" t="e">
        <f t="shared" ca="1" si="4"/>
        <v>#N/A</v>
      </c>
      <c r="K46" s="111" t="e">
        <f t="shared" ca="1" si="4"/>
        <v>#N/A</v>
      </c>
      <c r="L46" s="111" t="e">
        <f t="shared" ca="1" si="4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4"/>
        <v>#N/A</v>
      </c>
      <c r="I47" s="111" t="e">
        <f t="shared" ca="1" si="4"/>
        <v>#N/A</v>
      </c>
      <c r="J47" s="111" t="e">
        <f t="shared" ca="1" si="4"/>
        <v>#N/A</v>
      </c>
      <c r="K47" s="111" t="e">
        <f t="shared" ca="1" si="4"/>
        <v>#N/A</v>
      </c>
      <c r="L47" s="111" t="e">
        <f t="shared" ca="1" si="4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4"/>
        <v>#N/A</v>
      </c>
      <c r="I48" s="111" t="e">
        <f t="shared" ca="1" si="4"/>
        <v>#N/A</v>
      </c>
      <c r="J48" s="111" t="e">
        <f t="shared" ca="1" si="4"/>
        <v>#N/A</v>
      </c>
      <c r="K48" s="111" t="e">
        <f t="shared" ca="1" si="4"/>
        <v>#N/A</v>
      </c>
      <c r="L48" s="111" t="e">
        <f t="shared" ca="1" si="4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4"/>
        <v>#N/A</v>
      </c>
      <c r="I49" s="111" t="e">
        <f t="shared" ca="1" si="4"/>
        <v>#N/A</v>
      </c>
      <c r="J49" s="111" t="e">
        <f t="shared" ca="1" si="4"/>
        <v>#N/A</v>
      </c>
      <c r="K49" s="111" t="e">
        <f t="shared" ca="1" si="4"/>
        <v>#N/A</v>
      </c>
      <c r="L49" s="111" t="e">
        <f t="shared" ca="1" si="4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4"/>
        <v>#N/A</v>
      </c>
      <c r="I50" s="111" t="e">
        <f t="shared" ca="1" si="4"/>
        <v>#N/A</v>
      </c>
      <c r="J50" s="111" t="e">
        <f t="shared" ca="1" si="4"/>
        <v>#N/A</v>
      </c>
      <c r="K50" s="111" t="e">
        <f t="shared" ca="1" si="4"/>
        <v>#N/A</v>
      </c>
      <c r="L50" s="111" t="e">
        <f t="shared" ca="1" si="4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5">G51-5*(G51-$M51)/($M$1-G$1)</f>
        <v>#N/A</v>
      </c>
      <c r="I51" s="111" t="e">
        <f t="shared" ca="1" si="5"/>
        <v>#N/A</v>
      </c>
      <c r="J51" s="111" t="e">
        <f t="shared" ca="1" si="5"/>
        <v>#N/A</v>
      </c>
      <c r="K51" s="111" t="e">
        <f t="shared" ca="1" si="5"/>
        <v>#N/A</v>
      </c>
      <c r="L51" s="111" t="e">
        <f t="shared" ca="1" si="5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5"/>
        <v>#N/A</v>
      </c>
      <c r="I52" s="111" t="e">
        <f t="shared" ca="1" si="5"/>
        <v>#N/A</v>
      </c>
      <c r="J52" s="111" t="e">
        <f t="shared" ca="1" si="5"/>
        <v>#N/A</v>
      </c>
      <c r="K52" s="111" t="e">
        <f t="shared" ca="1" si="5"/>
        <v>#N/A</v>
      </c>
      <c r="L52" s="111" t="e">
        <f t="shared" ca="1" si="5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5"/>
        <v>#N/A</v>
      </c>
      <c r="I53" s="111" t="e">
        <f t="shared" ca="1" si="5"/>
        <v>#N/A</v>
      </c>
      <c r="J53" s="111" t="e">
        <f t="shared" ca="1" si="5"/>
        <v>#N/A</v>
      </c>
      <c r="K53" s="111" t="e">
        <f t="shared" ca="1" si="5"/>
        <v>#N/A</v>
      </c>
      <c r="L53" s="111" t="e">
        <f t="shared" ca="1" si="5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5"/>
        <v>#N/A</v>
      </c>
      <c r="I54" s="111" t="e">
        <f t="shared" ca="1" si="5"/>
        <v>#N/A</v>
      </c>
      <c r="J54" s="111" t="e">
        <f t="shared" ca="1" si="5"/>
        <v>#N/A</v>
      </c>
      <c r="K54" s="111" t="e">
        <f t="shared" ca="1" si="5"/>
        <v>#N/A</v>
      </c>
      <c r="L54" s="111" t="e">
        <f t="shared" ca="1" si="5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5"/>
        <v>#N/A</v>
      </c>
      <c r="I55" s="111" t="e">
        <f t="shared" ca="1" si="5"/>
        <v>#N/A</v>
      </c>
      <c r="J55" s="111" t="e">
        <f t="shared" ca="1" si="5"/>
        <v>#N/A</v>
      </c>
      <c r="K55" s="111" t="e">
        <f t="shared" ca="1" si="5"/>
        <v>#N/A</v>
      </c>
      <c r="L55" s="111" t="e">
        <f t="shared" ca="1" si="5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5"/>
        <v>#N/A</v>
      </c>
      <c r="I56" s="111" t="e">
        <f t="shared" ca="1" si="5"/>
        <v>#N/A</v>
      </c>
      <c r="J56" s="111" t="e">
        <f t="shared" ca="1" si="5"/>
        <v>#N/A</v>
      </c>
      <c r="K56" s="111" t="e">
        <f t="shared" ca="1" si="5"/>
        <v>#N/A</v>
      </c>
      <c r="L56" s="111" t="e">
        <f t="shared" ca="1" si="5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5"/>
        <v>#N/A</v>
      </c>
      <c r="I57" s="111" t="e">
        <f t="shared" ca="1" si="5"/>
        <v>#N/A</v>
      </c>
      <c r="J57" s="111" t="e">
        <f t="shared" ca="1" si="5"/>
        <v>#N/A</v>
      </c>
      <c r="K57" s="111" t="e">
        <f t="shared" ca="1" si="5"/>
        <v>#N/A</v>
      </c>
      <c r="L57" s="111" t="e">
        <f t="shared" ca="1" si="5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5"/>
        <v>#N/A</v>
      </c>
      <c r="I58" s="111" t="e">
        <f t="shared" ca="1" si="5"/>
        <v>#N/A</v>
      </c>
      <c r="J58" s="111" t="e">
        <f t="shared" ca="1" si="5"/>
        <v>#N/A</v>
      </c>
      <c r="K58" s="111" t="e">
        <f t="shared" ca="1" si="5"/>
        <v>#N/A</v>
      </c>
      <c r="L58" s="111" t="e">
        <f t="shared" ca="1" si="5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5"/>
        <v>#N/A</v>
      </c>
      <c r="I59" s="111" t="e">
        <f t="shared" ca="1" si="5"/>
        <v>#N/A</v>
      </c>
      <c r="J59" s="111" t="e">
        <f t="shared" ca="1" si="5"/>
        <v>#N/A</v>
      </c>
      <c r="K59" s="111" t="e">
        <f t="shared" ca="1" si="5"/>
        <v>#N/A</v>
      </c>
      <c r="L59" s="111" t="e">
        <f t="shared" ca="1" si="5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5"/>
        <v>#N/A</v>
      </c>
      <c r="I60" s="111" t="e">
        <f t="shared" ca="1" si="5"/>
        <v>#N/A</v>
      </c>
      <c r="J60" s="111" t="e">
        <f t="shared" ca="1" si="5"/>
        <v>#N/A</v>
      </c>
      <c r="K60" s="111" t="e">
        <f t="shared" ca="1" si="5"/>
        <v>#N/A</v>
      </c>
      <c r="L60" s="111" t="e">
        <f t="shared" ca="1" si="5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5"/>
        <v>#N/A</v>
      </c>
      <c r="I61" s="111" t="e">
        <f t="shared" ca="1" si="5"/>
        <v>#N/A</v>
      </c>
      <c r="J61" s="111" t="e">
        <f t="shared" ca="1" si="5"/>
        <v>#N/A</v>
      </c>
      <c r="K61" s="111" t="e">
        <f t="shared" ca="1" si="5"/>
        <v>#N/A</v>
      </c>
      <c r="L61" s="111" t="e">
        <f t="shared" ca="1" si="5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5"/>
        <v>#N/A</v>
      </c>
      <c r="I62" s="111" t="e">
        <f t="shared" ca="1" si="5"/>
        <v>#N/A</v>
      </c>
      <c r="J62" s="111" t="e">
        <f t="shared" ca="1" si="5"/>
        <v>#N/A</v>
      </c>
      <c r="K62" s="111" t="e">
        <f t="shared" ca="1" si="5"/>
        <v>#N/A</v>
      </c>
      <c r="L62" s="111" t="e">
        <f t="shared" ca="1" si="5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">B34+1</f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5"/>
        <v>#N/A</v>
      </c>
      <c r="I63" s="111" t="e">
        <f t="shared" ca="1" si="5"/>
        <v>#N/A</v>
      </c>
      <c r="J63" s="111" t="e">
        <f t="shared" ca="1" si="5"/>
        <v>#N/A</v>
      </c>
      <c r="K63" s="111" t="e">
        <f t="shared" ca="1" si="5"/>
        <v>#N/A</v>
      </c>
      <c r="L63" s="111" t="e">
        <f t="shared" ca="1" si="5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5"/>
        <v>#N/A</v>
      </c>
      <c r="I64" s="111" t="e">
        <f t="shared" ca="1" si="5"/>
        <v>#N/A</v>
      </c>
      <c r="J64" s="111" t="e">
        <f t="shared" ca="1" si="5"/>
        <v>#N/A</v>
      </c>
      <c r="K64" s="111" t="e">
        <f t="shared" ca="1" si="5"/>
        <v>#N/A</v>
      </c>
      <c r="L64" s="111" t="e">
        <f t="shared" ca="1" si="5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5"/>
        <v>#N/A</v>
      </c>
      <c r="I65" s="111" t="e">
        <f t="shared" ca="1" si="5"/>
        <v>#N/A</v>
      </c>
      <c r="J65" s="111" t="e">
        <f t="shared" ca="1" si="5"/>
        <v>#N/A</v>
      </c>
      <c r="K65" s="111" t="e">
        <f t="shared" ca="1" si="5"/>
        <v>#N/A</v>
      </c>
      <c r="L65" s="111" t="e">
        <f t="shared" ca="1" si="5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5"/>
        <v>#N/A</v>
      </c>
      <c r="I66" s="111" t="e">
        <f t="shared" ca="1" si="5"/>
        <v>#N/A</v>
      </c>
      <c r="J66" s="111" t="e">
        <f t="shared" ca="1" si="5"/>
        <v>#N/A</v>
      </c>
      <c r="K66" s="111" t="e">
        <f t="shared" ca="1" si="5"/>
        <v>#N/A</v>
      </c>
      <c r="L66" s="111" t="e">
        <f t="shared" ca="1" si="5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7">G67-5*(G67-$M67)/($M$1-G$1)</f>
        <v>#N/A</v>
      </c>
      <c r="I67" s="111" t="e">
        <f t="shared" ca="1" si="7"/>
        <v>#N/A</v>
      </c>
      <c r="J67" s="111" t="e">
        <f t="shared" ca="1" si="7"/>
        <v>#N/A</v>
      </c>
      <c r="K67" s="111" t="e">
        <f t="shared" ca="1" si="7"/>
        <v>#N/A</v>
      </c>
      <c r="L67" s="111" t="e">
        <f t="shared" ca="1" si="7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7"/>
        <v>#N/A</v>
      </c>
      <c r="I68" s="111" t="e">
        <f t="shared" ca="1" si="7"/>
        <v>#N/A</v>
      </c>
      <c r="J68" s="111" t="e">
        <f t="shared" ca="1" si="7"/>
        <v>#N/A</v>
      </c>
      <c r="K68" s="111" t="e">
        <f t="shared" ca="1" si="7"/>
        <v>#N/A</v>
      </c>
      <c r="L68" s="111" t="e">
        <f t="shared" ca="1" si="7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7"/>
        <v>#N/A</v>
      </c>
      <c r="I69" s="111" t="e">
        <f t="shared" ca="1" si="7"/>
        <v>#N/A</v>
      </c>
      <c r="J69" s="111" t="e">
        <f t="shared" ca="1" si="7"/>
        <v>#N/A</v>
      </c>
      <c r="K69" s="111" t="e">
        <f t="shared" ca="1" si="7"/>
        <v>#N/A</v>
      </c>
      <c r="L69" s="111" t="e">
        <f t="shared" ca="1" si="7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7"/>
        <v>#N/A</v>
      </c>
      <c r="I70" s="111" t="e">
        <f t="shared" ca="1" si="7"/>
        <v>#N/A</v>
      </c>
      <c r="J70" s="111" t="e">
        <f t="shared" ca="1" si="7"/>
        <v>#N/A</v>
      </c>
      <c r="K70" s="111" t="e">
        <f t="shared" ca="1" si="7"/>
        <v>#N/A</v>
      </c>
      <c r="L70" s="111" t="e">
        <f t="shared" ca="1" si="7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7"/>
        <v>#N/A</v>
      </c>
      <c r="I71" s="111" t="e">
        <f t="shared" ca="1" si="7"/>
        <v>#N/A</v>
      </c>
      <c r="J71" s="111" t="e">
        <f t="shared" ca="1" si="7"/>
        <v>#N/A</v>
      </c>
      <c r="K71" s="111" t="e">
        <f t="shared" ca="1" si="7"/>
        <v>#N/A</v>
      </c>
      <c r="L71" s="111" t="e">
        <f t="shared" ca="1" si="7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7"/>
        <v>#N/A</v>
      </c>
      <c r="I72" s="111" t="e">
        <f t="shared" ca="1" si="7"/>
        <v>#N/A</v>
      </c>
      <c r="J72" s="111" t="e">
        <f t="shared" ca="1" si="7"/>
        <v>#N/A</v>
      </c>
      <c r="K72" s="111" t="e">
        <f t="shared" ca="1" si="7"/>
        <v>#N/A</v>
      </c>
      <c r="L72" s="111" t="e">
        <f t="shared" ca="1" si="7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7"/>
        <v>#N/A</v>
      </c>
      <c r="I73" s="111" t="e">
        <f t="shared" ca="1" si="7"/>
        <v>#N/A</v>
      </c>
      <c r="J73" s="111" t="e">
        <f t="shared" ca="1" si="7"/>
        <v>#N/A</v>
      </c>
      <c r="K73" s="111" t="e">
        <f t="shared" ca="1" si="7"/>
        <v>#N/A</v>
      </c>
      <c r="L73" s="111" t="e">
        <f t="shared" ca="1" si="7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7"/>
        <v>#N/A</v>
      </c>
      <c r="I74" s="111" t="e">
        <f t="shared" ca="1" si="7"/>
        <v>#N/A</v>
      </c>
      <c r="J74" s="111" t="e">
        <f t="shared" ca="1" si="7"/>
        <v>#N/A</v>
      </c>
      <c r="K74" s="111" t="e">
        <f t="shared" ca="1" si="7"/>
        <v>#N/A</v>
      </c>
      <c r="L74" s="111" t="e">
        <f t="shared" ca="1" si="7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7"/>
        <v>#N/A</v>
      </c>
      <c r="I75" s="111" t="e">
        <f t="shared" ca="1" si="7"/>
        <v>#N/A</v>
      </c>
      <c r="J75" s="111" t="e">
        <f t="shared" ca="1" si="7"/>
        <v>#N/A</v>
      </c>
      <c r="K75" s="111" t="e">
        <f t="shared" ca="1" si="7"/>
        <v>#N/A</v>
      </c>
      <c r="L75" s="111" t="e">
        <f t="shared" ca="1" si="7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7"/>
        <v>#N/A</v>
      </c>
      <c r="I76" s="111" t="e">
        <f t="shared" ca="1" si="7"/>
        <v>#N/A</v>
      </c>
      <c r="J76" s="111" t="e">
        <f t="shared" ca="1" si="7"/>
        <v>#N/A</v>
      </c>
      <c r="K76" s="111" t="e">
        <f t="shared" ca="1" si="7"/>
        <v>#N/A</v>
      </c>
      <c r="L76" s="111" t="e">
        <f t="shared" ca="1" si="7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7"/>
        <v>#N/A</v>
      </c>
      <c r="I77" s="111" t="e">
        <f t="shared" ca="1" si="7"/>
        <v>#N/A</v>
      </c>
      <c r="J77" s="111" t="e">
        <f t="shared" ca="1" si="7"/>
        <v>#N/A</v>
      </c>
      <c r="K77" s="111" t="e">
        <f t="shared" ca="1" si="7"/>
        <v>#N/A</v>
      </c>
      <c r="L77" s="111" t="e">
        <f t="shared" ca="1" si="7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7"/>
        <v>#N/A</v>
      </c>
      <c r="I78" s="111" t="e">
        <f t="shared" ca="1" si="7"/>
        <v>#N/A</v>
      </c>
      <c r="J78" s="111" t="e">
        <f t="shared" ca="1" si="7"/>
        <v>#N/A</v>
      </c>
      <c r="K78" s="111" t="e">
        <f t="shared" ca="1" si="7"/>
        <v>#N/A</v>
      </c>
      <c r="L78" s="111" t="e">
        <f t="shared" ca="1" si="7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7"/>
        <v>#N/A</v>
      </c>
      <c r="I79" s="111" t="e">
        <f t="shared" ca="1" si="7"/>
        <v>#N/A</v>
      </c>
      <c r="J79" s="111" t="e">
        <f t="shared" ca="1" si="7"/>
        <v>#N/A</v>
      </c>
      <c r="K79" s="111" t="e">
        <f t="shared" ca="1" si="7"/>
        <v>#N/A</v>
      </c>
      <c r="L79" s="111" t="e">
        <f t="shared" ca="1" si="7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7"/>
        <v>#N/A</v>
      </c>
      <c r="I80" s="111" t="e">
        <f t="shared" ca="1" si="7"/>
        <v>#N/A</v>
      </c>
      <c r="J80" s="111" t="e">
        <f t="shared" ca="1" si="7"/>
        <v>#N/A</v>
      </c>
      <c r="K80" s="111" t="e">
        <f t="shared" ca="1" si="7"/>
        <v>#N/A</v>
      </c>
      <c r="L80" s="111" t="e">
        <f t="shared" ca="1" si="7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7"/>
        <v>#N/A</v>
      </c>
      <c r="I81" s="111" t="e">
        <f t="shared" ca="1" si="7"/>
        <v>#N/A</v>
      </c>
      <c r="J81" s="111" t="e">
        <f t="shared" ca="1" si="7"/>
        <v>#N/A</v>
      </c>
      <c r="K81" s="111" t="e">
        <f t="shared" ca="1" si="7"/>
        <v>#N/A</v>
      </c>
      <c r="L81" s="111" t="e">
        <f t="shared" ca="1" si="7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7"/>
        <v>#N/A</v>
      </c>
      <c r="I82" s="111" t="e">
        <f t="shared" ca="1" si="7"/>
        <v>#N/A</v>
      </c>
      <c r="J82" s="111" t="e">
        <f t="shared" ca="1" si="7"/>
        <v>#N/A</v>
      </c>
      <c r="K82" s="111" t="e">
        <f t="shared" ca="1" si="7"/>
        <v>#N/A</v>
      </c>
      <c r="L82" s="111" t="e">
        <f t="shared" ca="1" si="7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8">G83-5*(G83-$M83)/($M$1-G$1)</f>
        <v>#N/A</v>
      </c>
      <c r="I83" s="111" t="e">
        <f t="shared" ca="1" si="8"/>
        <v>#N/A</v>
      </c>
      <c r="J83" s="111" t="e">
        <f t="shared" ca="1" si="8"/>
        <v>#N/A</v>
      </c>
      <c r="K83" s="111" t="e">
        <f t="shared" ca="1" si="8"/>
        <v>#N/A</v>
      </c>
      <c r="L83" s="111" t="e">
        <f t="shared" ca="1" si="8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8"/>
        <v>#N/A</v>
      </c>
      <c r="I84" s="111" t="e">
        <f t="shared" ca="1" si="8"/>
        <v>#N/A</v>
      </c>
      <c r="J84" s="111" t="e">
        <f t="shared" ca="1" si="8"/>
        <v>#N/A</v>
      </c>
      <c r="K84" s="111" t="e">
        <f t="shared" ca="1" si="8"/>
        <v>#N/A</v>
      </c>
      <c r="L84" s="111" t="e">
        <f t="shared" ca="1" si="8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8"/>
        <v>#N/A</v>
      </c>
      <c r="I85" s="111" t="e">
        <f t="shared" ca="1" si="8"/>
        <v>#N/A</v>
      </c>
      <c r="J85" s="111" t="e">
        <f t="shared" ca="1" si="8"/>
        <v>#N/A</v>
      </c>
      <c r="K85" s="111" t="e">
        <f t="shared" ca="1" si="8"/>
        <v>#N/A</v>
      </c>
      <c r="L85" s="111" t="e">
        <f t="shared" ca="1" si="8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8"/>
        <v>#N/A</v>
      </c>
      <c r="I86" s="111" t="e">
        <f t="shared" ca="1" si="8"/>
        <v>#N/A</v>
      </c>
      <c r="J86" s="111" t="e">
        <f t="shared" ca="1" si="8"/>
        <v>#N/A</v>
      </c>
      <c r="K86" s="111" t="e">
        <f t="shared" ca="1" si="8"/>
        <v>#N/A</v>
      </c>
      <c r="L86" s="111" t="e">
        <f t="shared" ca="1" si="8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8"/>
        <v>#N/A</v>
      </c>
      <c r="I87" s="111" t="e">
        <f t="shared" ca="1" si="8"/>
        <v>#N/A</v>
      </c>
      <c r="J87" s="111" t="e">
        <f t="shared" ca="1" si="8"/>
        <v>#N/A</v>
      </c>
      <c r="K87" s="111" t="e">
        <f t="shared" ca="1" si="8"/>
        <v>#N/A</v>
      </c>
      <c r="L87" s="111" t="e">
        <f t="shared" ca="1" si="8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8"/>
        <v>#N/A</v>
      </c>
      <c r="I88" s="111" t="e">
        <f t="shared" ca="1" si="8"/>
        <v>#N/A</v>
      </c>
      <c r="J88" s="111" t="e">
        <f t="shared" ca="1" si="8"/>
        <v>#N/A</v>
      </c>
      <c r="K88" s="111" t="e">
        <f t="shared" ca="1" si="8"/>
        <v>#N/A</v>
      </c>
      <c r="L88" s="111" t="e">
        <f t="shared" ca="1" si="8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8"/>
        <v>#N/A</v>
      </c>
      <c r="I89" s="111" t="e">
        <f t="shared" ca="1" si="8"/>
        <v>#N/A</v>
      </c>
      <c r="J89" s="111" t="e">
        <f t="shared" ca="1" si="8"/>
        <v>#N/A</v>
      </c>
      <c r="K89" s="111" t="e">
        <f t="shared" ca="1" si="8"/>
        <v>#N/A</v>
      </c>
      <c r="L89" s="111" t="e">
        <f t="shared" ca="1" si="8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8"/>
        <v>#N/A</v>
      </c>
      <c r="I90" s="111" t="e">
        <f t="shared" ca="1" si="8"/>
        <v>#N/A</v>
      </c>
      <c r="J90" s="111" t="e">
        <f t="shared" ca="1" si="8"/>
        <v>#N/A</v>
      </c>
      <c r="K90" s="111" t="e">
        <f t="shared" ca="1" si="8"/>
        <v>#N/A</v>
      </c>
      <c r="L90" s="111" t="e">
        <f t="shared" ca="1" si="8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8"/>
        <v>#N/A</v>
      </c>
      <c r="I91" s="111" t="e">
        <f t="shared" ca="1" si="8"/>
        <v>#N/A</v>
      </c>
      <c r="J91" s="111" t="e">
        <f t="shared" ca="1" si="8"/>
        <v>#N/A</v>
      </c>
      <c r="K91" s="111" t="e">
        <f t="shared" ca="1" si="8"/>
        <v>#N/A</v>
      </c>
      <c r="L91" s="111" t="e">
        <f t="shared" ca="1" si="8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8"/>
        <v>#N/A</v>
      </c>
      <c r="I92" s="111" t="e">
        <f t="shared" ca="1" si="8"/>
        <v>#N/A</v>
      </c>
      <c r="J92" s="111" t="e">
        <f t="shared" ca="1" si="8"/>
        <v>#N/A</v>
      </c>
      <c r="K92" s="111" t="e">
        <f t="shared" ca="1" si="8"/>
        <v>#N/A</v>
      </c>
      <c r="L92" s="111" t="e">
        <f t="shared" ca="1" si="8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8"/>
        <v>#N/A</v>
      </c>
      <c r="I93" s="111" t="e">
        <f t="shared" ca="1" si="8"/>
        <v>#N/A</v>
      </c>
      <c r="J93" s="111" t="e">
        <f t="shared" ca="1" si="8"/>
        <v>#N/A</v>
      </c>
      <c r="K93" s="111" t="e">
        <f t="shared" ca="1" si="8"/>
        <v>#N/A</v>
      </c>
      <c r="L93" s="111" t="e">
        <f t="shared" ca="1" si="8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8"/>
        <v>#N/A</v>
      </c>
      <c r="I94" s="111" t="e">
        <f t="shared" ca="1" si="8"/>
        <v>#N/A</v>
      </c>
      <c r="J94" s="111" t="e">
        <f t="shared" ca="1" si="8"/>
        <v>#N/A</v>
      </c>
      <c r="K94" s="111" t="e">
        <f t="shared" ca="1" si="8"/>
        <v>#N/A</v>
      </c>
      <c r="L94" s="111" t="e">
        <f t="shared" ca="1" si="8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8"/>
        <v>#N/A</v>
      </c>
      <c r="I95" s="111" t="e">
        <f t="shared" ca="1" si="8"/>
        <v>#N/A</v>
      </c>
      <c r="J95" s="111" t="e">
        <f t="shared" ca="1" si="8"/>
        <v>#N/A</v>
      </c>
      <c r="K95" s="111" t="e">
        <f t="shared" ca="1" si="8"/>
        <v>#N/A</v>
      </c>
      <c r="L95" s="111" t="e">
        <f t="shared" ca="1" si="8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8"/>
        <v>#N/A</v>
      </c>
      <c r="I96" s="111" t="e">
        <f t="shared" ca="1" si="8"/>
        <v>#N/A</v>
      </c>
      <c r="J96" s="111" t="e">
        <f t="shared" ca="1" si="8"/>
        <v>#N/A</v>
      </c>
      <c r="K96" s="111" t="e">
        <f t="shared" ca="1" si="8"/>
        <v>#N/A</v>
      </c>
      <c r="L96" s="111" t="e">
        <f t="shared" ca="1" si="8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8"/>
        <v>#N/A</v>
      </c>
      <c r="I97" s="111" t="e">
        <f t="shared" ca="1" si="8"/>
        <v>#N/A</v>
      </c>
      <c r="J97" s="111" t="e">
        <f t="shared" ca="1" si="8"/>
        <v>#N/A</v>
      </c>
      <c r="K97" s="111" t="e">
        <f t="shared" ca="1" si="8"/>
        <v>#N/A</v>
      </c>
      <c r="L97" s="111" t="e">
        <f t="shared" ca="1" si="8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8"/>
        <v>#N/A</v>
      </c>
      <c r="I98" s="111" t="e">
        <f t="shared" ca="1" si="8"/>
        <v>#N/A</v>
      </c>
      <c r="J98" s="111" t="e">
        <f t="shared" ca="1" si="8"/>
        <v>#N/A</v>
      </c>
      <c r="K98" s="111" t="e">
        <f t="shared" ca="1" si="8"/>
        <v>#N/A</v>
      </c>
      <c r="L98" s="111" t="e">
        <f t="shared" ca="1" si="8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10">G99-5*(G99-$M99)/($M$1-G$1)</f>
        <v>#N/A</v>
      </c>
      <c r="I99" s="111" t="e">
        <f t="shared" ca="1" si="10"/>
        <v>#N/A</v>
      </c>
      <c r="J99" s="111" t="e">
        <f t="shared" ca="1" si="10"/>
        <v>#N/A</v>
      </c>
      <c r="K99" s="111" t="e">
        <f t="shared" ca="1" si="10"/>
        <v>#N/A</v>
      </c>
      <c r="L99" s="111" t="e">
        <f t="shared" ca="1" si="10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10"/>
        <v>#N/A</v>
      </c>
      <c r="I100" s="111" t="e">
        <f t="shared" ca="1" si="10"/>
        <v>#N/A</v>
      </c>
      <c r="J100" s="111" t="e">
        <f t="shared" ca="1" si="10"/>
        <v>#N/A</v>
      </c>
      <c r="K100" s="111" t="e">
        <f t="shared" ca="1" si="10"/>
        <v>#N/A</v>
      </c>
      <c r="L100" s="111" t="e">
        <f t="shared" ca="1" si="10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10"/>
        <v>#N/A</v>
      </c>
      <c r="I101" s="111" t="e">
        <f t="shared" ca="1" si="10"/>
        <v>#N/A</v>
      </c>
      <c r="J101" s="111" t="e">
        <f t="shared" ca="1" si="10"/>
        <v>#N/A</v>
      </c>
      <c r="K101" s="111" t="e">
        <f t="shared" ca="1" si="10"/>
        <v>#N/A</v>
      </c>
      <c r="L101" s="111" t="e">
        <f t="shared" ca="1" si="10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10"/>
        <v>#N/A</v>
      </c>
      <c r="I102" s="111" t="e">
        <f t="shared" ca="1" si="10"/>
        <v>#N/A</v>
      </c>
      <c r="J102" s="111" t="e">
        <f t="shared" ca="1" si="10"/>
        <v>#N/A</v>
      </c>
      <c r="K102" s="111" t="e">
        <f t="shared" ca="1" si="10"/>
        <v>#N/A</v>
      </c>
      <c r="L102" s="111" t="e">
        <f t="shared" ca="1" si="10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10"/>
        <v>#N/A</v>
      </c>
      <c r="I103" s="111" t="e">
        <f t="shared" ca="1" si="10"/>
        <v>#N/A</v>
      </c>
      <c r="J103" s="111" t="e">
        <f t="shared" ca="1" si="10"/>
        <v>#N/A</v>
      </c>
      <c r="K103" s="111" t="e">
        <f t="shared" ca="1" si="10"/>
        <v>#N/A</v>
      </c>
      <c r="L103" s="111" t="e">
        <f t="shared" ca="1" si="10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10"/>
        <v>#N/A</v>
      </c>
      <c r="I104" s="111" t="e">
        <f t="shared" ca="1" si="10"/>
        <v>#N/A</v>
      </c>
      <c r="J104" s="111" t="e">
        <f t="shared" ca="1" si="10"/>
        <v>#N/A</v>
      </c>
      <c r="K104" s="111" t="e">
        <f t="shared" ca="1" si="10"/>
        <v>#N/A</v>
      </c>
      <c r="L104" s="111" t="e">
        <f t="shared" ca="1" si="10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10"/>
        <v>#N/A</v>
      </c>
      <c r="I105" s="111" t="e">
        <f t="shared" ca="1" si="10"/>
        <v>#N/A</v>
      </c>
      <c r="J105" s="111" t="e">
        <f t="shared" ca="1" si="10"/>
        <v>#N/A</v>
      </c>
      <c r="K105" s="111" t="e">
        <f t="shared" ca="1" si="10"/>
        <v>#N/A</v>
      </c>
      <c r="L105" s="111" t="e">
        <f t="shared" ca="1" si="10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10"/>
        <v>#N/A</v>
      </c>
      <c r="I106" s="111" t="e">
        <f t="shared" ca="1" si="10"/>
        <v>#N/A</v>
      </c>
      <c r="J106" s="111" t="e">
        <f t="shared" ca="1" si="10"/>
        <v>#N/A</v>
      </c>
      <c r="K106" s="111" t="e">
        <f t="shared" ca="1" si="10"/>
        <v>#N/A</v>
      </c>
      <c r="L106" s="111" t="e">
        <f t="shared" ca="1" si="10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10"/>
        <v>#N/A</v>
      </c>
      <c r="I107" s="111" t="e">
        <f t="shared" ca="1" si="10"/>
        <v>#N/A</v>
      </c>
      <c r="J107" s="111" t="e">
        <f t="shared" ca="1" si="10"/>
        <v>#N/A</v>
      </c>
      <c r="K107" s="111" t="e">
        <f t="shared" ca="1" si="10"/>
        <v>#N/A</v>
      </c>
      <c r="L107" s="111" t="e">
        <f t="shared" ca="1" si="10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10"/>
        <v>#N/A</v>
      </c>
      <c r="I108" s="111" t="e">
        <f t="shared" ca="1" si="10"/>
        <v>#N/A</v>
      </c>
      <c r="J108" s="111" t="e">
        <f t="shared" ca="1" si="10"/>
        <v>#N/A</v>
      </c>
      <c r="K108" s="111" t="e">
        <f t="shared" ca="1" si="10"/>
        <v>#N/A</v>
      </c>
      <c r="L108" s="111" t="e">
        <f t="shared" ca="1" si="10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10"/>
        <v>#N/A</v>
      </c>
      <c r="I109" s="111" t="e">
        <f t="shared" ca="1" si="10"/>
        <v>#N/A</v>
      </c>
      <c r="J109" s="111" t="e">
        <f t="shared" ca="1" si="10"/>
        <v>#N/A</v>
      </c>
      <c r="K109" s="111" t="e">
        <f t="shared" ca="1" si="10"/>
        <v>#N/A</v>
      </c>
      <c r="L109" s="111" t="e">
        <f t="shared" ca="1" si="10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10"/>
        <v>#N/A</v>
      </c>
      <c r="I110" s="111" t="e">
        <f t="shared" ca="1" si="10"/>
        <v>#N/A</v>
      </c>
      <c r="J110" s="111" t="e">
        <f t="shared" ca="1" si="10"/>
        <v>#N/A</v>
      </c>
      <c r="K110" s="111" t="e">
        <f t="shared" ca="1" si="10"/>
        <v>#N/A</v>
      </c>
      <c r="L110" s="111" t="e">
        <f t="shared" ca="1" si="10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10"/>
        <v>#N/A</v>
      </c>
      <c r="I111" s="111" t="e">
        <f t="shared" ca="1" si="10"/>
        <v>#N/A</v>
      </c>
      <c r="J111" s="111" t="e">
        <f t="shared" ca="1" si="10"/>
        <v>#N/A</v>
      </c>
      <c r="K111" s="111" t="e">
        <f t="shared" ca="1" si="10"/>
        <v>#N/A</v>
      </c>
      <c r="L111" s="111" t="e">
        <f t="shared" ca="1" si="10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10"/>
        <v>#N/A</v>
      </c>
      <c r="I112" s="111" t="e">
        <f t="shared" ca="1" si="10"/>
        <v>#N/A</v>
      </c>
      <c r="J112" s="111" t="e">
        <f t="shared" ca="1" si="10"/>
        <v>#N/A</v>
      </c>
      <c r="K112" s="111" t="e">
        <f t="shared" ca="1" si="10"/>
        <v>#N/A</v>
      </c>
      <c r="L112" s="111" t="e">
        <f t="shared" ca="1" si="10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10"/>
        <v>#N/A</v>
      </c>
      <c r="I113" s="111" t="e">
        <f t="shared" ca="1" si="10"/>
        <v>#N/A</v>
      </c>
      <c r="J113" s="111" t="e">
        <f t="shared" ca="1" si="10"/>
        <v>#N/A</v>
      </c>
      <c r="K113" s="111" t="e">
        <f t="shared" ca="1" si="10"/>
        <v>#N/A</v>
      </c>
      <c r="L113" s="111" t="e">
        <f t="shared" ca="1" si="10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10"/>
        <v>#N/A</v>
      </c>
      <c r="I114" s="111" t="e">
        <f t="shared" ca="1" si="10"/>
        <v>#N/A</v>
      </c>
      <c r="J114" s="111" t="e">
        <f t="shared" ca="1" si="10"/>
        <v>#N/A</v>
      </c>
      <c r="K114" s="111" t="e">
        <f t="shared" ca="1" si="10"/>
        <v>#N/A</v>
      </c>
      <c r="L114" s="111" t="e">
        <f t="shared" ca="1" si="10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11">G115-5*(G115-$M115)/($M$1-G$1)</f>
        <v>#N/A</v>
      </c>
      <c r="I115" s="111" t="e">
        <f t="shared" ca="1" si="11"/>
        <v>#N/A</v>
      </c>
      <c r="J115" s="111" t="e">
        <f t="shared" ca="1" si="11"/>
        <v>#N/A</v>
      </c>
      <c r="K115" s="111" t="e">
        <f t="shared" ca="1" si="11"/>
        <v>#N/A</v>
      </c>
      <c r="L115" s="111" t="e">
        <f t="shared" ca="1" si="11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11"/>
        <v>#N/A</v>
      </c>
      <c r="I116" s="111" t="e">
        <f t="shared" ca="1" si="11"/>
        <v>#N/A</v>
      </c>
      <c r="J116" s="111" t="e">
        <f t="shared" ca="1" si="11"/>
        <v>#N/A</v>
      </c>
      <c r="K116" s="111" t="e">
        <f t="shared" ca="1" si="11"/>
        <v>#N/A</v>
      </c>
      <c r="L116" s="111" t="e">
        <f t="shared" ca="1" si="11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11"/>
        <v>#N/A</v>
      </c>
      <c r="I117" s="111" t="e">
        <f t="shared" ca="1" si="11"/>
        <v>#N/A</v>
      </c>
      <c r="J117" s="111" t="e">
        <f t="shared" ca="1" si="11"/>
        <v>#N/A</v>
      </c>
      <c r="K117" s="111" t="e">
        <f t="shared" ca="1" si="11"/>
        <v>#N/A</v>
      </c>
      <c r="L117" s="111" t="e">
        <f t="shared" ca="1" si="11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E22" sqref="E2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t="shared" ref="I2:L2" ca="1" si="0">H2-5*(H2-$M2)/($M$1-H$1)</f>
        <v>#N/A</v>
      </c>
      <c r="J2" s="111" t="e">
        <f t="shared" ca="1" si="0"/>
        <v>#N/A</v>
      </c>
      <c r="K2" s="111" t="e">
        <f t="shared" ca="1" si="0"/>
        <v>#N/A</v>
      </c>
      <c r="L2" s="111" t="e">
        <f t="shared" ca="1" si="0"/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1">G3-5*(G3-$M3)/($M$1-G$1)</f>
        <v>#N/A</v>
      </c>
      <c r="I3" s="111" t="e">
        <f t="shared" ca="1" si="1"/>
        <v>#N/A</v>
      </c>
      <c r="J3" s="111" t="e">
        <f t="shared" ca="1" si="1"/>
        <v>#N/A</v>
      </c>
      <c r="K3" s="111" t="e">
        <f t="shared" ca="1" si="1"/>
        <v>#N/A</v>
      </c>
      <c r="L3" s="111" t="e">
        <f t="shared" ca="1" si="1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1"/>
        <v>#N/A</v>
      </c>
      <c r="I4" s="111" t="e">
        <f t="shared" ca="1" si="1"/>
        <v>#N/A</v>
      </c>
      <c r="J4" s="111" t="e">
        <f t="shared" ca="1" si="1"/>
        <v>#N/A</v>
      </c>
      <c r="K4" s="111" t="e">
        <f t="shared" ca="1" si="1"/>
        <v>#N/A</v>
      </c>
      <c r="L4" s="111" t="e">
        <f t="shared" ca="1" si="1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1"/>
        <v>#N/A</v>
      </c>
      <c r="I5" s="111" t="e">
        <f t="shared" ca="1" si="1"/>
        <v>#N/A</v>
      </c>
      <c r="J5" s="111" t="e">
        <f t="shared" ca="1" si="1"/>
        <v>#N/A</v>
      </c>
      <c r="K5" s="111" t="e">
        <f t="shared" ca="1" si="1"/>
        <v>#N/A</v>
      </c>
      <c r="L5" s="111" t="e">
        <f t="shared" ca="1" si="1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1"/>
        <v>#N/A</v>
      </c>
      <c r="I6" s="111" t="e">
        <f t="shared" ca="1" si="1"/>
        <v>#N/A</v>
      </c>
      <c r="J6" s="111" t="e">
        <f t="shared" ca="1" si="1"/>
        <v>#N/A</v>
      </c>
      <c r="K6" s="111" t="e">
        <f t="shared" ca="1" si="1"/>
        <v>#N/A</v>
      </c>
      <c r="L6" s="111" t="e">
        <f t="shared" ca="1" si="1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1"/>
        <v>#N/A</v>
      </c>
      <c r="I7" s="111" t="e">
        <f t="shared" ca="1" si="1"/>
        <v>#N/A</v>
      </c>
      <c r="J7" s="111" t="e">
        <f t="shared" ca="1" si="1"/>
        <v>#N/A</v>
      </c>
      <c r="K7" s="111" t="e">
        <f t="shared" ca="1" si="1"/>
        <v>#N/A</v>
      </c>
      <c r="L7" s="111" t="e">
        <f t="shared" ca="1" si="1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1"/>
        <v>#N/A</v>
      </c>
      <c r="I8" s="111" t="e">
        <f t="shared" ca="1" si="1"/>
        <v>#N/A</v>
      </c>
      <c r="J8" s="111" t="e">
        <f t="shared" ca="1" si="1"/>
        <v>#N/A</v>
      </c>
      <c r="K8" s="111" t="e">
        <f t="shared" ca="1" si="1"/>
        <v>#N/A</v>
      </c>
      <c r="L8" s="111" t="e">
        <f t="shared" ca="1" si="1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1"/>
        <v>#N/A</v>
      </c>
      <c r="I9" s="111" t="e">
        <f t="shared" ca="1" si="1"/>
        <v>#N/A</v>
      </c>
      <c r="J9" s="111" t="e">
        <f t="shared" ca="1" si="1"/>
        <v>#N/A</v>
      </c>
      <c r="K9" s="111" t="e">
        <f t="shared" ca="1" si="1"/>
        <v>#N/A</v>
      </c>
      <c r="L9" s="111" t="e">
        <f t="shared" ca="1" si="1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1"/>
        <v>#N/A</v>
      </c>
      <c r="I10" s="111" t="e">
        <f t="shared" ca="1" si="1"/>
        <v>#N/A</v>
      </c>
      <c r="J10" s="111" t="e">
        <f t="shared" ca="1" si="1"/>
        <v>#N/A</v>
      </c>
      <c r="K10" s="111" t="e">
        <f t="shared" ca="1" si="1"/>
        <v>#N/A</v>
      </c>
      <c r="L10" s="111" t="e">
        <f t="shared" ca="1" si="1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1"/>
        <v>#N/A</v>
      </c>
      <c r="I11" s="111" t="e">
        <f t="shared" ca="1" si="1"/>
        <v>#N/A</v>
      </c>
      <c r="J11" s="111" t="e">
        <f t="shared" ca="1" si="1"/>
        <v>#N/A</v>
      </c>
      <c r="K11" s="111" t="e">
        <f t="shared" ca="1" si="1"/>
        <v>#N/A</v>
      </c>
      <c r="L11" s="111" t="e">
        <f t="shared" ca="1" si="1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1"/>
        <v>#N/A</v>
      </c>
      <c r="I12" s="111" t="e">
        <f t="shared" ca="1" si="1"/>
        <v>#N/A</v>
      </c>
      <c r="J12" s="111" t="e">
        <f t="shared" ca="1" si="1"/>
        <v>#N/A</v>
      </c>
      <c r="K12" s="111" t="e">
        <f t="shared" ca="1" si="1"/>
        <v>#N/A</v>
      </c>
      <c r="L12" s="111" t="e">
        <f t="shared" ca="1" si="1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1"/>
        <v>#N/A</v>
      </c>
      <c r="I13" s="111" t="e">
        <f t="shared" ca="1" si="1"/>
        <v>#N/A</v>
      </c>
      <c r="J13" s="111" t="e">
        <f t="shared" ca="1" si="1"/>
        <v>#N/A</v>
      </c>
      <c r="K13" s="111" t="e">
        <f t="shared" ca="1" si="1"/>
        <v>#N/A</v>
      </c>
      <c r="L13" s="111" t="e">
        <f t="shared" ca="1" si="1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1"/>
        <v>#N/A</v>
      </c>
      <c r="I14" s="111" t="e">
        <f t="shared" ca="1" si="1"/>
        <v>#N/A</v>
      </c>
      <c r="J14" s="111" t="e">
        <f t="shared" ca="1" si="1"/>
        <v>#N/A</v>
      </c>
      <c r="K14" s="111" t="e">
        <f t="shared" ca="1" si="1"/>
        <v>#N/A</v>
      </c>
      <c r="L14" s="111" t="e">
        <f t="shared" ca="1" si="1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1"/>
        <v>#N/A</v>
      </c>
      <c r="I15" s="111" t="e">
        <f t="shared" ca="1" si="1"/>
        <v>#N/A</v>
      </c>
      <c r="J15" s="111" t="e">
        <f t="shared" ca="1" si="1"/>
        <v>#N/A</v>
      </c>
      <c r="K15" s="111" t="e">
        <f t="shared" ca="1" si="1"/>
        <v>#N/A</v>
      </c>
      <c r="L15" s="111" t="e">
        <f t="shared" ca="1" si="1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1"/>
        <v>#N/A</v>
      </c>
      <c r="I16" s="111" t="e">
        <f t="shared" ca="1" si="1"/>
        <v>#N/A</v>
      </c>
      <c r="J16" s="111" t="e">
        <f t="shared" ca="1" si="1"/>
        <v>#N/A</v>
      </c>
      <c r="K16" s="111" t="e">
        <f t="shared" ca="1" si="1"/>
        <v>#N/A</v>
      </c>
      <c r="L16" s="111" t="e">
        <f t="shared" ca="1" si="1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1"/>
        <v>#N/A</v>
      </c>
      <c r="I17" s="111" t="e">
        <f t="shared" ca="1" si="1"/>
        <v>#N/A</v>
      </c>
      <c r="J17" s="111" t="e">
        <f t="shared" ca="1" si="1"/>
        <v>#N/A</v>
      </c>
      <c r="K17" s="111" t="e">
        <f t="shared" ca="1" si="1"/>
        <v>#N/A</v>
      </c>
      <c r="L17" s="111" t="e">
        <f t="shared" ca="1" si="1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1"/>
        <v>#N/A</v>
      </c>
      <c r="I18" s="111" t="e">
        <f t="shared" ca="1" si="1"/>
        <v>#N/A</v>
      </c>
      <c r="J18" s="111" t="e">
        <f t="shared" ca="1" si="1"/>
        <v>#N/A</v>
      </c>
      <c r="K18" s="111" t="e">
        <f t="shared" ca="1" si="1"/>
        <v>#N/A</v>
      </c>
      <c r="L18" s="111" t="e">
        <f t="shared" ca="1" si="1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2">G19-5*(G19-$M19)/($M$1-G$1)</f>
        <v>#N/A</v>
      </c>
      <c r="I19" s="111" t="e">
        <f t="shared" ca="1" si="2"/>
        <v>#N/A</v>
      </c>
      <c r="J19" s="111" t="e">
        <f t="shared" ca="1" si="2"/>
        <v>#N/A</v>
      </c>
      <c r="K19" s="111" t="e">
        <f t="shared" ca="1" si="2"/>
        <v>#N/A</v>
      </c>
      <c r="L19" s="111" t="e">
        <f t="shared" ca="1" si="2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2"/>
        <v>#N/A</v>
      </c>
      <c r="I20" s="111" t="e">
        <f t="shared" ca="1" si="2"/>
        <v>#N/A</v>
      </c>
      <c r="J20" s="111" t="e">
        <f t="shared" ca="1" si="2"/>
        <v>#N/A</v>
      </c>
      <c r="K20" s="111" t="e">
        <f t="shared" ca="1" si="2"/>
        <v>#N/A</v>
      </c>
      <c r="L20" s="111" t="e">
        <f t="shared" ca="1" si="2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2"/>
        <v>#N/A</v>
      </c>
      <c r="I21" s="111" t="e">
        <f t="shared" ca="1" si="2"/>
        <v>#N/A</v>
      </c>
      <c r="J21" s="111" t="e">
        <f t="shared" ca="1" si="2"/>
        <v>#N/A</v>
      </c>
      <c r="K21" s="111" t="e">
        <f t="shared" ca="1" si="2"/>
        <v>#N/A</v>
      </c>
      <c r="L21" s="111" t="e">
        <f t="shared" ca="1" si="2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2"/>
        <v>#N/A</v>
      </c>
      <c r="I22" s="111" t="e">
        <f t="shared" ca="1" si="2"/>
        <v>#N/A</v>
      </c>
      <c r="J22" s="111" t="e">
        <f t="shared" ca="1" si="2"/>
        <v>#N/A</v>
      </c>
      <c r="K22" s="111" t="e">
        <f t="shared" ca="1" si="2"/>
        <v>#N/A</v>
      </c>
      <c r="L22" s="111" t="e">
        <f t="shared" ca="1" si="2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2"/>
        <v>#N/A</v>
      </c>
      <c r="I23" s="111" t="e">
        <f t="shared" ca="1" si="2"/>
        <v>#N/A</v>
      </c>
      <c r="J23" s="111" t="e">
        <f t="shared" ca="1" si="2"/>
        <v>#N/A</v>
      </c>
      <c r="K23" s="111" t="e">
        <f t="shared" ca="1" si="2"/>
        <v>#N/A</v>
      </c>
      <c r="L23" s="111" t="e">
        <f t="shared" ca="1" si="2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2"/>
        <v>#N/A</v>
      </c>
      <c r="I24" s="111" t="e">
        <f t="shared" ca="1" si="2"/>
        <v>#N/A</v>
      </c>
      <c r="J24" s="111" t="e">
        <f t="shared" ca="1" si="2"/>
        <v>#N/A</v>
      </c>
      <c r="K24" s="111" t="e">
        <f t="shared" ca="1" si="2"/>
        <v>#N/A</v>
      </c>
      <c r="L24" s="111" t="e">
        <f t="shared" ca="1" si="2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2"/>
        <v>#N/A</v>
      </c>
      <c r="I25" s="111" t="e">
        <f t="shared" ca="1" si="2"/>
        <v>#N/A</v>
      </c>
      <c r="J25" s="111" t="e">
        <f t="shared" ca="1" si="2"/>
        <v>#N/A</v>
      </c>
      <c r="K25" s="111" t="e">
        <f t="shared" ca="1" si="2"/>
        <v>#N/A</v>
      </c>
      <c r="L25" s="111" t="e">
        <f t="shared" ca="1" si="2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2"/>
        <v>#N/A</v>
      </c>
      <c r="I26" s="111" t="e">
        <f t="shared" ca="1" si="2"/>
        <v>#N/A</v>
      </c>
      <c r="J26" s="111" t="e">
        <f t="shared" ca="1" si="2"/>
        <v>#N/A</v>
      </c>
      <c r="K26" s="111" t="e">
        <f t="shared" ca="1" si="2"/>
        <v>#N/A</v>
      </c>
      <c r="L26" s="111" t="e">
        <f t="shared" ca="1" si="2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2"/>
        <v>#N/A</v>
      </c>
      <c r="I27" s="111" t="e">
        <f t="shared" ca="1" si="2"/>
        <v>#N/A</v>
      </c>
      <c r="J27" s="111" t="e">
        <f t="shared" ca="1" si="2"/>
        <v>#N/A</v>
      </c>
      <c r="K27" s="111" t="e">
        <f t="shared" ca="1" si="2"/>
        <v>#N/A</v>
      </c>
      <c r="L27" s="111" t="e">
        <f t="shared" ca="1" si="2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2"/>
        <v>#N/A</v>
      </c>
      <c r="I28" s="111" t="e">
        <f t="shared" ca="1" si="2"/>
        <v>#N/A</v>
      </c>
      <c r="J28" s="111" t="e">
        <f t="shared" ca="1" si="2"/>
        <v>#N/A</v>
      </c>
      <c r="K28" s="111" t="e">
        <f t="shared" ca="1" si="2"/>
        <v>#N/A</v>
      </c>
      <c r="L28" s="111" t="e">
        <f t="shared" ca="1" si="2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2"/>
        <v>#N/A</v>
      </c>
      <c r="I29" s="111" t="e">
        <f t="shared" ca="1" si="2"/>
        <v>#N/A</v>
      </c>
      <c r="J29" s="111" t="e">
        <f t="shared" ca="1" si="2"/>
        <v>#N/A</v>
      </c>
      <c r="K29" s="111" t="e">
        <f t="shared" ca="1" si="2"/>
        <v>#N/A</v>
      </c>
      <c r="L29" s="111" t="e">
        <f t="shared" ca="1" si="2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2"/>
        <v>#N/A</v>
      </c>
      <c r="I30" s="111" t="e">
        <f t="shared" ca="1" si="2"/>
        <v>#N/A</v>
      </c>
      <c r="J30" s="111" t="e">
        <f t="shared" ca="1" si="2"/>
        <v>#N/A</v>
      </c>
      <c r="K30" s="111" t="e">
        <f t="shared" ca="1" si="2"/>
        <v>#N/A</v>
      </c>
      <c r="L30" s="111" t="e">
        <f t="shared" ca="1" si="2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2"/>
        <v>#N/A</v>
      </c>
      <c r="I31" s="111" t="e">
        <f t="shared" ca="1" si="2"/>
        <v>#N/A</v>
      </c>
      <c r="J31" s="111" t="e">
        <f t="shared" ca="1" si="2"/>
        <v>#N/A</v>
      </c>
      <c r="K31" s="111" t="e">
        <f t="shared" ca="1" si="2"/>
        <v>#N/A</v>
      </c>
      <c r="L31" s="111" t="e">
        <f t="shared" ca="1" si="2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2"/>
        <v>#N/A</v>
      </c>
      <c r="I32" s="111" t="e">
        <f t="shared" ca="1" si="2"/>
        <v>#N/A</v>
      </c>
      <c r="J32" s="111" t="e">
        <f t="shared" ca="1" si="2"/>
        <v>#N/A</v>
      </c>
      <c r="K32" s="111" t="e">
        <f t="shared" ca="1" si="2"/>
        <v>#N/A</v>
      </c>
      <c r="L32" s="111" t="e">
        <f t="shared" ca="1" si="2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2"/>
        <v>#N/A</v>
      </c>
      <c r="I33" s="111" t="e">
        <f t="shared" ca="1" si="2"/>
        <v>#N/A</v>
      </c>
      <c r="J33" s="111" t="e">
        <f t="shared" ca="1" si="2"/>
        <v>#N/A</v>
      </c>
      <c r="K33" s="111" t="e">
        <f t="shared" ca="1" si="2"/>
        <v>#N/A</v>
      </c>
      <c r="L33" s="111" t="e">
        <f t="shared" ca="1" si="2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2"/>
        <v>#N/A</v>
      </c>
      <c r="I34" s="111" t="e">
        <f t="shared" ca="1" si="2"/>
        <v>#N/A</v>
      </c>
      <c r="J34" s="111" t="e">
        <f t="shared" ca="1" si="2"/>
        <v>#N/A</v>
      </c>
      <c r="K34" s="111" t="e">
        <f t="shared" ca="1" si="2"/>
        <v>#N/A</v>
      </c>
      <c r="L34" s="111" t="e">
        <f t="shared" ca="1" si="2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4">G35-5*(G35-$M35)/($M$1-G$1)</f>
        <v>#N/A</v>
      </c>
      <c r="I35" s="111" t="e">
        <f t="shared" ca="1" si="4"/>
        <v>#N/A</v>
      </c>
      <c r="J35" s="111" t="e">
        <f t="shared" ca="1" si="4"/>
        <v>#N/A</v>
      </c>
      <c r="K35" s="111" t="e">
        <f t="shared" ca="1" si="4"/>
        <v>#N/A</v>
      </c>
      <c r="L35" s="111" t="e">
        <f t="shared" ca="1" si="4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4"/>
        <v>#N/A</v>
      </c>
      <c r="I36" s="111" t="e">
        <f t="shared" ca="1" si="4"/>
        <v>#N/A</v>
      </c>
      <c r="J36" s="111" t="e">
        <f t="shared" ca="1" si="4"/>
        <v>#N/A</v>
      </c>
      <c r="K36" s="111" t="e">
        <f t="shared" ca="1" si="4"/>
        <v>#N/A</v>
      </c>
      <c r="L36" s="111" t="e">
        <f t="shared" ca="1" si="4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4"/>
        <v>#N/A</v>
      </c>
      <c r="I37" s="111" t="e">
        <f t="shared" ca="1" si="4"/>
        <v>#N/A</v>
      </c>
      <c r="J37" s="111" t="e">
        <f t="shared" ca="1" si="4"/>
        <v>#N/A</v>
      </c>
      <c r="K37" s="111" t="e">
        <f t="shared" ca="1" si="4"/>
        <v>#N/A</v>
      </c>
      <c r="L37" s="111" t="e">
        <f t="shared" ca="1" si="4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4"/>
        <v>#N/A</v>
      </c>
      <c r="I38" s="111" t="e">
        <f t="shared" ca="1" si="4"/>
        <v>#N/A</v>
      </c>
      <c r="J38" s="111" t="e">
        <f t="shared" ca="1" si="4"/>
        <v>#N/A</v>
      </c>
      <c r="K38" s="111" t="e">
        <f t="shared" ca="1" si="4"/>
        <v>#N/A</v>
      </c>
      <c r="L38" s="111" t="e">
        <f t="shared" ca="1" si="4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4"/>
        <v>#N/A</v>
      </c>
      <c r="I39" s="111" t="e">
        <f t="shared" ca="1" si="4"/>
        <v>#N/A</v>
      </c>
      <c r="J39" s="111" t="e">
        <f t="shared" ca="1" si="4"/>
        <v>#N/A</v>
      </c>
      <c r="K39" s="111" t="e">
        <f t="shared" ca="1" si="4"/>
        <v>#N/A</v>
      </c>
      <c r="L39" s="111" t="e">
        <f t="shared" ca="1" si="4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4"/>
        <v>#N/A</v>
      </c>
      <c r="I40" s="111" t="e">
        <f t="shared" ca="1" si="4"/>
        <v>#N/A</v>
      </c>
      <c r="J40" s="111" t="e">
        <f t="shared" ca="1" si="4"/>
        <v>#N/A</v>
      </c>
      <c r="K40" s="111" t="e">
        <f t="shared" ca="1" si="4"/>
        <v>#N/A</v>
      </c>
      <c r="L40" s="111" t="e">
        <f t="shared" ca="1" si="4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4"/>
        <v>#N/A</v>
      </c>
      <c r="I41" s="111" t="e">
        <f t="shared" ca="1" si="4"/>
        <v>#N/A</v>
      </c>
      <c r="J41" s="111" t="e">
        <f t="shared" ca="1" si="4"/>
        <v>#N/A</v>
      </c>
      <c r="K41" s="111" t="e">
        <f t="shared" ca="1" si="4"/>
        <v>#N/A</v>
      </c>
      <c r="L41" s="111" t="e">
        <f t="shared" ca="1" si="4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4"/>
        <v>#N/A</v>
      </c>
      <c r="I42" s="111" t="e">
        <f t="shared" ca="1" si="4"/>
        <v>#N/A</v>
      </c>
      <c r="J42" s="111" t="e">
        <f t="shared" ca="1" si="4"/>
        <v>#N/A</v>
      </c>
      <c r="K42" s="111" t="e">
        <f t="shared" ca="1" si="4"/>
        <v>#N/A</v>
      </c>
      <c r="L42" s="111" t="e">
        <f t="shared" ca="1" si="4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4"/>
        <v>#N/A</v>
      </c>
      <c r="I43" s="111" t="e">
        <f t="shared" ca="1" si="4"/>
        <v>#N/A</v>
      </c>
      <c r="J43" s="111" t="e">
        <f t="shared" ca="1" si="4"/>
        <v>#N/A</v>
      </c>
      <c r="K43" s="111" t="e">
        <f t="shared" ca="1" si="4"/>
        <v>#N/A</v>
      </c>
      <c r="L43" s="111" t="e">
        <f t="shared" ca="1" si="4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4"/>
        <v>#N/A</v>
      </c>
      <c r="I44" s="111" t="e">
        <f t="shared" ca="1" si="4"/>
        <v>#N/A</v>
      </c>
      <c r="J44" s="111" t="e">
        <f t="shared" ca="1" si="4"/>
        <v>#N/A</v>
      </c>
      <c r="K44" s="111" t="e">
        <f t="shared" ca="1" si="4"/>
        <v>#N/A</v>
      </c>
      <c r="L44" s="111" t="e">
        <f t="shared" ca="1" si="4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4"/>
        <v>#N/A</v>
      </c>
      <c r="I45" s="111" t="e">
        <f t="shared" ca="1" si="4"/>
        <v>#N/A</v>
      </c>
      <c r="J45" s="111" t="e">
        <f t="shared" ca="1" si="4"/>
        <v>#N/A</v>
      </c>
      <c r="K45" s="111" t="e">
        <f t="shared" ca="1" si="4"/>
        <v>#N/A</v>
      </c>
      <c r="L45" s="111" t="e">
        <f t="shared" ca="1" si="4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4"/>
        <v>#N/A</v>
      </c>
      <c r="I46" s="111" t="e">
        <f t="shared" ca="1" si="4"/>
        <v>#N/A</v>
      </c>
      <c r="J46" s="111" t="e">
        <f t="shared" ca="1" si="4"/>
        <v>#N/A</v>
      </c>
      <c r="K46" s="111" t="e">
        <f t="shared" ca="1" si="4"/>
        <v>#N/A</v>
      </c>
      <c r="L46" s="111" t="e">
        <f t="shared" ca="1" si="4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4"/>
        <v>#N/A</v>
      </c>
      <c r="I47" s="111" t="e">
        <f t="shared" ca="1" si="4"/>
        <v>#N/A</v>
      </c>
      <c r="J47" s="111" t="e">
        <f t="shared" ca="1" si="4"/>
        <v>#N/A</v>
      </c>
      <c r="K47" s="111" t="e">
        <f t="shared" ca="1" si="4"/>
        <v>#N/A</v>
      </c>
      <c r="L47" s="111" t="e">
        <f t="shared" ca="1" si="4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4"/>
        <v>#N/A</v>
      </c>
      <c r="I48" s="111" t="e">
        <f t="shared" ca="1" si="4"/>
        <v>#N/A</v>
      </c>
      <c r="J48" s="111" t="e">
        <f t="shared" ca="1" si="4"/>
        <v>#N/A</v>
      </c>
      <c r="K48" s="111" t="e">
        <f t="shared" ca="1" si="4"/>
        <v>#N/A</v>
      </c>
      <c r="L48" s="111" t="e">
        <f t="shared" ca="1" si="4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4"/>
        <v>#N/A</v>
      </c>
      <c r="I49" s="111" t="e">
        <f t="shared" ca="1" si="4"/>
        <v>#N/A</v>
      </c>
      <c r="J49" s="111" t="e">
        <f t="shared" ca="1" si="4"/>
        <v>#N/A</v>
      </c>
      <c r="K49" s="111" t="e">
        <f t="shared" ca="1" si="4"/>
        <v>#N/A</v>
      </c>
      <c r="L49" s="111" t="e">
        <f t="shared" ca="1" si="4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4"/>
        <v>#N/A</v>
      </c>
      <c r="I50" s="111" t="e">
        <f t="shared" ca="1" si="4"/>
        <v>#N/A</v>
      </c>
      <c r="J50" s="111" t="e">
        <f t="shared" ca="1" si="4"/>
        <v>#N/A</v>
      </c>
      <c r="K50" s="111" t="e">
        <f t="shared" ca="1" si="4"/>
        <v>#N/A</v>
      </c>
      <c r="L50" s="111" t="e">
        <f t="shared" ca="1" si="4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5">G51-5*(G51-$M51)/($M$1-G$1)</f>
        <v>#N/A</v>
      </c>
      <c r="I51" s="111" t="e">
        <f t="shared" ca="1" si="5"/>
        <v>#N/A</v>
      </c>
      <c r="J51" s="111" t="e">
        <f t="shared" ca="1" si="5"/>
        <v>#N/A</v>
      </c>
      <c r="K51" s="111" t="e">
        <f t="shared" ca="1" si="5"/>
        <v>#N/A</v>
      </c>
      <c r="L51" s="111" t="e">
        <f t="shared" ca="1" si="5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5"/>
        <v>#N/A</v>
      </c>
      <c r="I52" s="111" t="e">
        <f t="shared" ca="1" si="5"/>
        <v>#N/A</v>
      </c>
      <c r="J52" s="111" t="e">
        <f t="shared" ca="1" si="5"/>
        <v>#N/A</v>
      </c>
      <c r="K52" s="111" t="e">
        <f t="shared" ca="1" si="5"/>
        <v>#N/A</v>
      </c>
      <c r="L52" s="111" t="e">
        <f t="shared" ca="1" si="5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5"/>
        <v>#N/A</v>
      </c>
      <c r="I53" s="111" t="e">
        <f t="shared" ca="1" si="5"/>
        <v>#N/A</v>
      </c>
      <c r="J53" s="111" t="e">
        <f t="shared" ca="1" si="5"/>
        <v>#N/A</v>
      </c>
      <c r="K53" s="111" t="e">
        <f t="shared" ca="1" si="5"/>
        <v>#N/A</v>
      </c>
      <c r="L53" s="111" t="e">
        <f t="shared" ca="1" si="5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5"/>
        <v>#N/A</v>
      </c>
      <c r="I54" s="111" t="e">
        <f t="shared" ca="1" si="5"/>
        <v>#N/A</v>
      </c>
      <c r="J54" s="111" t="e">
        <f t="shared" ca="1" si="5"/>
        <v>#N/A</v>
      </c>
      <c r="K54" s="111" t="e">
        <f t="shared" ca="1" si="5"/>
        <v>#N/A</v>
      </c>
      <c r="L54" s="111" t="e">
        <f t="shared" ca="1" si="5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5"/>
        <v>#N/A</v>
      </c>
      <c r="I55" s="111" t="e">
        <f t="shared" ca="1" si="5"/>
        <v>#N/A</v>
      </c>
      <c r="J55" s="111" t="e">
        <f t="shared" ca="1" si="5"/>
        <v>#N/A</v>
      </c>
      <c r="K55" s="111" t="e">
        <f t="shared" ca="1" si="5"/>
        <v>#N/A</v>
      </c>
      <c r="L55" s="111" t="e">
        <f t="shared" ca="1" si="5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5"/>
        <v>#N/A</v>
      </c>
      <c r="I56" s="111" t="e">
        <f t="shared" ca="1" si="5"/>
        <v>#N/A</v>
      </c>
      <c r="J56" s="111" t="e">
        <f t="shared" ca="1" si="5"/>
        <v>#N/A</v>
      </c>
      <c r="K56" s="111" t="e">
        <f t="shared" ca="1" si="5"/>
        <v>#N/A</v>
      </c>
      <c r="L56" s="111" t="e">
        <f t="shared" ca="1" si="5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5"/>
        <v>#N/A</v>
      </c>
      <c r="I57" s="111" t="e">
        <f t="shared" ca="1" si="5"/>
        <v>#N/A</v>
      </c>
      <c r="J57" s="111" t="e">
        <f t="shared" ca="1" si="5"/>
        <v>#N/A</v>
      </c>
      <c r="K57" s="111" t="e">
        <f t="shared" ca="1" si="5"/>
        <v>#N/A</v>
      </c>
      <c r="L57" s="111" t="e">
        <f t="shared" ca="1" si="5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5"/>
        <v>#N/A</v>
      </c>
      <c r="I58" s="111" t="e">
        <f t="shared" ca="1" si="5"/>
        <v>#N/A</v>
      </c>
      <c r="J58" s="111" t="e">
        <f t="shared" ca="1" si="5"/>
        <v>#N/A</v>
      </c>
      <c r="K58" s="111" t="e">
        <f t="shared" ca="1" si="5"/>
        <v>#N/A</v>
      </c>
      <c r="L58" s="111" t="e">
        <f t="shared" ca="1" si="5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5"/>
        <v>#N/A</v>
      </c>
      <c r="I59" s="111" t="e">
        <f t="shared" ca="1" si="5"/>
        <v>#N/A</v>
      </c>
      <c r="J59" s="111" t="e">
        <f t="shared" ca="1" si="5"/>
        <v>#N/A</v>
      </c>
      <c r="K59" s="111" t="e">
        <f t="shared" ca="1" si="5"/>
        <v>#N/A</v>
      </c>
      <c r="L59" s="111" t="e">
        <f t="shared" ca="1" si="5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5"/>
        <v>#N/A</v>
      </c>
      <c r="I60" s="111" t="e">
        <f t="shared" ca="1" si="5"/>
        <v>#N/A</v>
      </c>
      <c r="J60" s="111" t="e">
        <f t="shared" ca="1" si="5"/>
        <v>#N/A</v>
      </c>
      <c r="K60" s="111" t="e">
        <f t="shared" ca="1" si="5"/>
        <v>#N/A</v>
      </c>
      <c r="L60" s="111" t="e">
        <f t="shared" ca="1" si="5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5"/>
        <v>#N/A</v>
      </c>
      <c r="I61" s="111" t="e">
        <f t="shared" ca="1" si="5"/>
        <v>#N/A</v>
      </c>
      <c r="J61" s="111" t="e">
        <f t="shared" ca="1" si="5"/>
        <v>#N/A</v>
      </c>
      <c r="K61" s="111" t="e">
        <f t="shared" ca="1" si="5"/>
        <v>#N/A</v>
      </c>
      <c r="L61" s="111" t="e">
        <f t="shared" ca="1" si="5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5"/>
        <v>#N/A</v>
      </c>
      <c r="I62" s="111" t="e">
        <f t="shared" ca="1" si="5"/>
        <v>#N/A</v>
      </c>
      <c r="J62" s="111" t="e">
        <f t="shared" ca="1" si="5"/>
        <v>#N/A</v>
      </c>
      <c r="K62" s="111" t="e">
        <f t="shared" ca="1" si="5"/>
        <v>#N/A</v>
      </c>
      <c r="L62" s="111" t="e">
        <f t="shared" ca="1" si="5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">B34+1</f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5"/>
        <v>#N/A</v>
      </c>
      <c r="I63" s="111" t="e">
        <f t="shared" ca="1" si="5"/>
        <v>#N/A</v>
      </c>
      <c r="J63" s="111" t="e">
        <f t="shared" ca="1" si="5"/>
        <v>#N/A</v>
      </c>
      <c r="K63" s="111" t="e">
        <f t="shared" ca="1" si="5"/>
        <v>#N/A</v>
      </c>
      <c r="L63" s="111" t="e">
        <f t="shared" ca="1" si="5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5"/>
        <v>#N/A</v>
      </c>
      <c r="I64" s="111" t="e">
        <f t="shared" ca="1" si="5"/>
        <v>#N/A</v>
      </c>
      <c r="J64" s="111" t="e">
        <f t="shared" ca="1" si="5"/>
        <v>#N/A</v>
      </c>
      <c r="K64" s="111" t="e">
        <f t="shared" ca="1" si="5"/>
        <v>#N/A</v>
      </c>
      <c r="L64" s="111" t="e">
        <f t="shared" ca="1" si="5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5"/>
        <v>#N/A</v>
      </c>
      <c r="I65" s="111" t="e">
        <f t="shared" ca="1" si="5"/>
        <v>#N/A</v>
      </c>
      <c r="J65" s="111" t="e">
        <f t="shared" ca="1" si="5"/>
        <v>#N/A</v>
      </c>
      <c r="K65" s="111" t="e">
        <f t="shared" ca="1" si="5"/>
        <v>#N/A</v>
      </c>
      <c r="L65" s="111" t="e">
        <f t="shared" ca="1" si="5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5"/>
        <v>#N/A</v>
      </c>
      <c r="I66" s="111" t="e">
        <f t="shared" ca="1" si="5"/>
        <v>#N/A</v>
      </c>
      <c r="J66" s="111" t="e">
        <f t="shared" ca="1" si="5"/>
        <v>#N/A</v>
      </c>
      <c r="K66" s="111" t="e">
        <f t="shared" ca="1" si="5"/>
        <v>#N/A</v>
      </c>
      <c r="L66" s="111" t="e">
        <f t="shared" ca="1" si="5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7">G67-5*(G67-$M67)/($M$1-G$1)</f>
        <v>#N/A</v>
      </c>
      <c r="I67" s="111" t="e">
        <f t="shared" ca="1" si="7"/>
        <v>#N/A</v>
      </c>
      <c r="J67" s="111" t="e">
        <f t="shared" ca="1" si="7"/>
        <v>#N/A</v>
      </c>
      <c r="K67" s="111" t="e">
        <f t="shared" ca="1" si="7"/>
        <v>#N/A</v>
      </c>
      <c r="L67" s="111" t="e">
        <f t="shared" ca="1" si="7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7"/>
        <v>#N/A</v>
      </c>
      <c r="I68" s="111" t="e">
        <f t="shared" ca="1" si="7"/>
        <v>#N/A</v>
      </c>
      <c r="J68" s="111" t="e">
        <f t="shared" ca="1" si="7"/>
        <v>#N/A</v>
      </c>
      <c r="K68" s="111" t="e">
        <f t="shared" ca="1" si="7"/>
        <v>#N/A</v>
      </c>
      <c r="L68" s="111" t="e">
        <f t="shared" ca="1" si="7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7"/>
        <v>#N/A</v>
      </c>
      <c r="I69" s="111" t="e">
        <f t="shared" ca="1" si="7"/>
        <v>#N/A</v>
      </c>
      <c r="J69" s="111" t="e">
        <f t="shared" ca="1" si="7"/>
        <v>#N/A</v>
      </c>
      <c r="K69" s="111" t="e">
        <f t="shared" ca="1" si="7"/>
        <v>#N/A</v>
      </c>
      <c r="L69" s="111" t="e">
        <f t="shared" ca="1" si="7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7"/>
        <v>#N/A</v>
      </c>
      <c r="I70" s="111" t="e">
        <f t="shared" ca="1" si="7"/>
        <v>#N/A</v>
      </c>
      <c r="J70" s="111" t="e">
        <f t="shared" ca="1" si="7"/>
        <v>#N/A</v>
      </c>
      <c r="K70" s="111" t="e">
        <f t="shared" ca="1" si="7"/>
        <v>#N/A</v>
      </c>
      <c r="L70" s="111" t="e">
        <f t="shared" ca="1" si="7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7"/>
        <v>#N/A</v>
      </c>
      <c r="I71" s="111" t="e">
        <f t="shared" ca="1" si="7"/>
        <v>#N/A</v>
      </c>
      <c r="J71" s="111" t="e">
        <f t="shared" ca="1" si="7"/>
        <v>#N/A</v>
      </c>
      <c r="K71" s="111" t="e">
        <f t="shared" ca="1" si="7"/>
        <v>#N/A</v>
      </c>
      <c r="L71" s="111" t="e">
        <f t="shared" ca="1" si="7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7"/>
        <v>#N/A</v>
      </c>
      <c r="I72" s="111" t="e">
        <f t="shared" ca="1" si="7"/>
        <v>#N/A</v>
      </c>
      <c r="J72" s="111" t="e">
        <f t="shared" ca="1" si="7"/>
        <v>#N/A</v>
      </c>
      <c r="K72" s="111" t="e">
        <f t="shared" ca="1" si="7"/>
        <v>#N/A</v>
      </c>
      <c r="L72" s="111" t="e">
        <f t="shared" ca="1" si="7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7"/>
        <v>#N/A</v>
      </c>
      <c r="I73" s="111" t="e">
        <f t="shared" ca="1" si="7"/>
        <v>#N/A</v>
      </c>
      <c r="J73" s="111" t="e">
        <f t="shared" ca="1" si="7"/>
        <v>#N/A</v>
      </c>
      <c r="K73" s="111" t="e">
        <f t="shared" ca="1" si="7"/>
        <v>#N/A</v>
      </c>
      <c r="L73" s="111" t="e">
        <f t="shared" ca="1" si="7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7"/>
        <v>#N/A</v>
      </c>
      <c r="I74" s="111" t="e">
        <f t="shared" ca="1" si="7"/>
        <v>#N/A</v>
      </c>
      <c r="J74" s="111" t="e">
        <f t="shared" ca="1" si="7"/>
        <v>#N/A</v>
      </c>
      <c r="K74" s="111" t="e">
        <f t="shared" ca="1" si="7"/>
        <v>#N/A</v>
      </c>
      <c r="L74" s="111" t="e">
        <f t="shared" ca="1" si="7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7"/>
        <v>#N/A</v>
      </c>
      <c r="I75" s="111" t="e">
        <f t="shared" ca="1" si="7"/>
        <v>#N/A</v>
      </c>
      <c r="J75" s="111" t="e">
        <f t="shared" ca="1" si="7"/>
        <v>#N/A</v>
      </c>
      <c r="K75" s="111" t="e">
        <f t="shared" ca="1" si="7"/>
        <v>#N/A</v>
      </c>
      <c r="L75" s="111" t="e">
        <f t="shared" ca="1" si="7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7"/>
        <v>#N/A</v>
      </c>
      <c r="I76" s="111" t="e">
        <f t="shared" ca="1" si="7"/>
        <v>#N/A</v>
      </c>
      <c r="J76" s="111" t="e">
        <f t="shared" ca="1" si="7"/>
        <v>#N/A</v>
      </c>
      <c r="K76" s="111" t="e">
        <f t="shared" ca="1" si="7"/>
        <v>#N/A</v>
      </c>
      <c r="L76" s="111" t="e">
        <f t="shared" ca="1" si="7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7"/>
        <v>#N/A</v>
      </c>
      <c r="I77" s="111" t="e">
        <f t="shared" ca="1" si="7"/>
        <v>#N/A</v>
      </c>
      <c r="J77" s="111" t="e">
        <f t="shared" ca="1" si="7"/>
        <v>#N/A</v>
      </c>
      <c r="K77" s="111" t="e">
        <f t="shared" ca="1" si="7"/>
        <v>#N/A</v>
      </c>
      <c r="L77" s="111" t="e">
        <f t="shared" ca="1" si="7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7"/>
        <v>#N/A</v>
      </c>
      <c r="I78" s="111" t="e">
        <f t="shared" ca="1" si="7"/>
        <v>#N/A</v>
      </c>
      <c r="J78" s="111" t="e">
        <f t="shared" ca="1" si="7"/>
        <v>#N/A</v>
      </c>
      <c r="K78" s="111" t="e">
        <f t="shared" ca="1" si="7"/>
        <v>#N/A</v>
      </c>
      <c r="L78" s="111" t="e">
        <f t="shared" ca="1" si="7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7"/>
        <v>#N/A</v>
      </c>
      <c r="I79" s="111" t="e">
        <f t="shared" ca="1" si="7"/>
        <v>#N/A</v>
      </c>
      <c r="J79" s="111" t="e">
        <f t="shared" ca="1" si="7"/>
        <v>#N/A</v>
      </c>
      <c r="K79" s="111" t="e">
        <f t="shared" ca="1" si="7"/>
        <v>#N/A</v>
      </c>
      <c r="L79" s="111" t="e">
        <f t="shared" ca="1" si="7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7"/>
        <v>#N/A</v>
      </c>
      <c r="I80" s="111" t="e">
        <f t="shared" ca="1" si="7"/>
        <v>#N/A</v>
      </c>
      <c r="J80" s="111" t="e">
        <f t="shared" ca="1" si="7"/>
        <v>#N/A</v>
      </c>
      <c r="K80" s="111" t="e">
        <f t="shared" ca="1" si="7"/>
        <v>#N/A</v>
      </c>
      <c r="L80" s="111" t="e">
        <f t="shared" ca="1" si="7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7"/>
        <v>#N/A</v>
      </c>
      <c r="I81" s="111" t="e">
        <f t="shared" ca="1" si="7"/>
        <v>#N/A</v>
      </c>
      <c r="J81" s="111" t="e">
        <f t="shared" ca="1" si="7"/>
        <v>#N/A</v>
      </c>
      <c r="K81" s="111" t="e">
        <f t="shared" ca="1" si="7"/>
        <v>#N/A</v>
      </c>
      <c r="L81" s="111" t="e">
        <f t="shared" ca="1" si="7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7"/>
        <v>#N/A</v>
      </c>
      <c r="I82" s="111" t="e">
        <f t="shared" ca="1" si="7"/>
        <v>#N/A</v>
      </c>
      <c r="J82" s="111" t="e">
        <f t="shared" ca="1" si="7"/>
        <v>#N/A</v>
      </c>
      <c r="K82" s="111" t="e">
        <f t="shared" ca="1" si="7"/>
        <v>#N/A</v>
      </c>
      <c r="L82" s="111" t="e">
        <f t="shared" ca="1" si="7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8">G83-5*(G83-$M83)/($M$1-G$1)</f>
        <v>#N/A</v>
      </c>
      <c r="I83" s="111" t="e">
        <f t="shared" ca="1" si="8"/>
        <v>#N/A</v>
      </c>
      <c r="J83" s="111" t="e">
        <f t="shared" ca="1" si="8"/>
        <v>#N/A</v>
      </c>
      <c r="K83" s="111" t="e">
        <f t="shared" ca="1" si="8"/>
        <v>#N/A</v>
      </c>
      <c r="L83" s="111" t="e">
        <f t="shared" ca="1" si="8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8"/>
        <v>#N/A</v>
      </c>
      <c r="I84" s="111" t="e">
        <f t="shared" ca="1" si="8"/>
        <v>#N/A</v>
      </c>
      <c r="J84" s="111" t="e">
        <f t="shared" ca="1" si="8"/>
        <v>#N/A</v>
      </c>
      <c r="K84" s="111" t="e">
        <f t="shared" ca="1" si="8"/>
        <v>#N/A</v>
      </c>
      <c r="L84" s="111" t="e">
        <f t="shared" ca="1" si="8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8"/>
        <v>#N/A</v>
      </c>
      <c r="I85" s="111" t="e">
        <f t="shared" ca="1" si="8"/>
        <v>#N/A</v>
      </c>
      <c r="J85" s="111" t="e">
        <f t="shared" ca="1" si="8"/>
        <v>#N/A</v>
      </c>
      <c r="K85" s="111" t="e">
        <f t="shared" ca="1" si="8"/>
        <v>#N/A</v>
      </c>
      <c r="L85" s="111" t="e">
        <f t="shared" ca="1" si="8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8"/>
        <v>#N/A</v>
      </c>
      <c r="I86" s="111" t="e">
        <f t="shared" ca="1" si="8"/>
        <v>#N/A</v>
      </c>
      <c r="J86" s="111" t="e">
        <f t="shared" ca="1" si="8"/>
        <v>#N/A</v>
      </c>
      <c r="K86" s="111" t="e">
        <f t="shared" ca="1" si="8"/>
        <v>#N/A</v>
      </c>
      <c r="L86" s="111" t="e">
        <f t="shared" ca="1" si="8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8"/>
        <v>#N/A</v>
      </c>
      <c r="I87" s="111" t="e">
        <f t="shared" ca="1" si="8"/>
        <v>#N/A</v>
      </c>
      <c r="J87" s="111" t="e">
        <f t="shared" ca="1" si="8"/>
        <v>#N/A</v>
      </c>
      <c r="K87" s="111" t="e">
        <f t="shared" ca="1" si="8"/>
        <v>#N/A</v>
      </c>
      <c r="L87" s="111" t="e">
        <f t="shared" ca="1" si="8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8"/>
        <v>#N/A</v>
      </c>
      <c r="I88" s="111" t="e">
        <f t="shared" ca="1" si="8"/>
        <v>#N/A</v>
      </c>
      <c r="J88" s="111" t="e">
        <f t="shared" ca="1" si="8"/>
        <v>#N/A</v>
      </c>
      <c r="K88" s="111" t="e">
        <f t="shared" ca="1" si="8"/>
        <v>#N/A</v>
      </c>
      <c r="L88" s="111" t="e">
        <f t="shared" ca="1" si="8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8"/>
        <v>#N/A</v>
      </c>
      <c r="I89" s="111" t="e">
        <f t="shared" ca="1" si="8"/>
        <v>#N/A</v>
      </c>
      <c r="J89" s="111" t="e">
        <f t="shared" ca="1" si="8"/>
        <v>#N/A</v>
      </c>
      <c r="K89" s="111" t="e">
        <f t="shared" ca="1" si="8"/>
        <v>#N/A</v>
      </c>
      <c r="L89" s="111" t="e">
        <f t="shared" ca="1" si="8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8"/>
        <v>#N/A</v>
      </c>
      <c r="I90" s="111" t="e">
        <f t="shared" ca="1" si="8"/>
        <v>#N/A</v>
      </c>
      <c r="J90" s="111" t="e">
        <f t="shared" ca="1" si="8"/>
        <v>#N/A</v>
      </c>
      <c r="K90" s="111" t="e">
        <f t="shared" ca="1" si="8"/>
        <v>#N/A</v>
      </c>
      <c r="L90" s="111" t="e">
        <f t="shared" ca="1" si="8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8"/>
        <v>#N/A</v>
      </c>
      <c r="I91" s="111" t="e">
        <f t="shared" ca="1" si="8"/>
        <v>#N/A</v>
      </c>
      <c r="J91" s="111" t="e">
        <f t="shared" ca="1" si="8"/>
        <v>#N/A</v>
      </c>
      <c r="K91" s="111" t="e">
        <f t="shared" ca="1" si="8"/>
        <v>#N/A</v>
      </c>
      <c r="L91" s="111" t="e">
        <f t="shared" ca="1" si="8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8"/>
        <v>#N/A</v>
      </c>
      <c r="I92" s="111" t="e">
        <f t="shared" ca="1" si="8"/>
        <v>#N/A</v>
      </c>
      <c r="J92" s="111" t="e">
        <f t="shared" ca="1" si="8"/>
        <v>#N/A</v>
      </c>
      <c r="K92" s="111" t="e">
        <f t="shared" ca="1" si="8"/>
        <v>#N/A</v>
      </c>
      <c r="L92" s="111" t="e">
        <f t="shared" ca="1" si="8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8"/>
        <v>#N/A</v>
      </c>
      <c r="I93" s="111" t="e">
        <f t="shared" ca="1" si="8"/>
        <v>#N/A</v>
      </c>
      <c r="J93" s="111" t="e">
        <f t="shared" ca="1" si="8"/>
        <v>#N/A</v>
      </c>
      <c r="K93" s="111" t="e">
        <f t="shared" ca="1" si="8"/>
        <v>#N/A</v>
      </c>
      <c r="L93" s="111" t="e">
        <f t="shared" ca="1" si="8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8"/>
        <v>#N/A</v>
      </c>
      <c r="I94" s="111" t="e">
        <f t="shared" ca="1" si="8"/>
        <v>#N/A</v>
      </c>
      <c r="J94" s="111" t="e">
        <f t="shared" ca="1" si="8"/>
        <v>#N/A</v>
      </c>
      <c r="K94" s="111" t="e">
        <f t="shared" ca="1" si="8"/>
        <v>#N/A</v>
      </c>
      <c r="L94" s="111" t="e">
        <f t="shared" ca="1" si="8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8"/>
        <v>#N/A</v>
      </c>
      <c r="I95" s="111" t="e">
        <f t="shared" ca="1" si="8"/>
        <v>#N/A</v>
      </c>
      <c r="J95" s="111" t="e">
        <f t="shared" ca="1" si="8"/>
        <v>#N/A</v>
      </c>
      <c r="K95" s="111" t="e">
        <f t="shared" ca="1" si="8"/>
        <v>#N/A</v>
      </c>
      <c r="L95" s="111" t="e">
        <f t="shared" ca="1" si="8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8"/>
        <v>#N/A</v>
      </c>
      <c r="I96" s="111" t="e">
        <f t="shared" ca="1" si="8"/>
        <v>#N/A</v>
      </c>
      <c r="J96" s="111" t="e">
        <f t="shared" ca="1" si="8"/>
        <v>#N/A</v>
      </c>
      <c r="K96" s="111" t="e">
        <f t="shared" ca="1" si="8"/>
        <v>#N/A</v>
      </c>
      <c r="L96" s="111" t="e">
        <f t="shared" ca="1" si="8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8"/>
        <v>#N/A</v>
      </c>
      <c r="I97" s="111" t="e">
        <f t="shared" ca="1" si="8"/>
        <v>#N/A</v>
      </c>
      <c r="J97" s="111" t="e">
        <f t="shared" ca="1" si="8"/>
        <v>#N/A</v>
      </c>
      <c r="K97" s="111" t="e">
        <f t="shared" ca="1" si="8"/>
        <v>#N/A</v>
      </c>
      <c r="L97" s="111" t="e">
        <f t="shared" ca="1" si="8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8"/>
        <v>#N/A</v>
      </c>
      <c r="I98" s="111" t="e">
        <f t="shared" ca="1" si="8"/>
        <v>#N/A</v>
      </c>
      <c r="J98" s="111" t="e">
        <f t="shared" ca="1" si="8"/>
        <v>#N/A</v>
      </c>
      <c r="K98" s="111" t="e">
        <f t="shared" ca="1" si="8"/>
        <v>#N/A</v>
      </c>
      <c r="L98" s="111" t="e">
        <f t="shared" ca="1" si="8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10">G99-5*(G99-$M99)/($M$1-G$1)</f>
        <v>#N/A</v>
      </c>
      <c r="I99" s="111" t="e">
        <f t="shared" ca="1" si="10"/>
        <v>#N/A</v>
      </c>
      <c r="J99" s="111" t="e">
        <f t="shared" ca="1" si="10"/>
        <v>#N/A</v>
      </c>
      <c r="K99" s="111" t="e">
        <f t="shared" ca="1" si="10"/>
        <v>#N/A</v>
      </c>
      <c r="L99" s="111" t="e">
        <f t="shared" ca="1" si="10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10"/>
        <v>#N/A</v>
      </c>
      <c r="I100" s="111" t="e">
        <f t="shared" ca="1" si="10"/>
        <v>#N/A</v>
      </c>
      <c r="J100" s="111" t="e">
        <f t="shared" ca="1" si="10"/>
        <v>#N/A</v>
      </c>
      <c r="K100" s="111" t="e">
        <f t="shared" ca="1" si="10"/>
        <v>#N/A</v>
      </c>
      <c r="L100" s="111" t="e">
        <f t="shared" ca="1" si="10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10"/>
        <v>#N/A</v>
      </c>
      <c r="I101" s="111" t="e">
        <f t="shared" ca="1" si="10"/>
        <v>#N/A</v>
      </c>
      <c r="J101" s="111" t="e">
        <f t="shared" ca="1" si="10"/>
        <v>#N/A</v>
      </c>
      <c r="K101" s="111" t="e">
        <f t="shared" ca="1" si="10"/>
        <v>#N/A</v>
      </c>
      <c r="L101" s="111" t="e">
        <f t="shared" ca="1" si="10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10"/>
        <v>#N/A</v>
      </c>
      <c r="I102" s="111" t="e">
        <f t="shared" ca="1" si="10"/>
        <v>#N/A</v>
      </c>
      <c r="J102" s="111" t="e">
        <f t="shared" ca="1" si="10"/>
        <v>#N/A</v>
      </c>
      <c r="K102" s="111" t="e">
        <f t="shared" ca="1" si="10"/>
        <v>#N/A</v>
      </c>
      <c r="L102" s="111" t="e">
        <f t="shared" ca="1" si="10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10"/>
        <v>#N/A</v>
      </c>
      <c r="I103" s="111" t="e">
        <f t="shared" ca="1" si="10"/>
        <v>#N/A</v>
      </c>
      <c r="J103" s="111" t="e">
        <f t="shared" ca="1" si="10"/>
        <v>#N/A</v>
      </c>
      <c r="K103" s="111" t="e">
        <f t="shared" ca="1" si="10"/>
        <v>#N/A</v>
      </c>
      <c r="L103" s="111" t="e">
        <f t="shared" ca="1" si="10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10"/>
        <v>#N/A</v>
      </c>
      <c r="I104" s="111" t="e">
        <f t="shared" ca="1" si="10"/>
        <v>#N/A</v>
      </c>
      <c r="J104" s="111" t="e">
        <f t="shared" ca="1" si="10"/>
        <v>#N/A</v>
      </c>
      <c r="K104" s="111" t="e">
        <f t="shared" ca="1" si="10"/>
        <v>#N/A</v>
      </c>
      <c r="L104" s="111" t="e">
        <f t="shared" ca="1" si="10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10"/>
        <v>#N/A</v>
      </c>
      <c r="I105" s="111" t="e">
        <f t="shared" ca="1" si="10"/>
        <v>#N/A</v>
      </c>
      <c r="J105" s="111" t="e">
        <f t="shared" ca="1" si="10"/>
        <v>#N/A</v>
      </c>
      <c r="K105" s="111" t="e">
        <f t="shared" ca="1" si="10"/>
        <v>#N/A</v>
      </c>
      <c r="L105" s="111" t="e">
        <f t="shared" ca="1" si="10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10"/>
        <v>#N/A</v>
      </c>
      <c r="I106" s="111" t="e">
        <f t="shared" ca="1" si="10"/>
        <v>#N/A</v>
      </c>
      <c r="J106" s="111" t="e">
        <f t="shared" ca="1" si="10"/>
        <v>#N/A</v>
      </c>
      <c r="K106" s="111" t="e">
        <f t="shared" ca="1" si="10"/>
        <v>#N/A</v>
      </c>
      <c r="L106" s="111" t="e">
        <f t="shared" ca="1" si="10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10"/>
        <v>#N/A</v>
      </c>
      <c r="I107" s="111" t="e">
        <f t="shared" ca="1" si="10"/>
        <v>#N/A</v>
      </c>
      <c r="J107" s="111" t="e">
        <f t="shared" ca="1" si="10"/>
        <v>#N/A</v>
      </c>
      <c r="K107" s="111" t="e">
        <f t="shared" ca="1" si="10"/>
        <v>#N/A</v>
      </c>
      <c r="L107" s="111" t="e">
        <f t="shared" ca="1" si="10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10"/>
        <v>#N/A</v>
      </c>
      <c r="I108" s="111" t="e">
        <f t="shared" ca="1" si="10"/>
        <v>#N/A</v>
      </c>
      <c r="J108" s="111" t="e">
        <f t="shared" ca="1" si="10"/>
        <v>#N/A</v>
      </c>
      <c r="K108" s="111" t="e">
        <f t="shared" ca="1" si="10"/>
        <v>#N/A</v>
      </c>
      <c r="L108" s="111" t="e">
        <f t="shared" ca="1" si="10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10"/>
        <v>#N/A</v>
      </c>
      <c r="I109" s="111" t="e">
        <f t="shared" ca="1" si="10"/>
        <v>#N/A</v>
      </c>
      <c r="J109" s="111" t="e">
        <f t="shared" ca="1" si="10"/>
        <v>#N/A</v>
      </c>
      <c r="K109" s="111" t="e">
        <f t="shared" ca="1" si="10"/>
        <v>#N/A</v>
      </c>
      <c r="L109" s="111" t="e">
        <f t="shared" ca="1" si="10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10"/>
        <v>#N/A</v>
      </c>
      <c r="I110" s="111" t="e">
        <f t="shared" ca="1" si="10"/>
        <v>#N/A</v>
      </c>
      <c r="J110" s="111" t="e">
        <f t="shared" ca="1" si="10"/>
        <v>#N/A</v>
      </c>
      <c r="K110" s="111" t="e">
        <f t="shared" ca="1" si="10"/>
        <v>#N/A</v>
      </c>
      <c r="L110" s="111" t="e">
        <f t="shared" ca="1" si="10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10"/>
        <v>#N/A</v>
      </c>
      <c r="I111" s="111" t="e">
        <f t="shared" ca="1" si="10"/>
        <v>#N/A</v>
      </c>
      <c r="J111" s="111" t="e">
        <f t="shared" ca="1" si="10"/>
        <v>#N/A</v>
      </c>
      <c r="K111" s="111" t="e">
        <f t="shared" ca="1" si="10"/>
        <v>#N/A</v>
      </c>
      <c r="L111" s="111" t="e">
        <f t="shared" ca="1" si="10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10"/>
        <v>#N/A</v>
      </c>
      <c r="I112" s="111" t="e">
        <f t="shared" ca="1" si="10"/>
        <v>#N/A</v>
      </c>
      <c r="J112" s="111" t="e">
        <f t="shared" ca="1" si="10"/>
        <v>#N/A</v>
      </c>
      <c r="K112" s="111" t="e">
        <f t="shared" ca="1" si="10"/>
        <v>#N/A</v>
      </c>
      <c r="L112" s="111" t="e">
        <f t="shared" ca="1" si="10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10"/>
        <v>#N/A</v>
      </c>
      <c r="I113" s="111" t="e">
        <f t="shared" ca="1" si="10"/>
        <v>#N/A</v>
      </c>
      <c r="J113" s="111" t="e">
        <f t="shared" ca="1" si="10"/>
        <v>#N/A</v>
      </c>
      <c r="K113" s="111" t="e">
        <f t="shared" ca="1" si="10"/>
        <v>#N/A</v>
      </c>
      <c r="L113" s="111" t="e">
        <f t="shared" ca="1" si="10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10"/>
        <v>#N/A</v>
      </c>
      <c r="I114" s="111" t="e">
        <f t="shared" ca="1" si="10"/>
        <v>#N/A</v>
      </c>
      <c r="J114" s="111" t="e">
        <f t="shared" ca="1" si="10"/>
        <v>#N/A</v>
      </c>
      <c r="K114" s="111" t="e">
        <f t="shared" ca="1" si="10"/>
        <v>#N/A</v>
      </c>
      <c r="L114" s="111" t="e">
        <f t="shared" ca="1" si="10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11">G115-5*(G115-$M115)/($M$1-G$1)</f>
        <v>#N/A</v>
      </c>
      <c r="I115" s="111" t="e">
        <f t="shared" ca="1" si="11"/>
        <v>#N/A</v>
      </c>
      <c r="J115" s="111" t="e">
        <f t="shared" ca="1" si="11"/>
        <v>#N/A</v>
      </c>
      <c r="K115" s="111" t="e">
        <f t="shared" ca="1" si="11"/>
        <v>#N/A</v>
      </c>
      <c r="L115" s="111" t="e">
        <f t="shared" ca="1" si="11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11"/>
        <v>#N/A</v>
      </c>
      <c r="I116" s="111" t="e">
        <f t="shared" ca="1" si="11"/>
        <v>#N/A</v>
      </c>
      <c r="J116" s="111" t="e">
        <f t="shared" ca="1" si="11"/>
        <v>#N/A</v>
      </c>
      <c r="K116" s="111" t="e">
        <f t="shared" ca="1" si="11"/>
        <v>#N/A</v>
      </c>
      <c r="L116" s="111" t="e">
        <f t="shared" ca="1" si="11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11"/>
        <v>#N/A</v>
      </c>
      <c r="I117" s="111" t="e">
        <f t="shared" ca="1" si="11"/>
        <v>#N/A</v>
      </c>
      <c r="J117" s="111" t="e">
        <f t="shared" ca="1" si="11"/>
        <v>#N/A</v>
      </c>
      <c r="K117" s="111" t="e">
        <f t="shared" ca="1" si="11"/>
        <v>#N/A</v>
      </c>
      <c r="L117" s="111" t="e">
        <f t="shared" ca="1" si="11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2.2029390475721434E-2</v>
      </c>
      <c r="H2" s="111">
        <f ca="1">G2-5*(G2-$M2)/($M$1-G$1)</f>
        <v>2.3591887147058649E-2</v>
      </c>
      <c r="I2" s="111">
        <f t="shared" ref="I2:L2" ca="1" si="0">H2-5*(H2-$M2)/($M$1-H$1)</f>
        <v>2.5154383818395864E-2</v>
      </c>
      <c r="J2" s="111">
        <f t="shared" ca="1" si="0"/>
        <v>2.6716880489733079E-2</v>
      </c>
      <c r="K2" s="111">
        <f t="shared" ca="1" si="0"/>
        <v>2.8279377161070294E-2</v>
      </c>
      <c r="L2" s="111">
        <f t="shared" ca="1" si="0"/>
        <v>2.9841873832407509E-2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3.1404370503744727E-2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4.4679624819707781E-4</v>
      </c>
      <c r="H3" s="111">
        <f t="shared" ref="H3:L18" ca="1" si="1">G3-5*(G3-$M3)/($M$1-G$1)</f>
        <v>2.3463715904867505E-3</v>
      </c>
      <c r="I3" s="111">
        <f t="shared" ca="1" si="1"/>
        <v>4.2459469327764234E-3</v>
      </c>
      <c r="J3" s="111">
        <f t="shared" ca="1" si="1"/>
        <v>6.1455222750660971E-3</v>
      </c>
      <c r="K3" s="111">
        <f t="shared" ca="1" si="1"/>
        <v>8.04509761735577E-3</v>
      </c>
      <c r="L3" s="111">
        <f t="shared" ca="1" si="1"/>
        <v>9.9446729596454429E-3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1.1844248301935116E-2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8.363257895014653E-2</v>
      </c>
      <c r="H4" s="111">
        <f t="shared" ca="1" si="1"/>
        <v>8.4280731564669753E-2</v>
      </c>
      <c r="I4" s="111">
        <f t="shared" ca="1" si="1"/>
        <v>8.4928884179192976E-2</v>
      </c>
      <c r="J4" s="111">
        <f t="shared" ca="1" si="1"/>
        <v>8.5577036793716199E-2</v>
      </c>
      <c r="K4" s="111">
        <f t="shared" ca="1" si="1"/>
        <v>8.6225189408239422E-2</v>
      </c>
      <c r="L4" s="111">
        <f t="shared" ca="1" si="1"/>
        <v>8.6873342022762645E-2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8.7521494637285882E-2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1.2883712224304061E-3</v>
      </c>
      <c r="I5" s="111">
        <f t="shared" ca="1" si="1"/>
        <v>2.5767424448608122E-3</v>
      </c>
      <c r="J5" s="111">
        <f t="shared" ca="1" si="1"/>
        <v>3.8651136672912178E-3</v>
      </c>
      <c r="K5" s="111">
        <f t="shared" ca="1" si="1"/>
        <v>5.1534848897216243E-3</v>
      </c>
      <c r="L5" s="111">
        <f t="shared" ca="1" si="1"/>
        <v>6.44185611215203E-3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7.7302273345824356E-3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1.6918412416808092E-3</v>
      </c>
      <c r="I6" s="111">
        <f t="shared" ca="1" si="1"/>
        <v>3.3836824833616188E-3</v>
      </c>
      <c r="J6" s="111">
        <f t="shared" ca="1" si="1"/>
        <v>5.0755237250424273E-3</v>
      </c>
      <c r="K6" s="111">
        <f t="shared" ca="1" si="1"/>
        <v>6.7673649667232367E-3</v>
      </c>
      <c r="L6" s="111">
        <f t="shared" ca="1" si="1"/>
        <v>8.4592062084040461E-3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1.0151047450084855E-2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3.2040230276339783E-3</v>
      </c>
      <c r="H7" s="111">
        <f t="shared" ca="1" si="1"/>
        <v>4.5736268955226065E-3</v>
      </c>
      <c r="I7" s="111">
        <f t="shared" ca="1" si="1"/>
        <v>5.9432307634112351E-3</v>
      </c>
      <c r="J7" s="111">
        <f t="shared" ca="1" si="1"/>
        <v>7.3128346312998638E-3</v>
      </c>
      <c r="K7" s="111">
        <f t="shared" ca="1" si="1"/>
        <v>8.6824384991884915E-3</v>
      </c>
      <c r="L7" s="111">
        <f t="shared" ca="1" si="1"/>
        <v>1.0052042367077119E-2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1.1421646234965749E-2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1.4198330988213451E-3</v>
      </c>
      <c r="I8" s="111">
        <f t="shared" ca="1" si="1"/>
        <v>2.8396661976426906E-3</v>
      </c>
      <c r="J8" s="111">
        <f t="shared" ca="1" si="1"/>
        <v>4.2594992964640355E-3</v>
      </c>
      <c r="K8" s="111">
        <f t="shared" ca="1" si="1"/>
        <v>5.6793323952853804E-3</v>
      </c>
      <c r="L8" s="111">
        <f t="shared" ca="1" si="1"/>
        <v>7.0991654941067253E-3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8.5189985929280711E-3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1.3973412973967213E-3</v>
      </c>
      <c r="I9" s="111">
        <f t="shared" ca="1" si="1"/>
        <v>2.7946825947934421E-3</v>
      </c>
      <c r="J9" s="111">
        <f t="shared" ca="1" si="1"/>
        <v>4.1920238921901633E-3</v>
      </c>
      <c r="K9" s="111">
        <f t="shared" ca="1" si="1"/>
        <v>5.589365189586885E-3</v>
      </c>
      <c r="L9" s="111">
        <f t="shared" ca="1" si="1"/>
        <v>6.9867064869836059E-3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8.3840477843803267E-3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9.4692593760355203E-4</v>
      </c>
      <c r="I10" s="111">
        <f t="shared" ca="1" si="1"/>
        <v>1.8938518752071041E-3</v>
      </c>
      <c r="J10" s="111">
        <f t="shared" ca="1" si="1"/>
        <v>2.8407778128106561E-3</v>
      </c>
      <c r="K10" s="111">
        <f t="shared" ca="1" si="1"/>
        <v>3.7877037504142081E-3</v>
      </c>
      <c r="L10" s="111">
        <f t="shared" ca="1" si="1"/>
        <v>4.7346296880177597E-3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5.6815556256213122E-3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5.698185190726123E-3</v>
      </c>
      <c r="H11" s="111">
        <f t="shared" ca="1" si="1"/>
        <v>7.374759727696344E-3</v>
      </c>
      <c r="I11" s="111">
        <f t="shared" ca="1" si="1"/>
        <v>9.0513342646665641E-3</v>
      </c>
      <c r="J11" s="111">
        <f t="shared" ca="1" si="1"/>
        <v>1.0727908801636786E-2</v>
      </c>
      <c r="K11" s="111">
        <f t="shared" ca="1" si="1"/>
        <v>1.2404483338607006E-2</v>
      </c>
      <c r="L11" s="111">
        <f t="shared" ca="1" si="1"/>
        <v>1.4081057875577228E-2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1.5757632412547448E-2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2.2951022932702009E-3</v>
      </c>
      <c r="I12" s="111">
        <f t="shared" ca="1" si="1"/>
        <v>4.5902045865404018E-3</v>
      </c>
      <c r="J12" s="111">
        <f t="shared" ca="1" si="1"/>
        <v>6.8853068798106027E-3</v>
      </c>
      <c r="K12" s="111">
        <f t="shared" ca="1" si="1"/>
        <v>9.1804091730808036E-3</v>
      </c>
      <c r="L12" s="111">
        <f t="shared" ca="1" si="1"/>
        <v>1.1475511466351004E-2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1.3770613759621205E-2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1.0952325043466543E-3</v>
      </c>
      <c r="I13" s="111">
        <f t="shared" ca="1" si="1"/>
        <v>2.190465008693309E-3</v>
      </c>
      <c r="J13" s="111">
        <f t="shared" ca="1" si="1"/>
        <v>3.2856975130399636E-3</v>
      </c>
      <c r="K13" s="111">
        <f t="shared" ca="1" si="1"/>
        <v>4.3809300173866181E-3</v>
      </c>
      <c r="L13" s="111">
        <f t="shared" ca="1" si="1"/>
        <v>5.4761625217332726E-3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6.5713950260799271E-3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1.660874778050634E-3</v>
      </c>
      <c r="I14" s="111">
        <f t="shared" ca="1" si="1"/>
        <v>3.321749556101268E-3</v>
      </c>
      <c r="J14" s="111">
        <f t="shared" ca="1" si="1"/>
        <v>4.9826243341519021E-3</v>
      </c>
      <c r="K14" s="111">
        <f t="shared" ca="1" si="1"/>
        <v>6.6434991122025361E-3</v>
      </c>
      <c r="L14" s="111">
        <f t="shared" ca="1" si="1"/>
        <v>8.3043738902531701E-3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9.9652486683038041E-3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2.3732531811788272E-3</v>
      </c>
      <c r="I15" s="111">
        <f t="shared" ca="1" si="1"/>
        <v>4.7465063623576545E-3</v>
      </c>
      <c r="J15" s="111">
        <f t="shared" ca="1" si="1"/>
        <v>7.1197595435364813E-3</v>
      </c>
      <c r="K15" s="111">
        <f t="shared" ca="1" si="1"/>
        <v>9.4930127247153089E-3</v>
      </c>
      <c r="L15" s="111">
        <f t="shared" ca="1" si="1"/>
        <v>1.1866265905894135E-2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1.4239519087072963E-2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1.558124348566101E-3</v>
      </c>
      <c r="I16" s="111">
        <f t="shared" ca="1" si="1"/>
        <v>3.1162486971322021E-3</v>
      </c>
      <c r="J16" s="111">
        <f t="shared" ca="1" si="1"/>
        <v>4.6743730456983035E-3</v>
      </c>
      <c r="K16" s="111">
        <f t="shared" ca="1" si="1"/>
        <v>6.2324973942644041E-3</v>
      </c>
      <c r="L16" s="111">
        <f t="shared" ca="1" si="1"/>
        <v>7.7906217428305056E-3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9.3487460913966071E-3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1.532228285764412E-3</v>
      </c>
      <c r="I17" s="111">
        <f t="shared" ca="1" si="1"/>
        <v>3.0644565715288235E-3</v>
      </c>
      <c r="J17" s="111">
        <f t="shared" ca="1" si="1"/>
        <v>4.5966848572932357E-3</v>
      </c>
      <c r="K17" s="111">
        <f t="shared" ca="1" si="1"/>
        <v>6.1289131430576479E-3</v>
      </c>
      <c r="L17" s="111">
        <f t="shared" ca="1" si="1"/>
        <v>7.6611414288220592E-3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9.1933697145864714E-3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3.5353994944328903E-3</v>
      </c>
      <c r="I18" s="111">
        <f t="shared" ca="1" si="1"/>
        <v>7.0707989888657806E-3</v>
      </c>
      <c r="J18" s="111">
        <f t="shared" ca="1" si="1"/>
        <v>1.0606198483298671E-2</v>
      </c>
      <c r="K18" s="111">
        <f t="shared" ca="1" si="1"/>
        <v>1.4141597977731561E-2</v>
      </c>
      <c r="L18" s="111">
        <f t="shared" ca="1" si="1"/>
        <v>1.7676997472164453E-2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2.1212396966597342E-2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1.8140985546084467E-3</v>
      </c>
      <c r="I19" s="111">
        <f t="shared" ca="1" si="2"/>
        <v>3.6281971092168934E-3</v>
      </c>
      <c r="J19" s="111">
        <f t="shared" ca="1" si="2"/>
        <v>5.44229566382534E-3</v>
      </c>
      <c r="K19" s="111">
        <f t="shared" ca="1" si="2"/>
        <v>7.2563942184337869E-3</v>
      </c>
      <c r="L19" s="111">
        <f t="shared" ca="1" si="2"/>
        <v>9.0704927730422338E-3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1.088459132765068E-2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1.7344649853056071E-3</v>
      </c>
      <c r="I20" s="111">
        <f t="shared" ca="1" si="2"/>
        <v>3.4689299706112142E-3</v>
      </c>
      <c r="J20" s="111">
        <f t="shared" ca="1" si="2"/>
        <v>5.2033949559168215E-3</v>
      </c>
      <c r="K20" s="111">
        <f t="shared" ca="1" si="2"/>
        <v>6.9378599412224283E-3</v>
      </c>
      <c r="L20" s="111">
        <f t="shared" ca="1" si="2"/>
        <v>8.6723249265280352E-3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1.0406789911833643E-2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7.4437467920234748E-3</v>
      </c>
      <c r="H21" s="111">
        <f t="shared" ca="1" si="2"/>
        <v>9.0447493332465913E-3</v>
      </c>
      <c r="I21" s="111">
        <f t="shared" ca="1" si="2"/>
        <v>1.0645751874469707E-2</v>
      </c>
      <c r="J21" s="111">
        <f t="shared" ca="1" si="2"/>
        <v>1.2246754415692822E-2</v>
      </c>
      <c r="K21" s="111">
        <f t="shared" ca="1" si="2"/>
        <v>1.384775695691594E-2</v>
      </c>
      <c r="L21" s="111">
        <f t="shared" ca="1" si="2"/>
        <v>1.5448759498139055E-2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1.7049762039362173E-2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8.395015242779072E-4</v>
      </c>
      <c r="H22" s="111">
        <f t="shared" ca="1" si="2"/>
        <v>3.9936529934812186E-3</v>
      </c>
      <c r="I22" s="111">
        <f t="shared" ca="1" si="2"/>
        <v>7.1478044626845302E-3</v>
      </c>
      <c r="J22" s="111">
        <f t="shared" ca="1" si="2"/>
        <v>1.0301955931887843E-2</v>
      </c>
      <c r="K22" s="111">
        <f t="shared" ca="1" si="2"/>
        <v>1.3456107401091153E-2</v>
      </c>
      <c r="L22" s="111">
        <f t="shared" ca="1" si="2"/>
        <v>1.6610258870294464E-2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1.9764410339497777E-2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1.2642500123919271E-3</v>
      </c>
      <c r="I23" s="111">
        <f t="shared" ca="1" si="2"/>
        <v>2.5285000247838542E-3</v>
      </c>
      <c r="J23" s="111">
        <f t="shared" ca="1" si="2"/>
        <v>3.7927500371757817E-3</v>
      </c>
      <c r="K23" s="111">
        <f t="shared" ca="1" si="2"/>
        <v>5.0570000495677083E-3</v>
      </c>
      <c r="L23" s="111">
        <f t="shared" ca="1" si="2"/>
        <v>6.3212500619596358E-3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7.5855000743515633E-3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1.8377540202155599E-3</v>
      </c>
      <c r="I24" s="111">
        <f t="shared" ca="1" si="2"/>
        <v>3.6755080404311195E-3</v>
      </c>
      <c r="J24" s="111">
        <f t="shared" ca="1" si="2"/>
        <v>5.5132620606466801E-3</v>
      </c>
      <c r="K24" s="111">
        <f t="shared" ca="1" si="2"/>
        <v>7.3510160808622398E-3</v>
      </c>
      <c r="L24" s="111">
        <f t="shared" ca="1" si="2"/>
        <v>9.1887701010777995E-3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1.102652412129336E-2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2.9292486151452726E-3</v>
      </c>
      <c r="I25" s="111">
        <f t="shared" ca="1" si="2"/>
        <v>5.858497230290546E-3</v>
      </c>
      <c r="J25" s="111">
        <f t="shared" ca="1" si="2"/>
        <v>8.7877458454358182E-3</v>
      </c>
      <c r="K25" s="111">
        <f t="shared" ca="1" si="2"/>
        <v>1.171699446058109E-2</v>
      </c>
      <c r="L25" s="111">
        <f t="shared" ca="1" si="2"/>
        <v>1.4646243075726362E-2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1.7575491690871636E-2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1.8884594342600642E-3</v>
      </c>
      <c r="I26" s="111">
        <f t="shared" ca="1" si="2"/>
        <v>3.7769188685201288E-3</v>
      </c>
      <c r="J26" s="111">
        <f t="shared" ca="1" si="2"/>
        <v>5.6653783027801937E-3</v>
      </c>
      <c r="K26" s="111">
        <f t="shared" ca="1" si="2"/>
        <v>7.5538377370402577E-3</v>
      </c>
      <c r="L26" s="111">
        <f t="shared" ca="1" si="2"/>
        <v>9.4422971713003217E-3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1.1330756605560386E-2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2.0770312825591471E-3</v>
      </c>
      <c r="I27" s="111">
        <f t="shared" ca="1" si="2"/>
        <v>4.1540625651182942E-3</v>
      </c>
      <c r="J27" s="111">
        <f t="shared" ca="1" si="2"/>
        <v>6.2310938476774413E-3</v>
      </c>
      <c r="K27" s="111">
        <f t="shared" ca="1" si="2"/>
        <v>8.3081251302365884E-3</v>
      </c>
      <c r="L27" s="111">
        <f t="shared" ca="1" si="2"/>
        <v>1.0385156412795735E-2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1.2462187695354883E-2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1.2028976829942836E-3</v>
      </c>
      <c r="I28" s="111">
        <f t="shared" ca="1" si="2"/>
        <v>2.4057953659885672E-3</v>
      </c>
      <c r="J28" s="111">
        <f t="shared" ca="1" si="2"/>
        <v>3.6086930489828508E-3</v>
      </c>
      <c r="K28" s="111">
        <f t="shared" ca="1" si="2"/>
        <v>4.8115907319771344E-3</v>
      </c>
      <c r="L28" s="111">
        <f t="shared" ca="1" si="2"/>
        <v>6.0144884149714185E-3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7.2173860979657016E-3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2.5074824531541463E-3</v>
      </c>
      <c r="I29" s="111">
        <f t="shared" ca="1" si="2"/>
        <v>5.0149649063082925E-3</v>
      </c>
      <c r="J29" s="111">
        <f t="shared" ca="1" si="2"/>
        <v>7.5224473594624388E-3</v>
      </c>
      <c r="K29" s="111">
        <f t="shared" ca="1" si="2"/>
        <v>1.0029929812616585E-2</v>
      </c>
      <c r="L29" s="111">
        <f t="shared" ca="1" si="2"/>
        <v>1.2537412265770731E-2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1.5044894718924878E-2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2.8109503234302062E-3</v>
      </c>
      <c r="H30" s="111">
        <f t="shared" ca="1" si="2"/>
        <v>4.3576873933264763E-3</v>
      </c>
      <c r="I30" s="111">
        <f t="shared" ca="1" si="2"/>
        <v>5.9044244632227467E-3</v>
      </c>
      <c r="J30" s="111">
        <f t="shared" ca="1" si="2"/>
        <v>7.4511615331190172E-3</v>
      </c>
      <c r="K30" s="111">
        <f t="shared" ca="1" si="2"/>
        <v>8.9978986030152877E-3</v>
      </c>
      <c r="L30" s="111">
        <f t="shared" ca="1" si="2"/>
        <v>1.0544635672911556E-2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1.2091372742807827E-2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2.2029390475721434E-2</v>
      </c>
      <c r="H31" s="111">
        <f t="shared" ca="1" si="2"/>
        <v>3.8079538155303377E-2</v>
      </c>
      <c r="I31" s="111">
        <f t="shared" ca="1" si="2"/>
        <v>5.4129685834885317E-2</v>
      </c>
      <c r="J31" s="111">
        <f t="shared" ca="1" si="2"/>
        <v>7.0179833514467257E-2</v>
      </c>
      <c r="K31" s="111">
        <f t="shared" ca="1" si="2"/>
        <v>8.6229981194049204E-2</v>
      </c>
      <c r="L31" s="111">
        <f t="shared" ca="1" si="2"/>
        <v>0.10228012887363114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0.11833027655321308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4.4679624819707781E-4</v>
      </c>
      <c r="H32" s="111">
        <f t="shared" ca="1" si="2"/>
        <v>1.9487941437404004E-2</v>
      </c>
      <c r="I32" s="111">
        <f t="shared" ca="1" si="2"/>
        <v>3.8529086626610927E-2</v>
      </c>
      <c r="J32" s="111">
        <f t="shared" ca="1" si="2"/>
        <v>5.7570231815817857E-2</v>
      </c>
      <c r="K32" s="111">
        <f t="shared" ca="1" si="2"/>
        <v>7.6611377005024781E-2</v>
      </c>
      <c r="L32" s="111">
        <f t="shared" ca="1" si="2"/>
        <v>9.5652522194231704E-2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0.11469366738343864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8.363257895014653E-2</v>
      </c>
      <c r="H33" s="111">
        <f t="shared" ca="1" si="2"/>
        <v>8.9635930257697546E-2</v>
      </c>
      <c r="I33" s="111">
        <f t="shared" ca="1" si="2"/>
        <v>9.5639281565248563E-2</v>
      </c>
      <c r="J33" s="111">
        <f t="shared" ca="1" si="2"/>
        <v>0.10164263287279957</v>
      </c>
      <c r="K33" s="111">
        <f t="shared" ca="1" si="2"/>
        <v>0.10764598418035058</v>
      </c>
      <c r="L33" s="111">
        <f t="shared" ca="1" si="2"/>
        <v>0.1136493354879016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0.1196526867954526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1.3338314026206796E-2</v>
      </c>
      <c r="I34" s="111">
        <f t="shared" ca="1" si="2"/>
        <v>2.6676628052413595E-2</v>
      </c>
      <c r="J34" s="111">
        <f t="shared" ca="1" si="2"/>
        <v>4.0014942078620386E-2</v>
      </c>
      <c r="K34" s="111">
        <f t="shared" ca="1" si="2"/>
        <v>5.3353256104827183E-2</v>
      </c>
      <c r="L34" s="111">
        <f t="shared" ca="1" si="2"/>
        <v>6.6691570131033981E-2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8.0029884157240772E-2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1.1278941611205396E-2</v>
      </c>
      <c r="I35" s="111">
        <f t="shared" ca="1" si="4"/>
        <v>2.2557883222410792E-2</v>
      </c>
      <c r="J35" s="111">
        <f t="shared" ca="1" si="4"/>
        <v>3.3836824833616184E-2</v>
      </c>
      <c r="K35" s="111">
        <f t="shared" ca="1" si="4"/>
        <v>4.5115766444821584E-2</v>
      </c>
      <c r="L35" s="111">
        <f t="shared" ca="1" si="4"/>
        <v>5.6394708056026976E-2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6.7673649667232369E-2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3.2040230276339783E-3</v>
      </c>
      <c r="H36" s="111">
        <f t="shared" ca="1" si="4"/>
        <v>1.8927336438143452E-2</v>
      </c>
      <c r="I36" s="111">
        <f t="shared" ca="1" si="4"/>
        <v>3.4650649848652924E-2</v>
      </c>
      <c r="J36" s="111">
        <f t="shared" ca="1" si="4"/>
        <v>5.0373963259162394E-2</v>
      </c>
      <c r="K36" s="111">
        <f t="shared" ca="1" si="4"/>
        <v>6.609727666967187E-2</v>
      </c>
      <c r="L36" s="111">
        <f t="shared" ca="1" si="4"/>
        <v>8.1820590080181332E-2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9.7543903490690809E-2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1.5494505317204707E-2</v>
      </c>
      <c r="I37" s="111">
        <f t="shared" ca="1" si="4"/>
        <v>3.0989010634409415E-2</v>
      </c>
      <c r="J37" s="111">
        <f t="shared" ca="1" si="4"/>
        <v>4.6483515951614124E-2</v>
      </c>
      <c r="K37" s="111">
        <f t="shared" ca="1" si="4"/>
        <v>6.197802126881883E-2</v>
      </c>
      <c r="L37" s="111">
        <f t="shared" ca="1" si="4"/>
        <v>7.7472526586023535E-2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9.2967031903228248E-2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1.1337456447428014E-2</v>
      </c>
      <c r="I38" s="111">
        <f t="shared" ca="1" si="4"/>
        <v>2.2674912894856028E-2</v>
      </c>
      <c r="J38" s="111">
        <f t="shared" ca="1" si="4"/>
        <v>3.4012369342284042E-2</v>
      </c>
      <c r="K38" s="111">
        <f t="shared" ca="1" si="4"/>
        <v>4.5349825789712056E-2</v>
      </c>
      <c r="L38" s="111">
        <f t="shared" ca="1" si="4"/>
        <v>5.668728223714007E-2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6.8024738684568084E-2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6.6076555157897178E-3</v>
      </c>
      <c r="I39" s="111">
        <f t="shared" ca="1" si="4"/>
        <v>1.3215311031579436E-2</v>
      </c>
      <c r="J39" s="111">
        <f t="shared" ca="1" si="4"/>
        <v>1.9822966547369154E-2</v>
      </c>
      <c r="K39" s="111">
        <f t="shared" ca="1" si="4"/>
        <v>2.6430622063158871E-2</v>
      </c>
      <c r="L39" s="111">
        <f t="shared" ca="1" si="4"/>
        <v>3.3038277578948588E-2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3.9645933094738309E-2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5.698185190726123E-3</v>
      </c>
      <c r="H40" s="111">
        <f t="shared" ca="1" si="4"/>
        <v>2.3167398372020413E-2</v>
      </c>
      <c r="I40" s="111">
        <f t="shared" ca="1" si="4"/>
        <v>4.0636611553314703E-2</v>
      </c>
      <c r="J40" s="111">
        <f t="shared" ca="1" si="4"/>
        <v>5.8105824734608992E-2</v>
      </c>
      <c r="K40" s="111">
        <f t="shared" ca="1" si="4"/>
        <v>7.5575037915903281E-2</v>
      </c>
      <c r="L40" s="111">
        <f t="shared" ca="1" si="4"/>
        <v>9.3044251097197578E-2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0.11051346427849186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2.139433594005442E-2</v>
      </c>
      <c r="I41" s="111">
        <f t="shared" ca="1" si="4"/>
        <v>4.2788671880108833E-2</v>
      </c>
      <c r="J41" s="111">
        <f t="shared" ca="1" si="4"/>
        <v>6.4183007820163257E-2</v>
      </c>
      <c r="K41" s="111">
        <f t="shared" ca="1" si="4"/>
        <v>8.5577343760217681E-2</v>
      </c>
      <c r="L41" s="111">
        <f t="shared" ca="1" si="4"/>
        <v>0.1069716797002721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0.12836601564032651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9.6750220032596305E-3</v>
      </c>
      <c r="I42" s="111">
        <f t="shared" ca="1" si="4"/>
        <v>1.9350044006519261E-2</v>
      </c>
      <c r="J42" s="111">
        <f t="shared" ca="1" si="4"/>
        <v>2.9025066009778892E-2</v>
      </c>
      <c r="K42" s="111">
        <f t="shared" ca="1" si="4"/>
        <v>3.8700088013038522E-2</v>
      </c>
      <c r="L42" s="111">
        <f t="shared" ca="1" si="4"/>
        <v>4.8375110016298156E-2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5.8050132019557783E-2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2.1804901128792378E-2</v>
      </c>
      <c r="I43" s="111">
        <f t="shared" ca="1" si="4"/>
        <v>4.3609802257584762E-2</v>
      </c>
      <c r="J43" s="111">
        <f t="shared" ca="1" si="4"/>
        <v>6.5414703386377143E-2</v>
      </c>
      <c r="K43" s="111">
        <f t="shared" ca="1" si="4"/>
        <v>8.7219604515169524E-2</v>
      </c>
      <c r="L43" s="111">
        <f t="shared" ca="1" si="4"/>
        <v>0.10902450564396191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0.13082940677275429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2.1880852411214031E-2</v>
      </c>
      <c r="I44" s="111">
        <f t="shared" ca="1" si="4"/>
        <v>4.3761704822428069E-2</v>
      </c>
      <c r="J44" s="111">
        <f t="shared" ca="1" si="4"/>
        <v>6.5642557233642096E-2</v>
      </c>
      <c r="K44" s="111">
        <f t="shared" ca="1" si="4"/>
        <v>8.7523409644856123E-2</v>
      </c>
      <c r="L44" s="111">
        <f t="shared" ca="1" si="4"/>
        <v>0.10940426205607015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0.13128511446728419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2.0319840886437665E-2</v>
      </c>
      <c r="I45" s="111">
        <f t="shared" ca="1" si="4"/>
        <v>4.063968177287533E-2</v>
      </c>
      <c r="J45" s="111">
        <f t="shared" ca="1" si="4"/>
        <v>6.0959522659312995E-2</v>
      </c>
      <c r="K45" s="111">
        <f t="shared" ca="1" si="4"/>
        <v>8.127936354575066E-2</v>
      </c>
      <c r="L45" s="111">
        <f t="shared" ca="1" si="4"/>
        <v>0.10159920443218833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0.12191904531862599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1.2085796505721853E-2</v>
      </c>
      <c r="I46" s="111">
        <f t="shared" ca="1" si="4"/>
        <v>2.4171593011443705E-2</v>
      </c>
      <c r="J46" s="111">
        <f t="shared" ca="1" si="4"/>
        <v>3.6257389517165554E-2</v>
      </c>
      <c r="K46" s="111">
        <f t="shared" ca="1" si="4"/>
        <v>4.8343186022887411E-2</v>
      </c>
      <c r="L46" s="111">
        <f t="shared" ca="1" si="4"/>
        <v>6.042898252860926E-2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7.2514779034331109E-2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1.8047502024590215E-2</v>
      </c>
      <c r="I47" s="111">
        <f t="shared" ca="1" si="4"/>
        <v>3.6095004049180437E-2</v>
      </c>
      <c r="J47" s="111">
        <f t="shared" ca="1" si="4"/>
        <v>5.4142506073770649E-2</v>
      </c>
      <c r="K47" s="111">
        <f t="shared" ca="1" si="4"/>
        <v>7.2190008098360861E-2</v>
      </c>
      <c r="L47" s="111">
        <f t="shared" ca="1" si="4"/>
        <v>9.0237510122951087E-2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0.1082850121475413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1.8528445280491319E-2</v>
      </c>
      <c r="I48" s="111">
        <f t="shared" ca="1" si="4"/>
        <v>3.7056890560982644E-2</v>
      </c>
      <c r="J48" s="111">
        <f t="shared" ca="1" si="4"/>
        <v>5.558533584147396E-2</v>
      </c>
      <c r="K48" s="111">
        <f t="shared" ca="1" si="4"/>
        <v>7.4113781121965275E-2</v>
      </c>
      <c r="L48" s="111">
        <f t="shared" ca="1" si="4"/>
        <v>9.264222640245659E-2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0.11117067168294792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1.2441743147868885E-2</v>
      </c>
      <c r="I49" s="111">
        <f t="shared" ca="1" si="4"/>
        <v>2.4883486295737767E-2</v>
      </c>
      <c r="J49" s="111">
        <f t="shared" ca="1" si="4"/>
        <v>3.7325229443606653E-2</v>
      </c>
      <c r="K49" s="111">
        <f t="shared" ca="1" si="4"/>
        <v>4.9766972591475542E-2</v>
      </c>
      <c r="L49" s="111">
        <f t="shared" ca="1" si="4"/>
        <v>6.2208715739344424E-2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7.4650458887213306E-2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7.4437467920234748E-3</v>
      </c>
      <c r="H50" s="111">
        <f t="shared" ca="1" si="4"/>
        <v>2.82216728970799E-2</v>
      </c>
      <c r="I50" s="111">
        <f t="shared" ca="1" si="4"/>
        <v>4.8999599002136324E-2</v>
      </c>
      <c r="J50" s="111">
        <f t="shared" ca="1" si="4"/>
        <v>6.9777525107192748E-2</v>
      </c>
      <c r="K50" s="111">
        <f t="shared" ca="1" si="4"/>
        <v>9.0555451212249172E-2</v>
      </c>
      <c r="L50" s="111">
        <f t="shared" ca="1" si="4"/>
        <v>0.1113333773173056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0.13211130342236202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8.395015242779072E-4</v>
      </c>
      <c r="H51" s="111">
        <f t="shared" ref="H51:L66" ca="1" si="5">G51-5*(G51-$M51)/($M$1-G$1)</f>
        <v>2.0381522135401366E-2</v>
      </c>
      <c r="I51" s="111">
        <f t="shared" ca="1" si="5"/>
        <v>3.992354274652482E-2</v>
      </c>
      <c r="J51" s="111">
        <f t="shared" ca="1" si="5"/>
        <v>5.9465563357648278E-2</v>
      </c>
      <c r="K51" s="111">
        <f t="shared" ca="1" si="5"/>
        <v>7.9007583968771736E-2</v>
      </c>
      <c r="L51" s="111">
        <f t="shared" ca="1" si="5"/>
        <v>9.85496045798952E-2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0.11809162519101865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1.310783452706904E-2</v>
      </c>
      <c r="I52" s="111">
        <f t="shared" ca="1" si="5"/>
        <v>2.621566905413808E-2</v>
      </c>
      <c r="J52" s="111">
        <f t="shared" ca="1" si="5"/>
        <v>3.932350358120712E-2</v>
      </c>
      <c r="K52" s="111">
        <f t="shared" ca="1" si="5"/>
        <v>5.243133810827616E-2</v>
      </c>
      <c r="L52" s="111">
        <f t="shared" ca="1" si="5"/>
        <v>6.55391726353452E-2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7.864700716241424E-2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2.2752611202897528E-2</v>
      </c>
      <c r="I53" s="111">
        <f t="shared" ca="1" si="5"/>
        <v>4.5505222405795055E-2</v>
      </c>
      <c r="J53" s="111">
        <f t="shared" ca="1" si="5"/>
        <v>6.8257833608692586E-2</v>
      </c>
      <c r="K53" s="111">
        <f t="shared" ca="1" si="5"/>
        <v>9.101044481159011E-2</v>
      </c>
      <c r="L53" s="111">
        <f t="shared" ca="1" si="5"/>
        <v>0.11376305601448763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0.13651566721738517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2.2493979412806227E-2</v>
      </c>
      <c r="I54" s="111">
        <f t="shared" ca="1" si="5"/>
        <v>4.4987958825612448E-2</v>
      </c>
      <c r="J54" s="111">
        <f t="shared" ca="1" si="5"/>
        <v>6.7481938238418679E-2</v>
      </c>
      <c r="K54" s="111">
        <f t="shared" ca="1" si="5"/>
        <v>8.997591765122491E-2</v>
      </c>
      <c r="L54" s="111">
        <f t="shared" ca="1" si="5"/>
        <v>0.11246989706403113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0.13496387647683736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1.383376514141748E-2</v>
      </c>
      <c r="I55" s="111">
        <f t="shared" ca="1" si="5"/>
        <v>2.766753028283496E-2</v>
      </c>
      <c r="J55" s="111">
        <f t="shared" ca="1" si="5"/>
        <v>4.1501295424252439E-2</v>
      </c>
      <c r="K55" s="111">
        <f t="shared" ca="1" si="5"/>
        <v>5.5335060565669919E-2</v>
      </c>
      <c r="L55" s="111">
        <f t="shared" ca="1" si="5"/>
        <v>6.9168825707087406E-2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8.3002590848504879E-2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1.8472343651892299E-2</v>
      </c>
      <c r="I56" s="111">
        <f t="shared" ca="1" si="5"/>
        <v>3.6944687303784599E-2</v>
      </c>
      <c r="J56" s="111">
        <f t="shared" ca="1" si="5"/>
        <v>5.5417030955676898E-2</v>
      </c>
      <c r="K56" s="111">
        <f t="shared" ca="1" si="5"/>
        <v>7.3889374607569197E-2</v>
      </c>
      <c r="L56" s="111">
        <f t="shared" ca="1" si="5"/>
        <v>9.2361718259461489E-2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0.1108340619113538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9.3365726248228649E-3</v>
      </c>
      <c r="I57" s="111">
        <f t="shared" ca="1" si="5"/>
        <v>1.867314524964573E-2</v>
      </c>
      <c r="J57" s="111">
        <f t="shared" ca="1" si="5"/>
        <v>2.8009717874468591E-2</v>
      </c>
      <c r="K57" s="111">
        <f t="shared" ca="1" si="5"/>
        <v>3.734629049929146E-2</v>
      </c>
      <c r="L57" s="111">
        <f t="shared" ca="1" si="5"/>
        <v>4.6682863124114321E-2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5.6019435748937182E-2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1.9514703585792496E-2</v>
      </c>
      <c r="I58" s="111">
        <f t="shared" ca="1" si="5"/>
        <v>3.9029407171584998E-2</v>
      </c>
      <c r="J58" s="111">
        <f t="shared" ca="1" si="5"/>
        <v>5.854411075737749E-2</v>
      </c>
      <c r="K58" s="111">
        <f t="shared" ca="1" si="5"/>
        <v>7.8058814343169983E-2</v>
      </c>
      <c r="L58" s="111">
        <f t="shared" ca="1" si="5"/>
        <v>9.7573517928962489E-2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0.11708822151475498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2.8109503234302062E-3</v>
      </c>
      <c r="H59" s="111">
        <f t="shared" ca="1" si="5"/>
        <v>2.1372463456976167E-2</v>
      </c>
      <c r="I59" s="111">
        <f t="shared" ca="1" si="5"/>
        <v>3.9933976590522127E-2</v>
      </c>
      <c r="J59" s="111">
        <f t="shared" ca="1" si="5"/>
        <v>5.8495489724068088E-2</v>
      </c>
      <c r="K59" s="111">
        <f t="shared" ca="1" si="5"/>
        <v>7.7057002857614049E-2</v>
      </c>
      <c r="L59" s="111">
        <f t="shared" ca="1" si="5"/>
        <v>9.5618515991160002E-2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0.11418002912470597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2.2029390475721434E-2</v>
      </c>
      <c r="H60" s="111">
        <f t="shared" ca="1" si="5"/>
        <v>4.8106073087009385E-2</v>
      </c>
      <c r="I60" s="111">
        <f t="shared" ca="1" si="5"/>
        <v>7.4182755698297326E-2</v>
      </c>
      <c r="J60" s="111">
        <f t="shared" ca="1" si="5"/>
        <v>0.10025943830958528</v>
      </c>
      <c r="K60" s="111">
        <f t="shared" ca="1" si="5"/>
        <v>0.12633612092087323</v>
      </c>
      <c r="L60" s="111">
        <f t="shared" ca="1" si="5"/>
        <v>0.15241280353216119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0.17848948614344914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4.4679624819707781E-4</v>
      </c>
      <c r="H61" s="111">
        <f t="shared" ca="1" si="5"/>
        <v>3.1388657180658329E-2</v>
      </c>
      <c r="I61" s="111">
        <f t="shared" ca="1" si="5"/>
        <v>6.2330518113119585E-2</v>
      </c>
      <c r="J61" s="111">
        <f t="shared" ca="1" si="5"/>
        <v>9.3272379045580833E-2</v>
      </c>
      <c r="K61" s="111">
        <f t="shared" ca="1" si="5"/>
        <v>0.12421423997804208</v>
      </c>
      <c r="L61" s="111">
        <f t="shared" ca="1" si="5"/>
        <v>0.15515610091050333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0.18609796184296459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8.363257895014653E-2</v>
      </c>
      <c r="H62" s="111">
        <f t="shared" ca="1" si="5"/>
        <v>9.3252466520042029E-2</v>
      </c>
      <c r="I62" s="111">
        <f t="shared" ca="1" si="5"/>
        <v>0.10287235408993753</v>
      </c>
      <c r="J62" s="111">
        <f t="shared" ca="1" si="5"/>
        <v>0.11249224165983301</v>
      </c>
      <c r="K62" s="111">
        <f t="shared" ca="1" si="5"/>
        <v>0.12211212922972851</v>
      </c>
      <c r="L62" s="111">
        <f t="shared" ca="1" si="5"/>
        <v>0.13173201679962401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0.1413519043695195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2.1663146528305543E-2</v>
      </c>
      <c r="I63" s="111">
        <f t="shared" ca="1" si="5"/>
        <v>4.3326293056611079E-2</v>
      </c>
      <c r="J63" s="111">
        <f t="shared" ca="1" si="5"/>
        <v>6.4989439584916625E-2</v>
      </c>
      <c r="K63" s="111">
        <f t="shared" ca="1" si="5"/>
        <v>8.6652586113222171E-2</v>
      </c>
      <c r="L63" s="111">
        <f t="shared" ca="1" si="5"/>
        <v>0.10831573264152772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0.12997887916983325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1.8328280118208765E-2</v>
      </c>
      <c r="I64" s="111">
        <f t="shared" ca="1" si="5"/>
        <v>3.6656560236417529E-2</v>
      </c>
      <c r="J64" s="111">
        <f t="shared" ca="1" si="5"/>
        <v>5.4984840354626294E-2</v>
      </c>
      <c r="K64" s="111">
        <f t="shared" ca="1" si="5"/>
        <v>7.3313120472835058E-2</v>
      </c>
      <c r="L64" s="111">
        <f t="shared" ca="1" si="5"/>
        <v>9.1641400591043823E-2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0.10996968070925259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3.2040230276339783E-3</v>
      </c>
      <c r="H65" s="111">
        <f t="shared" ca="1" si="5"/>
        <v>2.8571867210982746E-2</v>
      </c>
      <c r="I65" s="111">
        <f t="shared" ca="1" si="5"/>
        <v>5.3939711394331513E-2</v>
      </c>
      <c r="J65" s="111">
        <f t="shared" ca="1" si="5"/>
        <v>7.930755557768028E-2</v>
      </c>
      <c r="K65" s="111">
        <f t="shared" ca="1" si="5"/>
        <v>0.10467539976102905</v>
      </c>
      <c r="L65" s="111">
        <f t="shared" ca="1" si="5"/>
        <v>0.1300432439443778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0.15541108812772658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2.5178571140457646E-2</v>
      </c>
      <c r="I66" s="111">
        <f t="shared" ca="1" si="5"/>
        <v>5.0357142280915292E-2</v>
      </c>
      <c r="J66" s="111">
        <f t="shared" ca="1" si="5"/>
        <v>7.5535713421372941E-2</v>
      </c>
      <c r="K66" s="111">
        <f t="shared" ca="1" si="5"/>
        <v>0.10071428456183058</v>
      </c>
      <c r="L66" s="111">
        <f t="shared" ca="1" si="5"/>
        <v>0.12589285570228823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0.15107142684274588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7">G67-5*(G67-$M67)/($M$1-G$1)</f>
        <v>1.8254516701528511E-2</v>
      </c>
      <c r="I67" s="111">
        <f t="shared" ca="1" si="7"/>
        <v>3.6509033403057022E-2</v>
      </c>
      <c r="J67" s="111">
        <f t="shared" ca="1" si="7"/>
        <v>5.4763550104585529E-2</v>
      </c>
      <c r="K67" s="111">
        <f t="shared" ca="1" si="7"/>
        <v>7.3018066806114043E-2</v>
      </c>
      <c r="L67" s="111">
        <f t="shared" ca="1" si="7"/>
        <v>9.1272583507642557E-2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0.10952710020917106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7"/>
        <v>1.0718193305949138E-2</v>
      </c>
      <c r="I68" s="111">
        <f t="shared" ca="1" si="7"/>
        <v>2.1436386611898277E-2</v>
      </c>
      <c r="J68" s="111">
        <f t="shared" ca="1" si="7"/>
        <v>3.2154579917847412E-2</v>
      </c>
      <c r="K68" s="111">
        <f t="shared" ca="1" si="7"/>
        <v>4.2872773223796554E-2</v>
      </c>
      <c r="L68" s="111">
        <f t="shared" ca="1" si="7"/>
        <v>5.3590966529745689E-2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6.4309159835694824E-2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5.698185190726123E-3</v>
      </c>
      <c r="H69" s="111">
        <f t="shared" ca="1" si="7"/>
        <v>3.404839435160191E-2</v>
      </c>
      <c r="I69" s="111">
        <f t="shared" ca="1" si="7"/>
        <v>6.2398603512477703E-2</v>
      </c>
      <c r="J69" s="111">
        <f t="shared" ca="1" si="7"/>
        <v>9.0748812673353496E-2</v>
      </c>
      <c r="K69" s="111">
        <f t="shared" ca="1" si="7"/>
        <v>0.11909902183422928</v>
      </c>
      <c r="L69" s="111">
        <f t="shared" ca="1" si="7"/>
        <v>0.14744923099510507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0.17579944015598087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7"/>
        <v>3.4743026428817166E-2</v>
      </c>
      <c r="I70" s="111">
        <f t="shared" ca="1" si="7"/>
        <v>6.9486052857634317E-2</v>
      </c>
      <c r="J70" s="111">
        <f t="shared" ca="1" si="7"/>
        <v>0.10422907928645148</v>
      </c>
      <c r="K70" s="111">
        <f t="shared" ca="1" si="7"/>
        <v>0.13897210571526863</v>
      </c>
      <c r="L70" s="111">
        <f t="shared" ca="1" si="7"/>
        <v>0.17371513214408579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0.20845815857290295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7"/>
        <v>1.5721910755296897E-2</v>
      </c>
      <c r="I71" s="111">
        <f t="shared" ca="1" si="7"/>
        <v>3.1443821510593793E-2</v>
      </c>
      <c r="J71" s="111">
        <f t="shared" ca="1" si="7"/>
        <v>4.7165732265890686E-2</v>
      </c>
      <c r="K71" s="111">
        <f t="shared" ca="1" si="7"/>
        <v>6.2887643021187586E-2</v>
      </c>
      <c r="L71" s="111">
        <f t="shared" ca="1" si="7"/>
        <v>7.8609553776484486E-2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9.4331464531781373E-2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7"/>
        <v>3.541542319302067E-2</v>
      </c>
      <c r="I72" s="111">
        <f t="shared" ca="1" si="7"/>
        <v>7.0830846386041341E-2</v>
      </c>
      <c r="J72" s="111">
        <f t="shared" ca="1" si="7"/>
        <v>0.106246269579062</v>
      </c>
      <c r="K72" s="111">
        <f t="shared" ca="1" si="7"/>
        <v>0.14166169277208268</v>
      </c>
      <c r="L72" s="111">
        <f t="shared" ca="1" si="7"/>
        <v>0.17707711596510334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0.21249253915812399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7"/>
        <v>3.5556385168222807E-2</v>
      </c>
      <c r="I73" s="111">
        <f t="shared" ca="1" si="7"/>
        <v>7.1112770336445613E-2</v>
      </c>
      <c r="J73" s="111">
        <f t="shared" ca="1" si="7"/>
        <v>0.10666915550466842</v>
      </c>
      <c r="K73" s="111">
        <f t="shared" ca="1" si="7"/>
        <v>0.14222554067289123</v>
      </c>
      <c r="L73" s="111">
        <f t="shared" ca="1" si="7"/>
        <v>0.17778192584111402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0.21333831100933684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7"/>
        <v>3.3019741440461201E-2</v>
      </c>
      <c r="I74" s="111">
        <f t="shared" ca="1" si="7"/>
        <v>6.6039482880922401E-2</v>
      </c>
      <c r="J74" s="111">
        <f t="shared" ca="1" si="7"/>
        <v>9.9059224321383615E-2</v>
      </c>
      <c r="K74" s="111">
        <f t="shared" ca="1" si="7"/>
        <v>0.1320789657618448</v>
      </c>
      <c r="L74" s="111">
        <f t="shared" ca="1" si="7"/>
        <v>0.16509870720230602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0.19811844864276723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7"/>
        <v>1.926884277012441E-2</v>
      </c>
      <c r="I75" s="111">
        <f t="shared" ca="1" si="7"/>
        <v>3.853768554024882E-2</v>
      </c>
      <c r="J75" s="111">
        <f t="shared" ca="1" si="7"/>
        <v>5.7806528310373223E-2</v>
      </c>
      <c r="K75" s="111">
        <f t="shared" ca="1" si="7"/>
        <v>7.707537108049764E-2</v>
      </c>
      <c r="L75" s="111">
        <f t="shared" ca="1" si="7"/>
        <v>9.6344213850622043E-2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0.11561305662074645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7"/>
        <v>2.7042717556641963E-2</v>
      </c>
      <c r="I76" s="111">
        <f t="shared" ca="1" si="7"/>
        <v>5.4085435113283925E-2</v>
      </c>
      <c r="J76" s="111">
        <f t="shared" ca="1" si="7"/>
        <v>8.1128152669925888E-2</v>
      </c>
      <c r="K76" s="111">
        <f t="shared" ca="1" si="7"/>
        <v>0.10817087022656785</v>
      </c>
      <c r="L76" s="111">
        <f t="shared" ca="1" si="7"/>
        <v>0.1352135877832098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0.16225630533985178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7"/>
        <v>3.0108723580798396E-2</v>
      </c>
      <c r="I77" s="111">
        <f t="shared" ca="1" si="7"/>
        <v>6.0217447161596792E-2</v>
      </c>
      <c r="J77" s="111">
        <f t="shared" ca="1" si="7"/>
        <v>9.0326170742395184E-2</v>
      </c>
      <c r="K77" s="111">
        <f t="shared" ca="1" si="7"/>
        <v>0.12043489432319358</v>
      </c>
      <c r="L77" s="111">
        <f t="shared" ca="1" si="7"/>
        <v>0.15054361790399198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0.18065234148479037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7"/>
        <v>2.0217832615286938E-2</v>
      </c>
      <c r="I78" s="111">
        <f t="shared" ca="1" si="7"/>
        <v>4.0435665230573875E-2</v>
      </c>
      <c r="J78" s="111">
        <f t="shared" ca="1" si="7"/>
        <v>6.0653497845860813E-2</v>
      </c>
      <c r="K78" s="111">
        <f t="shared" ca="1" si="7"/>
        <v>8.087133046114775E-2</v>
      </c>
      <c r="L78" s="111">
        <f t="shared" ca="1" si="7"/>
        <v>0.10108916307643469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0.12130699569172163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7.4437467920234748E-3</v>
      </c>
      <c r="H79" s="111">
        <f t="shared" ca="1" si="7"/>
        <v>4.1205610229864256E-2</v>
      </c>
      <c r="I79" s="111">
        <f t="shared" ca="1" si="7"/>
        <v>7.4967473667705037E-2</v>
      </c>
      <c r="J79" s="111">
        <f t="shared" ca="1" si="7"/>
        <v>0.10872933710554582</v>
      </c>
      <c r="K79" s="111">
        <f t="shared" ca="1" si="7"/>
        <v>0.1424912005433866</v>
      </c>
      <c r="L79" s="111">
        <f t="shared" ca="1" si="7"/>
        <v>0.17625306398122736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0.21001492741906816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8.395015242779072E-4</v>
      </c>
      <c r="H80" s="111">
        <f t="shared" ca="1" si="7"/>
        <v>3.0969055722926006E-2</v>
      </c>
      <c r="I80" s="111">
        <f t="shared" ca="1" si="7"/>
        <v>6.1098609921574107E-2</v>
      </c>
      <c r="J80" s="111">
        <f t="shared" ca="1" si="7"/>
        <v>9.1228164120222194E-2</v>
      </c>
      <c r="K80" s="111">
        <f t="shared" ca="1" si="7"/>
        <v>0.12135771831887029</v>
      </c>
      <c r="L80" s="111">
        <f t="shared" ca="1" si="7"/>
        <v>0.1514872725175184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0.1816168267161665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7"/>
        <v>2.1300231106487193E-2</v>
      </c>
      <c r="I81" s="111">
        <f t="shared" ca="1" si="7"/>
        <v>4.260046221297438E-2</v>
      </c>
      <c r="J81" s="111">
        <f t="shared" ca="1" si="7"/>
        <v>6.3900693319461577E-2</v>
      </c>
      <c r="K81" s="111">
        <f t="shared" ca="1" si="7"/>
        <v>8.5200924425948774E-2</v>
      </c>
      <c r="L81" s="111">
        <f t="shared" ca="1" si="7"/>
        <v>0.10650115553243597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0.12780138663892315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7"/>
        <v>3.6965707793268729E-2</v>
      </c>
      <c r="I82" s="111">
        <f t="shared" ca="1" si="7"/>
        <v>7.3931415586537458E-2</v>
      </c>
      <c r="J82" s="111">
        <f t="shared" ca="1" si="7"/>
        <v>0.1108971233798062</v>
      </c>
      <c r="K82" s="111">
        <f t="shared" ca="1" si="7"/>
        <v>0.14786283117307492</v>
      </c>
      <c r="L82" s="111">
        <f t="shared" ca="1" si="7"/>
        <v>0.18482853896634366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0.2217942467596124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8">G83-5*(G83-$M83)/($M$1-G$1)</f>
        <v>3.5237132955502008E-2</v>
      </c>
      <c r="I83" s="111">
        <f t="shared" ca="1" si="8"/>
        <v>7.0474265911004003E-2</v>
      </c>
      <c r="J83" s="111">
        <f t="shared" ca="1" si="8"/>
        <v>0.10571139886650602</v>
      </c>
      <c r="K83" s="111">
        <f t="shared" ca="1" si="8"/>
        <v>0.14094853182200803</v>
      </c>
      <c r="L83" s="111">
        <f t="shared" ca="1" si="8"/>
        <v>0.17618566477751002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0.21142279773301204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8"/>
        <v>2.2479868354803405E-2</v>
      </c>
      <c r="I84" s="111">
        <f t="shared" ca="1" si="8"/>
        <v>4.4959736709606811E-2</v>
      </c>
      <c r="J84" s="111">
        <f t="shared" ca="1" si="8"/>
        <v>6.7439605064410213E-2</v>
      </c>
      <c r="K84" s="111">
        <f t="shared" ca="1" si="8"/>
        <v>8.9919473419213622E-2</v>
      </c>
      <c r="L84" s="111">
        <f t="shared" ca="1" si="8"/>
        <v>0.11239934177401703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0.13487921012882043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8"/>
        <v>3.0017558434324982E-2</v>
      </c>
      <c r="I85" s="111">
        <f t="shared" ca="1" si="8"/>
        <v>6.0035116868649964E-2</v>
      </c>
      <c r="J85" s="111">
        <f t="shared" ca="1" si="8"/>
        <v>9.0052675302974949E-2</v>
      </c>
      <c r="K85" s="111">
        <f t="shared" ca="1" si="8"/>
        <v>0.12007023373729993</v>
      </c>
      <c r="L85" s="111">
        <f t="shared" ca="1" si="8"/>
        <v>0.15008779217162491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0.1801053506059499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8"/>
        <v>1.5171930515337153E-2</v>
      </c>
      <c r="I86" s="111">
        <f t="shared" ca="1" si="8"/>
        <v>3.0343861030674307E-2</v>
      </c>
      <c r="J86" s="111">
        <f t="shared" ca="1" si="8"/>
        <v>4.5515791546011458E-2</v>
      </c>
      <c r="K86" s="111">
        <f t="shared" ca="1" si="8"/>
        <v>6.0687722061348613E-2</v>
      </c>
      <c r="L86" s="111">
        <f t="shared" ca="1" si="8"/>
        <v>7.5859652576685768E-2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9.1031583092022916E-2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3.1710625179577026E-2</v>
      </c>
      <c r="I87" s="111">
        <f t="shared" ca="1" si="8"/>
        <v>6.3421250359154052E-2</v>
      </c>
      <c r="J87" s="111">
        <f t="shared" ca="1" si="8"/>
        <v>9.5131875538731078E-2</v>
      </c>
      <c r="K87" s="111">
        <f t="shared" ca="1" si="8"/>
        <v>0.1268425007183081</v>
      </c>
      <c r="L87" s="111">
        <f t="shared" ca="1" si="8"/>
        <v>0.15855312589788512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0.19026375107746216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2.8109503234302062E-3</v>
      </c>
      <c r="H88" s="111">
        <f t="shared" ca="1" si="8"/>
        <v>3.2951936981299564E-2</v>
      </c>
      <c r="I88" s="111">
        <f t="shared" ca="1" si="8"/>
        <v>6.3092923639168921E-2</v>
      </c>
      <c r="J88" s="111">
        <f t="shared" ca="1" si="8"/>
        <v>9.3233910297038286E-2</v>
      </c>
      <c r="K88" s="111">
        <f t="shared" ca="1" si="8"/>
        <v>0.12337489695490764</v>
      </c>
      <c r="L88" s="111">
        <f t="shared" ca="1" si="8"/>
        <v>0.15351588361277699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0.18365687027064634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2.2029390475721434E-2</v>
      </c>
      <c r="H89" s="111">
        <f t="shared" ca="1" si="8"/>
        <v>6.7748823935855865E-2</v>
      </c>
      <c r="I89" s="111">
        <f t="shared" ca="1" si="8"/>
        <v>0.1134682573959903</v>
      </c>
      <c r="J89" s="111">
        <f t="shared" ca="1" si="8"/>
        <v>0.15918769085612472</v>
      </c>
      <c r="K89" s="111">
        <f t="shared" ca="1" si="8"/>
        <v>0.20490712431625915</v>
      </c>
      <c r="L89" s="111">
        <f t="shared" ca="1" si="8"/>
        <v>0.25062655777639359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0.29634599123652805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4.4679624819707781E-4</v>
      </c>
      <c r="H90" s="111">
        <f t="shared" ca="1" si="8"/>
        <v>5.4714060037436812E-2</v>
      </c>
      <c r="I90" s="111">
        <f t="shared" ca="1" si="8"/>
        <v>0.10898132382667655</v>
      </c>
      <c r="J90" s="111">
        <f t="shared" ca="1" si="8"/>
        <v>0.16324858761591626</v>
      </c>
      <c r="K90" s="111">
        <f t="shared" ca="1" si="8"/>
        <v>0.217515851405156</v>
      </c>
      <c r="L90" s="111">
        <f t="shared" ca="1" si="8"/>
        <v>0.27178311519439574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0.32605037898363548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8.363257895014653E-2</v>
      </c>
      <c r="H91" s="111">
        <f t="shared" ca="1" si="8"/>
        <v>0.10007983102999242</v>
      </c>
      <c r="I91" s="111">
        <f t="shared" ca="1" si="8"/>
        <v>0.11652708310983831</v>
      </c>
      <c r="J91" s="111">
        <f t="shared" ca="1" si="8"/>
        <v>0.13297433518968418</v>
      </c>
      <c r="K91" s="111">
        <f t="shared" ca="1" si="8"/>
        <v>0.14942158726953006</v>
      </c>
      <c r="L91" s="111">
        <f t="shared" ca="1" si="8"/>
        <v>0.16586883934937596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0.18231609142922184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8"/>
        <v>3.7957453440633206E-2</v>
      </c>
      <c r="I92" s="111">
        <f t="shared" ca="1" si="8"/>
        <v>7.5914906881266425E-2</v>
      </c>
      <c r="J92" s="111">
        <f t="shared" ca="1" si="8"/>
        <v>0.11387236032189962</v>
      </c>
      <c r="K92" s="111">
        <f t="shared" ca="1" si="8"/>
        <v>0.15182981376253282</v>
      </c>
      <c r="L92" s="111">
        <f t="shared" ca="1" si="8"/>
        <v>0.18978726720316602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0.22774472064379925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8"/>
        <v>3.2144983591935371E-2</v>
      </c>
      <c r="I93" s="111">
        <f t="shared" ca="1" si="8"/>
        <v>6.4289967183870728E-2</v>
      </c>
      <c r="J93" s="111">
        <f t="shared" ca="1" si="8"/>
        <v>9.6434950775806105E-2</v>
      </c>
      <c r="K93" s="111">
        <f t="shared" ca="1" si="8"/>
        <v>0.12857993436774148</v>
      </c>
      <c r="L93" s="111">
        <f t="shared" ca="1" si="8"/>
        <v>0.16072491795967686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0.19286990155161221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3.2040230276339783E-3</v>
      </c>
      <c r="H94" s="111">
        <f t="shared" ca="1" si="8"/>
        <v>4.7123627430652251E-2</v>
      </c>
      <c r="I94" s="111">
        <f t="shared" ca="1" si="8"/>
        <v>9.1043231833670524E-2</v>
      </c>
      <c r="J94" s="111">
        <f t="shared" ca="1" si="8"/>
        <v>0.13496283623668881</v>
      </c>
      <c r="K94" s="111">
        <f t="shared" ca="1" si="8"/>
        <v>0.17888244063970707</v>
      </c>
      <c r="L94" s="111">
        <f t="shared" ca="1" si="8"/>
        <v>0.22280204504272533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0.26672164944574361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8"/>
        <v>4.4159340154033409E-2</v>
      </c>
      <c r="I95" s="111">
        <f t="shared" ca="1" si="8"/>
        <v>8.8318680308066819E-2</v>
      </c>
      <c r="J95" s="111">
        <f t="shared" ca="1" si="8"/>
        <v>0.13247802046210022</v>
      </c>
      <c r="K95" s="111">
        <f t="shared" ca="1" si="8"/>
        <v>0.17663736061613364</v>
      </c>
      <c r="L95" s="111">
        <f t="shared" ca="1" si="8"/>
        <v>0.22079670077016705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0.26495604092420044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8"/>
        <v>3.1486797893235996E-2</v>
      </c>
      <c r="I96" s="111">
        <f t="shared" ca="1" si="8"/>
        <v>6.2973595786471992E-2</v>
      </c>
      <c r="J96" s="111">
        <f t="shared" ca="1" si="8"/>
        <v>9.4460393679707988E-2</v>
      </c>
      <c r="K96" s="111">
        <f t="shared" ca="1" si="8"/>
        <v>0.12594719157294398</v>
      </c>
      <c r="L96" s="111">
        <f t="shared" ca="1" si="8"/>
        <v>0.15743398946617998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0.18892078735941598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8"/>
        <v>1.873778333049312E-2</v>
      </c>
      <c r="I97" s="111">
        <f t="shared" ca="1" si="8"/>
        <v>3.747556666098624E-2</v>
      </c>
      <c r="J97" s="111">
        <f t="shared" ca="1" si="8"/>
        <v>5.6213349991479353E-2</v>
      </c>
      <c r="K97" s="111">
        <f t="shared" ca="1" si="8"/>
        <v>7.495113332197248E-2</v>
      </c>
      <c r="L97" s="111">
        <f t="shared" ca="1" si="8"/>
        <v>9.3688916652465593E-2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0.11242669998295871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5.698185190726123E-3</v>
      </c>
      <c r="H98" s="111">
        <f t="shared" ca="1" si="8"/>
        <v>5.5303390007632243E-2</v>
      </c>
      <c r="I98" s="111">
        <f t="shared" ca="1" si="8"/>
        <v>0.10490859482453838</v>
      </c>
      <c r="J98" s="111">
        <f t="shared" ca="1" si="8"/>
        <v>0.15451379964144449</v>
      </c>
      <c r="K98" s="111">
        <f t="shared" ca="1" si="8"/>
        <v>0.2041190044583506</v>
      </c>
      <c r="L98" s="111">
        <f t="shared" ca="1" si="8"/>
        <v>0.25372420927525674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0.30332941409216285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10">G99-5*(G99-$M99)/($M$1-G$1)</f>
        <v>6.0862612285872607E-2</v>
      </c>
      <c r="I99" s="111">
        <f t="shared" ca="1" si="10"/>
        <v>0.12172522457174521</v>
      </c>
      <c r="J99" s="111">
        <f t="shared" ca="1" si="10"/>
        <v>0.18258783685761781</v>
      </c>
      <c r="K99" s="111">
        <f t="shared" ca="1" si="10"/>
        <v>0.24345044914349043</v>
      </c>
      <c r="L99" s="111">
        <f t="shared" ca="1" si="10"/>
        <v>0.30431306142936304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0.36517567371523563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10"/>
        <v>2.7573812709289939E-2</v>
      </c>
      <c r="I100" s="111">
        <f t="shared" ca="1" si="10"/>
        <v>5.5147625418579878E-2</v>
      </c>
      <c r="J100" s="111">
        <f t="shared" ca="1" si="10"/>
        <v>8.272143812786982E-2</v>
      </c>
      <c r="K100" s="111">
        <f t="shared" ca="1" si="10"/>
        <v>0.11029525083715976</v>
      </c>
      <c r="L100" s="111">
        <f t="shared" ca="1" si="10"/>
        <v>0.1378690635464497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0.16544287625573964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10"/>
        <v>6.2058267212582556E-2</v>
      </c>
      <c r="I101" s="111">
        <f t="shared" ca="1" si="10"/>
        <v>0.1241165344251651</v>
      </c>
      <c r="J101" s="111">
        <f t="shared" ca="1" si="10"/>
        <v>0.18617480163774763</v>
      </c>
      <c r="K101" s="111">
        <f t="shared" ca="1" si="10"/>
        <v>0.2482330688503302</v>
      </c>
      <c r="L101" s="111">
        <f t="shared" ca="1" si="10"/>
        <v>0.31029133606291276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0.37234960327549532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10"/>
        <v>6.2360429371959986E-2</v>
      </c>
      <c r="I102" s="111">
        <f t="shared" ca="1" si="10"/>
        <v>0.12472085874391997</v>
      </c>
      <c r="J102" s="111">
        <f t="shared" ca="1" si="10"/>
        <v>0.18708128811587996</v>
      </c>
      <c r="K102" s="111">
        <f t="shared" ca="1" si="10"/>
        <v>0.24944171748783994</v>
      </c>
      <c r="L102" s="111">
        <f t="shared" ca="1" si="10"/>
        <v>0.3118021468597999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0.37416257623175991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10"/>
        <v>5.7911546526347342E-2</v>
      </c>
      <c r="I103" s="111">
        <f t="shared" ca="1" si="10"/>
        <v>0.11582309305269468</v>
      </c>
      <c r="J103" s="111">
        <f t="shared" ca="1" si="10"/>
        <v>0.17373463957904203</v>
      </c>
      <c r="K103" s="111">
        <f t="shared" ca="1" si="10"/>
        <v>0.23164618610538937</v>
      </c>
      <c r="L103" s="111">
        <f t="shared" ca="1" si="10"/>
        <v>0.28955773263173673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0.34746927915808407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10"/>
        <v>3.2633988888844834E-2</v>
      </c>
      <c r="I104" s="111">
        <f t="shared" ca="1" si="10"/>
        <v>6.5267977777689667E-2</v>
      </c>
      <c r="J104" s="111">
        <f t="shared" ca="1" si="10"/>
        <v>9.7901966666534501E-2</v>
      </c>
      <c r="K104" s="111">
        <f t="shared" ca="1" si="10"/>
        <v>0.13053595555537933</v>
      </c>
      <c r="L104" s="111">
        <f t="shared" ca="1" si="10"/>
        <v>0.16316994444422417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0.195803933333069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10"/>
        <v>4.0274097258732683E-2</v>
      </c>
      <c r="I105" s="111">
        <f t="shared" ca="1" si="10"/>
        <v>8.0548194517465366E-2</v>
      </c>
      <c r="J105" s="111">
        <f t="shared" ca="1" si="10"/>
        <v>0.12082229177619805</v>
      </c>
      <c r="K105" s="111">
        <f t="shared" ca="1" si="10"/>
        <v>0.16109638903493073</v>
      </c>
      <c r="L105" s="111">
        <f t="shared" ca="1" si="10"/>
        <v>0.20137048629366341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0.2416445835523961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10"/>
        <v>5.2806069049400245E-2</v>
      </c>
      <c r="I106" s="111">
        <f t="shared" ca="1" si="10"/>
        <v>0.10561213809880049</v>
      </c>
      <c r="J106" s="111">
        <f t="shared" ca="1" si="10"/>
        <v>0.15841820714820073</v>
      </c>
      <c r="K106" s="111">
        <f t="shared" ca="1" si="10"/>
        <v>0.21122427619760098</v>
      </c>
      <c r="L106" s="111">
        <f t="shared" ca="1" si="10"/>
        <v>0.2640303452470012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0.31683641429640147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10"/>
        <v>3.5458967971426322E-2</v>
      </c>
      <c r="I107" s="111">
        <f t="shared" ca="1" si="10"/>
        <v>7.0917935942852645E-2</v>
      </c>
      <c r="J107" s="111">
        <f t="shared" ca="1" si="10"/>
        <v>0.10637690391427895</v>
      </c>
      <c r="K107" s="111">
        <f t="shared" ca="1" si="10"/>
        <v>0.14183587188570529</v>
      </c>
      <c r="L107" s="111">
        <f t="shared" ca="1" si="10"/>
        <v>0.1772948398571316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0.21275380782855791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7.4437467920234748E-3</v>
      </c>
      <c r="H108" s="111">
        <f t="shared" ca="1" si="10"/>
        <v>6.6649762803669119E-2</v>
      </c>
      <c r="I108" s="111">
        <f t="shared" ca="1" si="10"/>
        <v>0.12585577881531476</v>
      </c>
      <c r="J108" s="111">
        <f t="shared" ca="1" si="10"/>
        <v>0.18506179482696039</v>
      </c>
      <c r="K108" s="111">
        <f t="shared" ca="1" si="10"/>
        <v>0.24426781083860605</v>
      </c>
      <c r="L108" s="111">
        <f t="shared" ca="1" si="10"/>
        <v>0.3034738268502517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0.36267984286189736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8.395015242779072E-4</v>
      </c>
      <c r="H109" s="111">
        <f t="shared" ca="1" si="10"/>
        <v>4.8588968570348147E-2</v>
      </c>
      <c r="I109" s="111">
        <f t="shared" ca="1" si="10"/>
        <v>9.6338435616418389E-2</v>
      </c>
      <c r="J109" s="111">
        <f t="shared" ca="1" si="10"/>
        <v>0.14408790266248864</v>
      </c>
      <c r="K109" s="111">
        <f t="shared" ca="1" si="10"/>
        <v>0.19183736970855891</v>
      </c>
      <c r="L109" s="111">
        <f t="shared" ca="1" si="10"/>
        <v>0.23958683675462916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0.28733630380069941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10"/>
        <v>3.7357328402146756E-2</v>
      </c>
      <c r="I110" s="111">
        <f t="shared" ca="1" si="10"/>
        <v>7.4714656804293511E-2</v>
      </c>
      <c r="J110" s="111">
        <f t="shared" ca="1" si="10"/>
        <v>0.11207198520644027</v>
      </c>
      <c r="K110" s="111">
        <f t="shared" ca="1" si="10"/>
        <v>0.14942931360858702</v>
      </c>
      <c r="L110" s="111">
        <f t="shared" ca="1" si="10"/>
        <v>0.18678664201073378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0.22414397041288053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10"/>
        <v>6.480934748950945E-2</v>
      </c>
      <c r="I111" s="111">
        <f t="shared" ca="1" si="10"/>
        <v>0.1296186949790189</v>
      </c>
      <c r="J111" s="111">
        <f t="shared" ca="1" si="10"/>
        <v>0.19442804246852835</v>
      </c>
      <c r="K111" s="111">
        <f t="shared" ca="1" si="10"/>
        <v>0.2592373899580378</v>
      </c>
      <c r="L111" s="111">
        <f t="shared" ca="1" si="10"/>
        <v>0.32404673744754725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0.3888560849370567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10"/>
        <v>5.7680275785278137E-2</v>
      </c>
      <c r="I112" s="111">
        <f t="shared" ca="1" si="10"/>
        <v>0.11536055157055627</v>
      </c>
      <c r="J112" s="111">
        <f t="shared" ca="1" si="10"/>
        <v>0.17304082735583443</v>
      </c>
      <c r="K112" s="111">
        <f t="shared" ca="1" si="10"/>
        <v>0.23072110314111255</v>
      </c>
      <c r="L112" s="111">
        <f t="shared" ca="1" si="10"/>
        <v>0.28840137892639067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0.34608165471166885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10"/>
        <v>3.9426230653039809E-2</v>
      </c>
      <c r="I113" s="111">
        <f t="shared" ca="1" si="10"/>
        <v>7.8852461306079619E-2</v>
      </c>
      <c r="J113" s="111">
        <f t="shared" ca="1" si="10"/>
        <v>0.11827869195911943</v>
      </c>
      <c r="K113" s="111">
        <f t="shared" ca="1" si="10"/>
        <v>0.15770492261215924</v>
      </c>
      <c r="L113" s="111">
        <f t="shared" ca="1" si="10"/>
        <v>0.19713115326519903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0.23655738391823886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10"/>
        <v>5.264617940789304E-2</v>
      </c>
      <c r="I114" s="111">
        <f t="shared" ca="1" si="10"/>
        <v>0.10529235881578608</v>
      </c>
      <c r="J114" s="111">
        <f t="shared" ca="1" si="10"/>
        <v>0.15793853822367912</v>
      </c>
      <c r="K114" s="111">
        <f t="shared" ca="1" si="10"/>
        <v>0.21058471763157216</v>
      </c>
      <c r="L114" s="111">
        <f t="shared" ca="1" si="10"/>
        <v>0.26323089703946523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0.31587707644735824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1">G115-5*(G115-$M115)/($M$1-G$1)</f>
        <v>2.6609231980745156E-2</v>
      </c>
      <c r="I115" s="111">
        <f t="shared" ca="1" si="11"/>
        <v>5.3218463961490312E-2</v>
      </c>
      <c r="J115" s="111">
        <f t="shared" ca="1" si="11"/>
        <v>7.982769594223546E-2</v>
      </c>
      <c r="K115" s="111">
        <f t="shared" ca="1" si="11"/>
        <v>0.10643692792298062</v>
      </c>
      <c r="L115" s="111">
        <f t="shared" ca="1" si="11"/>
        <v>0.13304615990372579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0.15965539188447092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5.5613152271096623E-2</v>
      </c>
      <c r="I116" s="111">
        <f t="shared" ca="1" si="11"/>
        <v>0.11122630454219325</v>
      </c>
      <c r="J116" s="111">
        <f t="shared" ca="1" si="11"/>
        <v>0.16683945681328988</v>
      </c>
      <c r="K116" s="111">
        <f t="shared" ca="1" si="11"/>
        <v>0.22245260908438649</v>
      </c>
      <c r="L116" s="111">
        <f t="shared" ca="1" si="11"/>
        <v>0.27806576135548311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0.33367891362657975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2.8109503234302062E-3</v>
      </c>
      <c r="H117" s="111">
        <f t="shared" ca="1" si="11"/>
        <v>5.5606355797224075E-2</v>
      </c>
      <c r="I117" s="111">
        <f t="shared" ca="1" si="11"/>
        <v>0.10840176127101794</v>
      </c>
      <c r="J117" s="111">
        <f t="shared" ca="1" si="11"/>
        <v>0.16119716674481183</v>
      </c>
      <c r="K117" s="111">
        <f t="shared" ca="1" si="11"/>
        <v>0.21399257221860568</v>
      </c>
      <c r="L117" s="111">
        <f t="shared" ca="1" si="11"/>
        <v>0.26678797769239954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0.31958338316619339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2.0833288951162883E-4</v>
      </c>
      <c r="I2" s="111">
        <f ca="1">H2-5*(H2-$M2)/($M$1-H$1)</f>
        <v>4.1666577902325767E-4</v>
      </c>
      <c r="J2" s="111">
        <f ca="1">I2-5*(I2-$M2)/($M$1-I$1)</f>
        <v>6.249986685348865E-4</v>
      </c>
      <c r="K2" s="111">
        <f ca="1">J2-5*(J2-$M2)/($M$1-J$1)</f>
        <v>8.3333155804651534E-4</v>
      </c>
      <c r="L2" s="111">
        <f ca="1">K2-5*(K2-$M2)/($M$1-K$1)</f>
        <v>1.0416644475581441E-3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1.249997337069773E-3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0">G3-5*(G3-$M3)/($M$1-G$1)</f>
        <v>2.5327671230528976E-4</v>
      </c>
      <c r="I3" s="111">
        <f t="shared" ca="1" si="0"/>
        <v>5.0655342461057953E-4</v>
      </c>
      <c r="J3" s="111">
        <f t="shared" ca="1" si="0"/>
        <v>7.5983013691586923E-4</v>
      </c>
      <c r="K3" s="111">
        <f t="shared" ca="1" si="0"/>
        <v>1.0131068492211591E-3</v>
      </c>
      <c r="L3" s="111">
        <f t="shared" ca="1" si="0"/>
        <v>1.2663835615264489E-3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1.5196602738317385E-3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0"/>
        <v>8.6420348603096709E-5</v>
      </c>
      <c r="I4" s="111">
        <f t="shared" ca="1" si="0"/>
        <v>1.7284069720619342E-4</v>
      </c>
      <c r="J4" s="111">
        <f t="shared" ca="1" si="0"/>
        <v>2.5926104580929011E-4</v>
      </c>
      <c r="K4" s="111">
        <f t="shared" ca="1" si="0"/>
        <v>3.4568139441238684E-4</v>
      </c>
      <c r="L4" s="111">
        <f t="shared" ca="1" si="0"/>
        <v>4.3210174301548351E-4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5.1852209161858023E-4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3.5540494399830189E-3</v>
      </c>
      <c r="H5" s="111">
        <f t="shared" ca="1" si="0"/>
        <v>3.7258322696404065E-3</v>
      </c>
      <c r="I5" s="111">
        <f t="shared" ca="1" si="0"/>
        <v>3.8976150992977941E-3</v>
      </c>
      <c r="J5" s="111">
        <f t="shared" ca="1" si="0"/>
        <v>4.0693979289551816E-3</v>
      </c>
      <c r="K5" s="111">
        <f t="shared" ca="1" si="0"/>
        <v>4.2411807586125692E-3</v>
      </c>
      <c r="L5" s="111">
        <f t="shared" ca="1" si="0"/>
        <v>4.412963588269956E-3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4.5847464179273436E-3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0"/>
        <v>2.2557883222410789E-4</v>
      </c>
      <c r="I6" s="111">
        <f t="shared" ca="1" si="0"/>
        <v>4.5115766444821579E-4</v>
      </c>
      <c r="J6" s="111">
        <f t="shared" ca="1" si="0"/>
        <v>6.7673649667232365E-4</v>
      </c>
      <c r="K6" s="111">
        <f t="shared" ca="1" si="0"/>
        <v>9.0231532889643157E-4</v>
      </c>
      <c r="L6" s="111">
        <f t="shared" ca="1" si="0"/>
        <v>1.1278941611205394E-3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1.3534729933446473E-3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0"/>
        <v>1.8261384905181714E-4</v>
      </c>
      <c r="I7" s="111">
        <f t="shared" ca="1" si="0"/>
        <v>3.6522769810363434E-4</v>
      </c>
      <c r="J7" s="111">
        <f t="shared" ca="1" si="0"/>
        <v>5.4784154715545146E-4</v>
      </c>
      <c r="K7" s="111">
        <f t="shared" ca="1" si="0"/>
        <v>7.3045539620726857E-4</v>
      </c>
      <c r="L7" s="111">
        <f t="shared" ca="1" si="0"/>
        <v>9.1306924525908569E-4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1.0956830943109029E-3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0"/>
        <v>1.8931107984284604E-4</v>
      </c>
      <c r="I8" s="111">
        <f t="shared" ca="1" si="0"/>
        <v>3.7862215968569209E-4</v>
      </c>
      <c r="J8" s="111">
        <f t="shared" ca="1" si="0"/>
        <v>5.6793323952853813E-4</v>
      </c>
      <c r="K8" s="111">
        <f t="shared" ca="1" si="0"/>
        <v>7.5724431937138417E-4</v>
      </c>
      <c r="L8" s="111">
        <f t="shared" ca="1" si="0"/>
        <v>9.4655539921423022E-4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1.1358664790570763E-3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0"/>
        <v>1.8631217298622948E-4</v>
      </c>
      <c r="I9" s="111">
        <f t="shared" ca="1" si="0"/>
        <v>3.7262434597245896E-4</v>
      </c>
      <c r="J9" s="111">
        <f t="shared" ca="1" si="0"/>
        <v>5.5893651895868842E-4</v>
      </c>
      <c r="K9" s="111">
        <f t="shared" ca="1" si="0"/>
        <v>7.4524869194491793E-4</v>
      </c>
      <c r="L9" s="111">
        <f t="shared" ca="1" si="0"/>
        <v>9.3156086493114743E-4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1.1178730379173768E-3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0"/>
        <v>1.2625679168047361E-4</v>
      </c>
      <c r="I10" s="111">
        <f t="shared" ca="1" si="0"/>
        <v>2.5251358336094722E-4</v>
      </c>
      <c r="J10" s="111">
        <f t="shared" ca="1" si="0"/>
        <v>3.7877037504142083E-4</v>
      </c>
      <c r="K10" s="111">
        <f t="shared" ca="1" si="0"/>
        <v>5.0502716672189444E-4</v>
      </c>
      <c r="L10" s="111">
        <f t="shared" ca="1" si="0"/>
        <v>6.3128395840236805E-4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7.5754075008284166E-4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0"/>
        <v>2.2354327159602948E-4</v>
      </c>
      <c r="I11" s="111">
        <f t="shared" ca="1" si="0"/>
        <v>4.4708654319205901E-4</v>
      </c>
      <c r="J11" s="111">
        <f t="shared" ca="1" si="0"/>
        <v>6.706298147880884E-4</v>
      </c>
      <c r="K11" s="111">
        <f t="shared" ca="1" si="0"/>
        <v>8.9417308638411791E-4</v>
      </c>
      <c r="L11" s="111">
        <f t="shared" ca="1" si="0"/>
        <v>1.1177163579801474E-3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1.3412596295761768E-3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0"/>
        <v>3.0601363910269351E-4</v>
      </c>
      <c r="I12" s="111">
        <f t="shared" ca="1" si="0"/>
        <v>6.1202727820538702E-4</v>
      </c>
      <c r="J12" s="111">
        <f t="shared" ca="1" si="0"/>
        <v>9.1804091730808058E-4</v>
      </c>
      <c r="K12" s="111">
        <f t="shared" ca="1" si="0"/>
        <v>1.224054556410774E-3</v>
      </c>
      <c r="L12" s="111">
        <f t="shared" ca="1" si="0"/>
        <v>1.5300681955134677E-3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1.8360818346161612E-3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0"/>
        <v>1.4603100057955393E-4</v>
      </c>
      <c r="I13" s="111">
        <f t="shared" ca="1" si="0"/>
        <v>2.9206200115910791E-4</v>
      </c>
      <c r="J13" s="111">
        <f t="shared" ca="1" si="0"/>
        <v>4.3809300173866181E-4</v>
      </c>
      <c r="K13" s="111">
        <f t="shared" ca="1" si="0"/>
        <v>5.8412400231821571E-4</v>
      </c>
      <c r="L13" s="111">
        <f t="shared" ca="1" si="0"/>
        <v>7.3015500289776961E-4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8.7618600347732362E-4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0"/>
        <v>2.2144997040675121E-4</v>
      </c>
      <c r="I14" s="111">
        <f t="shared" ca="1" si="0"/>
        <v>4.4289994081350248E-4</v>
      </c>
      <c r="J14" s="111">
        <f t="shared" ca="1" si="0"/>
        <v>6.6434991122025361E-4</v>
      </c>
      <c r="K14" s="111">
        <f t="shared" ca="1" si="0"/>
        <v>8.8579988162700485E-4</v>
      </c>
      <c r="L14" s="111">
        <f t="shared" ca="1" si="0"/>
        <v>1.1072498520337561E-3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1.3286998224405072E-3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0"/>
        <v>3.1643375749051028E-4</v>
      </c>
      <c r="I15" s="111">
        <f t="shared" ca="1" si="0"/>
        <v>6.3286751498102057E-4</v>
      </c>
      <c r="J15" s="111">
        <f t="shared" ca="1" si="0"/>
        <v>9.4930127247153085E-4</v>
      </c>
      <c r="K15" s="111">
        <f t="shared" ca="1" si="0"/>
        <v>1.2657350299620411E-3</v>
      </c>
      <c r="L15" s="111">
        <f t="shared" ca="1" si="0"/>
        <v>1.5821687874525516E-3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1.8986025449430619E-3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0"/>
        <v>2.0774991314214682E-4</v>
      </c>
      <c r="I16" s="111">
        <f t="shared" ca="1" si="0"/>
        <v>4.1549982628429365E-4</v>
      </c>
      <c r="J16" s="111">
        <f t="shared" ca="1" si="0"/>
        <v>6.2324973942644041E-4</v>
      </c>
      <c r="K16" s="111">
        <f t="shared" ca="1" si="0"/>
        <v>8.3099965256858729E-4</v>
      </c>
      <c r="L16" s="111">
        <f t="shared" ca="1" si="0"/>
        <v>1.0387495657107342E-3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1.246499478852881E-3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0"/>
        <v>2.0429710476858829E-4</v>
      </c>
      <c r="I17" s="111">
        <f t="shared" ca="1" si="0"/>
        <v>4.0859420953717653E-4</v>
      </c>
      <c r="J17" s="111">
        <f t="shared" ca="1" si="0"/>
        <v>6.1289131430576475E-4</v>
      </c>
      <c r="K17" s="111">
        <f t="shared" ca="1" si="0"/>
        <v>8.1718841907435307E-4</v>
      </c>
      <c r="L17" s="111">
        <f t="shared" ca="1" si="0"/>
        <v>1.0214855238429414E-3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1.2257826286115297E-3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0"/>
        <v>4.7138659925771871E-4</v>
      </c>
      <c r="I18" s="111">
        <f t="shared" ca="1" si="0"/>
        <v>9.4277319851543732E-4</v>
      </c>
      <c r="J18" s="111">
        <f t="shared" ca="1" si="0"/>
        <v>1.414159797773156E-3</v>
      </c>
      <c r="K18" s="111">
        <f t="shared" ca="1" si="0"/>
        <v>1.8855463970308749E-3</v>
      </c>
      <c r="L18" s="111">
        <f t="shared" ca="1" si="0"/>
        <v>2.3569329962885937E-3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2.8283195955463121E-3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1">G19-5*(G19-$M19)/($M$1-G$1)</f>
        <v>2.4187980728112616E-4</v>
      </c>
      <c r="I19" s="111">
        <f t="shared" ca="1" si="1"/>
        <v>4.8375961456225233E-4</v>
      </c>
      <c r="J19" s="111">
        <f t="shared" ca="1" si="1"/>
        <v>7.2563942184337852E-4</v>
      </c>
      <c r="K19" s="111">
        <f t="shared" ca="1" si="1"/>
        <v>9.6751922912450465E-4</v>
      </c>
      <c r="L19" s="111">
        <f t="shared" ca="1" si="1"/>
        <v>1.2093990364056308E-3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1.451278843686757E-3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1"/>
        <v>2.3126199804074764E-4</v>
      </c>
      <c r="I20" s="111">
        <f t="shared" ca="1" si="1"/>
        <v>4.6252399608149523E-4</v>
      </c>
      <c r="J20" s="111">
        <f t="shared" ca="1" si="1"/>
        <v>6.9378599412224279E-4</v>
      </c>
      <c r="K20" s="111">
        <f t="shared" ca="1" si="1"/>
        <v>9.2504799216299046E-4</v>
      </c>
      <c r="L20" s="111">
        <f t="shared" ca="1" si="1"/>
        <v>1.1563099902037381E-3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1.3875719882444858E-3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1"/>
        <v>2.1346700549641553E-4</v>
      </c>
      <c r="I21" s="111">
        <f t="shared" ca="1" si="1"/>
        <v>4.2693401099283101E-4</v>
      </c>
      <c r="J21" s="111">
        <f t="shared" ca="1" si="1"/>
        <v>6.4040101648924646E-4</v>
      </c>
      <c r="K21" s="111">
        <f t="shared" ca="1" si="1"/>
        <v>8.5386802198566202E-4</v>
      </c>
      <c r="L21" s="111">
        <f t="shared" ca="1" si="1"/>
        <v>1.0673350274820776E-3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1.2808020329784931E-3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1"/>
        <v>4.2055352922710821E-4</v>
      </c>
      <c r="I22" s="111">
        <f t="shared" ca="1" si="1"/>
        <v>8.4110705845421641E-4</v>
      </c>
      <c r="J22" s="111">
        <f t="shared" ca="1" si="1"/>
        <v>1.2616605876813246E-3</v>
      </c>
      <c r="K22" s="111">
        <f t="shared" ca="1" si="1"/>
        <v>1.6822141169084328E-3</v>
      </c>
      <c r="L22" s="111">
        <f t="shared" ca="1" si="1"/>
        <v>2.1027676461355411E-3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2.5233211753626491E-3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1"/>
        <v>1.685666683189236E-4</v>
      </c>
      <c r="I23" s="111">
        <f t="shared" ca="1" si="1"/>
        <v>3.3713333663784725E-4</v>
      </c>
      <c r="J23" s="111">
        <f t="shared" ca="1" si="1"/>
        <v>5.0570000495677087E-4</v>
      </c>
      <c r="K23" s="111">
        <f t="shared" ca="1" si="1"/>
        <v>6.742666732756945E-4</v>
      </c>
      <c r="L23" s="111">
        <f t="shared" ca="1" si="1"/>
        <v>8.4283334159461812E-4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1.0114000099135417E-3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1"/>
        <v>2.450338693620747E-4</v>
      </c>
      <c r="I24" s="111">
        <f t="shared" ca="1" si="1"/>
        <v>4.9006773872414941E-4</v>
      </c>
      <c r="J24" s="111">
        <f t="shared" ca="1" si="1"/>
        <v>7.3510160808622411E-4</v>
      </c>
      <c r="K24" s="111">
        <f t="shared" ca="1" si="1"/>
        <v>9.8013547744829881E-4</v>
      </c>
      <c r="L24" s="111">
        <f t="shared" ca="1" si="1"/>
        <v>1.2251693468103735E-3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1.4702032161724482E-3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1"/>
        <v>3.9056648201936975E-4</v>
      </c>
      <c r="I25" s="111">
        <f t="shared" ca="1" si="1"/>
        <v>7.811329640387396E-4</v>
      </c>
      <c r="J25" s="111">
        <f t="shared" ca="1" si="1"/>
        <v>1.1716994460581093E-3</v>
      </c>
      <c r="K25" s="111">
        <f t="shared" ca="1" si="1"/>
        <v>1.562265928077479E-3</v>
      </c>
      <c r="L25" s="111">
        <f t="shared" ca="1" si="1"/>
        <v>1.9528324100968487E-3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2.3433988921162186E-3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1"/>
        <v>2.5179459123467521E-4</v>
      </c>
      <c r="I26" s="111">
        <f t="shared" ca="1" si="1"/>
        <v>5.0358918246935043E-4</v>
      </c>
      <c r="J26" s="111">
        <f t="shared" ca="1" si="1"/>
        <v>7.5538377370402564E-4</v>
      </c>
      <c r="K26" s="111">
        <f t="shared" ca="1" si="1"/>
        <v>1.0071783649387009E-3</v>
      </c>
      <c r="L26" s="111">
        <f t="shared" ca="1" si="1"/>
        <v>1.2589729561733761E-3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1.5107675474080513E-3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1"/>
        <v>2.7693750434121961E-4</v>
      </c>
      <c r="I27" s="111">
        <f t="shared" ca="1" si="1"/>
        <v>5.5387500868243921E-4</v>
      </c>
      <c r="J27" s="111">
        <f t="shared" ca="1" si="1"/>
        <v>8.3081251302365893E-4</v>
      </c>
      <c r="K27" s="111">
        <f t="shared" ca="1" si="1"/>
        <v>1.1077500173648784E-3</v>
      </c>
      <c r="L27" s="111">
        <f t="shared" ca="1" si="1"/>
        <v>1.3846875217060981E-3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1.6616250260473179E-3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1"/>
        <v>1.6038635773257115E-4</v>
      </c>
      <c r="I28" s="111">
        <f t="shared" ca="1" si="1"/>
        <v>3.207727154651423E-4</v>
      </c>
      <c r="J28" s="111">
        <f t="shared" ca="1" si="1"/>
        <v>4.8115907319771345E-4</v>
      </c>
      <c r="K28" s="111">
        <f t="shared" ca="1" si="1"/>
        <v>6.415454309302846E-4</v>
      </c>
      <c r="L28" s="111">
        <f t="shared" ca="1" si="1"/>
        <v>8.0193178866285581E-4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9.6231814639542691E-4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1"/>
        <v>3.3433099375388618E-4</v>
      </c>
      <c r="I29" s="111">
        <f t="shared" ca="1" si="1"/>
        <v>6.6866198750777247E-4</v>
      </c>
      <c r="J29" s="111">
        <f t="shared" ca="1" si="1"/>
        <v>1.0029929812616586E-3</v>
      </c>
      <c r="K29" s="111">
        <f t="shared" ca="1" si="1"/>
        <v>1.3373239750155447E-3</v>
      </c>
      <c r="L29" s="111">
        <f t="shared" ca="1" si="1"/>
        <v>1.6716549687694308E-3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2.0059859625233172E-3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1"/>
        <v>2.062316093195027E-4</v>
      </c>
      <c r="I30" s="111">
        <f t="shared" ca="1" si="1"/>
        <v>4.124632186390054E-4</v>
      </c>
      <c r="J30" s="111">
        <f t="shared" ca="1" si="1"/>
        <v>6.1869482795850811E-4</v>
      </c>
      <c r="K30" s="111">
        <f t="shared" ca="1" si="1"/>
        <v>8.2492643727801081E-4</v>
      </c>
      <c r="L30" s="111">
        <f t="shared" ca="1" si="1"/>
        <v>1.0311580465975135E-3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1.2373896559170162E-3</v>
      </c>
    </row>
    <row r="31" spans="1:13" x14ac:dyDescent="0.3">
      <c r="A31" t="s">
        <v>12</v>
      </c>
      <c r="B31">
        <f t="shared" ref="B31:B62" si="2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1"/>
        <v>3.2100295359163886E-3</v>
      </c>
      <c r="I31" s="111">
        <f t="shared" ca="1" si="1"/>
        <v>6.4200590718327781E-3</v>
      </c>
      <c r="J31" s="111">
        <f t="shared" ca="1" si="1"/>
        <v>9.6300886077491654E-3</v>
      </c>
      <c r="K31" s="111">
        <f t="shared" ca="1" si="1"/>
        <v>1.2840118143665554E-2</v>
      </c>
      <c r="L31" s="111">
        <f t="shared" ca="1" si="1"/>
        <v>1.6050147679581944E-2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1.9260177215498331E-2</v>
      </c>
    </row>
    <row r="32" spans="1:13" x14ac:dyDescent="0.3">
      <c r="A32" t="s">
        <v>1</v>
      </c>
      <c r="B32">
        <f t="shared" si="2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1"/>
        <v>3.8082290378413848E-3</v>
      </c>
      <c r="I32" s="111">
        <f t="shared" ca="1" si="1"/>
        <v>7.6164580756827695E-3</v>
      </c>
      <c r="J32" s="111">
        <f t="shared" ca="1" si="1"/>
        <v>1.1424687113524155E-2</v>
      </c>
      <c r="K32" s="111">
        <f t="shared" ca="1" si="1"/>
        <v>1.5232916151365539E-2</v>
      </c>
      <c r="L32" s="111">
        <f t="shared" ca="1" si="1"/>
        <v>1.9041145189206923E-2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2.2849374227048309E-2</v>
      </c>
    </row>
    <row r="33" spans="1:13" x14ac:dyDescent="0.3">
      <c r="A33" t="s">
        <v>19</v>
      </c>
      <c r="B33">
        <f t="shared" si="2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1"/>
        <v>1.2006702615102024E-3</v>
      </c>
      <c r="I33" s="111">
        <f t="shared" ca="1" si="1"/>
        <v>2.4013405230204048E-3</v>
      </c>
      <c r="J33" s="111">
        <f t="shared" ca="1" si="1"/>
        <v>3.6020107845306073E-3</v>
      </c>
      <c r="K33" s="111">
        <f t="shared" ca="1" si="1"/>
        <v>4.8026810460408097E-3</v>
      </c>
      <c r="L33" s="111">
        <f t="shared" ca="1" si="1"/>
        <v>6.0033513075510112E-3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7.2040215690612136E-3</v>
      </c>
    </row>
    <row r="34" spans="1:13" x14ac:dyDescent="0.3">
      <c r="A34" t="s">
        <v>22</v>
      </c>
      <c r="B34">
        <f t="shared" si="2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3.5540494399830189E-3</v>
      </c>
      <c r="H34" s="111">
        <f t="shared" ca="1" si="1"/>
        <v>6.221712245224378E-3</v>
      </c>
      <c r="I34" s="111">
        <f t="shared" ca="1" si="1"/>
        <v>8.8893750504657372E-3</v>
      </c>
      <c r="J34" s="111">
        <f t="shared" ca="1" si="1"/>
        <v>1.1557037855707096E-2</v>
      </c>
      <c r="K34" s="111">
        <f t="shared" ca="1" si="1"/>
        <v>1.4224700660948456E-2</v>
      </c>
      <c r="L34" s="111">
        <f t="shared" ca="1" si="1"/>
        <v>1.6892363466189816E-2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1.9560026271431174E-2</v>
      </c>
    </row>
    <row r="35" spans="1:13" x14ac:dyDescent="0.3">
      <c r="A35" t="s">
        <v>28</v>
      </c>
      <c r="B35">
        <f t="shared" si="2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3">G35-5*(G35-$M35)/($M$1-G$1)</f>
        <v>2.2557883222410783E-3</v>
      </c>
      <c r="I35" s="111">
        <f t="shared" ca="1" si="3"/>
        <v>4.5115766444821567E-3</v>
      </c>
      <c r="J35" s="111">
        <f t="shared" ca="1" si="3"/>
        <v>6.7673649667232359E-3</v>
      </c>
      <c r="K35" s="111">
        <f t="shared" ca="1" si="3"/>
        <v>9.0231532889643133E-3</v>
      </c>
      <c r="L35" s="111">
        <f t="shared" ca="1" si="3"/>
        <v>1.1278941611205393E-2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1.3534729933446472E-2</v>
      </c>
    </row>
    <row r="36" spans="1:13" x14ac:dyDescent="0.3">
      <c r="A36" t="s">
        <v>13</v>
      </c>
      <c r="B36">
        <f t="shared" si="2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3"/>
        <v>3.1446626821018944E-3</v>
      </c>
      <c r="I36" s="111">
        <f t="shared" ca="1" si="3"/>
        <v>6.2893253642037888E-3</v>
      </c>
      <c r="J36" s="111">
        <f t="shared" ca="1" si="3"/>
        <v>9.4339880463056823E-3</v>
      </c>
      <c r="K36" s="111">
        <f t="shared" ca="1" si="3"/>
        <v>1.2578650728407578E-2</v>
      </c>
      <c r="L36" s="111">
        <f t="shared" ca="1" si="3"/>
        <v>1.5723313410509473E-2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1.8867976092611365E-2</v>
      </c>
    </row>
    <row r="37" spans="1:13" x14ac:dyDescent="0.3">
      <c r="A37" t="s">
        <v>17</v>
      </c>
      <c r="B37">
        <f t="shared" si="2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3"/>
        <v>3.0989010634409411E-3</v>
      </c>
      <c r="I37" s="111">
        <f t="shared" ca="1" si="3"/>
        <v>6.1978021268818823E-3</v>
      </c>
      <c r="J37" s="111">
        <f t="shared" ca="1" si="3"/>
        <v>9.2967031903228234E-3</v>
      </c>
      <c r="K37" s="111">
        <f t="shared" ca="1" si="3"/>
        <v>1.2395604253763765E-2</v>
      </c>
      <c r="L37" s="111">
        <f t="shared" ca="1" si="3"/>
        <v>1.5494505317204706E-2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1.8593406380645647E-2</v>
      </c>
    </row>
    <row r="38" spans="1:13" x14ac:dyDescent="0.3">
      <c r="A38" t="s">
        <v>25</v>
      </c>
      <c r="B38">
        <f t="shared" si="2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3"/>
        <v>2.267491289485603E-3</v>
      </c>
      <c r="I38" s="111">
        <f t="shared" ca="1" si="3"/>
        <v>4.5349825789712059E-3</v>
      </c>
      <c r="J38" s="111">
        <f t="shared" ca="1" si="3"/>
        <v>6.8024738684568081E-3</v>
      </c>
      <c r="K38" s="111">
        <f t="shared" ca="1" si="3"/>
        <v>9.0699651579424119E-3</v>
      </c>
      <c r="L38" s="111">
        <f t="shared" ca="1" si="3"/>
        <v>1.1337456447428014E-2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1.3604947736913616E-2</v>
      </c>
    </row>
    <row r="39" spans="1:13" x14ac:dyDescent="0.3">
      <c r="A39" t="s">
        <v>11</v>
      </c>
      <c r="B39">
        <f t="shared" si="2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3"/>
        <v>1.3215311031579437E-3</v>
      </c>
      <c r="I39" s="111">
        <f t="shared" ca="1" si="3"/>
        <v>2.643062206315887E-3</v>
      </c>
      <c r="J39" s="111">
        <f t="shared" ca="1" si="3"/>
        <v>3.9645933094738309E-3</v>
      </c>
      <c r="K39" s="111">
        <f t="shared" ca="1" si="3"/>
        <v>5.2861244126317748E-3</v>
      </c>
      <c r="L39" s="111">
        <f t="shared" ca="1" si="3"/>
        <v>6.6076555157897187E-3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7.9291866189476617E-3</v>
      </c>
    </row>
    <row r="40" spans="1:13" x14ac:dyDescent="0.3">
      <c r="A40" t="s">
        <v>3</v>
      </c>
      <c r="B40">
        <f t="shared" si="2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3"/>
        <v>3.4938426362588573E-3</v>
      </c>
      <c r="I40" s="111">
        <f t="shared" ca="1" si="3"/>
        <v>6.9876852725177137E-3</v>
      </c>
      <c r="J40" s="111">
        <f t="shared" ca="1" si="3"/>
        <v>1.0481527908776572E-2</v>
      </c>
      <c r="K40" s="111">
        <f t="shared" ca="1" si="3"/>
        <v>1.3975370545035429E-2</v>
      </c>
      <c r="L40" s="111">
        <f t="shared" ca="1" si="3"/>
        <v>1.7469213181294286E-2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2.0963055817553145E-2</v>
      </c>
    </row>
    <row r="41" spans="1:13" x14ac:dyDescent="0.3">
      <c r="A41" t="s">
        <v>2</v>
      </c>
      <c r="B41">
        <f t="shared" si="2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3"/>
        <v>4.2788671880108825E-3</v>
      </c>
      <c r="I41" s="111">
        <f t="shared" ca="1" si="3"/>
        <v>8.5577343760217649E-3</v>
      </c>
      <c r="J41" s="111">
        <f t="shared" ca="1" si="3"/>
        <v>1.2836601564032648E-2</v>
      </c>
      <c r="K41" s="111">
        <f t="shared" ca="1" si="3"/>
        <v>1.711546875204353E-2</v>
      </c>
      <c r="L41" s="111">
        <f t="shared" ca="1" si="3"/>
        <v>2.1394335940054413E-2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2.5673203128065297E-2</v>
      </c>
    </row>
    <row r="42" spans="1:13" x14ac:dyDescent="0.3">
      <c r="A42" t="s">
        <v>16</v>
      </c>
      <c r="B42">
        <f t="shared" si="2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3"/>
        <v>1.9350044006519254E-3</v>
      </c>
      <c r="I42" s="111">
        <f t="shared" ca="1" si="3"/>
        <v>3.8700088013038508E-3</v>
      </c>
      <c r="J42" s="111">
        <f t="shared" ca="1" si="3"/>
        <v>5.8050132019557762E-3</v>
      </c>
      <c r="K42" s="111">
        <f t="shared" ca="1" si="3"/>
        <v>7.7400176026077017E-3</v>
      </c>
      <c r="L42" s="111">
        <f t="shared" ca="1" si="3"/>
        <v>9.6750220032596271E-3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1.1610026403911552E-2</v>
      </c>
    </row>
    <row r="43" spans="1:13" x14ac:dyDescent="0.3">
      <c r="A43" t="s">
        <v>15</v>
      </c>
      <c r="B43">
        <f t="shared" si="2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3"/>
        <v>4.3609802257584766E-3</v>
      </c>
      <c r="I43" s="111">
        <f t="shared" ca="1" si="3"/>
        <v>8.7219604515169531E-3</v>
      </c>
      <c r="J43" s="111">
        <f t="shared" ca="1" si="3"/>
        <v>1.308294067727543E-2</v>
      </c>
      <c r="K43" s="111">
        <f t="shared" ca="1" si="3"/>
        <v>1.7443920903033906E-2</v>
      </c>
      <c r="L43" s="111">
        <f t="shared" ca="1" si="3"/>
        <v>2.1804901128792381E-2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2.6165881354550859E-2</v>
      </c>
    </row>
    <row r="44" spans="1:13" x14ac:dyDescent="0.3">
      <c r="A44" t="s">
        <v>18</v>
      </c>
      <c r="B44">
        <f t="shared" si="2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3"/>
        <v>4.3761704822428051E-3</v>
      </c>
      <c r="I44" s="111">
        <f t="shared" ca="1" si="3"/>
        <v>8.7523409644856102E-3</v>
      </c>
      <c r="J44" s="111">
        <f t="shared" ca="1" si="3"/>
        <v>1.3128511446728417E-2</v>
      </c>
      <c r="K44" s="111">
        <f t="shared" ca="1" si="3"/>
        <v>1.750468192897122E-2</v>
      </c>
      <c r="L44" s="111">
        <f t="shared" ca="1" si="3"/>
        <v>2.1880852411214027E-2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2.6257022893456834E-2</v>
      </c>
    </row>
    <row r="45" spans="1:13" x14ac:dyDescent="0.3">
      <c r="A45" t="s">
        <v>5</v>
      </c>
      <c r="B45">
        <f t="shared" si="2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3"/>
        <v>4.063968177287533E-3</v>
      </c>
      <c r="I45" s="111">
        <f t="shared" ca="1" si="3"/>
        <v>8.127936354575066E-3</v>
      </c>
      <c r="J45" s="111">
        <f t="shared" ca="1" si="3"/>
        <v>1.2191904531862599E-2</v>
      </c>
      <c r="K45" s="111">
        <f t="shared" ca="1" si="3"/>
        <v>1.6255872709150132E-2</v>
      </c>
      <c r="L45" s="111">
        <f t="shared" ca="1" si="3"/>
        <v>2.0319840886437665E-2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2.4383809063725198E-2</v>
      </c>
    </row>
    <row r="46" spans="1:13" x14ac:dyDescent="0.3">
      <c r="A46" t="s">
        <v>23</v>
      </c>
      <c r="B46">
        <f t="shared" si="2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3"/>
        <v>2.4171593011443697E-3</v>
      </c>
      <c r="I46" s="111">
        <f t="shared" ca="1" si="3"/>
        <v>4.8343186022887395E-3</v>
      </c>
      <c r="J46" s="111">
        <f t="shared" ca="1" si="3"/>
        <v>7.2514779034331097E-3</v>
      </c>
      <c r="K46" s="111">
        <f t="shared" ca="1" si="3"/>
        <v>9.668637204577479E-3</v>
      </c>
      <c r="L46" s="111">
        <f t="shared" ca="1" si="3"/>
        <v>1.2085796505721849E-2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1.4502955806866219E-2</v>
      </c>
    </row>
    <row r="47" spans="1:13" x14ac:dyDescent="0.3">
      <c r="A47" t="s">
        <v>24</v>
      </c>
      <c r="B47">
        <f t="shared" si="2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3"/>
        <v>3.6095004049180425E-3</v>
      </c>
      <c r="I47" s="111">
        <f t="shared" ca="1" si="3"/>
        <v>7.2190008098360851E-3</v>
      </c>
      <c r="J47" s="111">
        <f t="shared" ca="1" si="3"/>
        <v>1.0828501214754128E-2</v>
      </c>
      <c r="K47" s="111">
        <f t="shared" ca="1" si="3"/>
        <v>1.443800161967217E-2</v>
      </c>
      <c r="L47" s="111">
        <f t="shared" ca="1" si="3"/>
        <v>1.8047502024590212E-2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2.1657002429508253E-2</v>
      </c>
    </row>
    <row r="48" spans="1:13" x14ac:dyDescent="0.3">
      <c r="A48" t="s">
        <v>27</v>
      </c>
      <c r="B48">
        <f t="shared" si="2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3"/>
        <v>3.705689056098263E-3</v>
      </c>
      <c r="I48" s="111">
        <f t="shared" ca="1" si="3"/>
        <v>7.4113781121965261E-3</v>
      </c>
      <c r="J48" s="111">
        <f t="shared" ca="1" si="3"/>
        <v>1.1117067168294789E-2</v>
      </c>
      <c r="K48" s="111">
        <f t="shared" ca="1" si="3"/>
        <v>1.4822756224393052E-2</v>
      </c>
      <c r="L48" s="111">
        <f t="shared" ca="1" si="3"/>
        <v>1.8528445280491315E-2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2.2234134336589578E-2</v>
      </c>
    </row>
    <row r="49" spans="1:13" x14ac:dyDescent="0.3">
      <c r="A49" t="s">
        <v>29</v>
      </c>
      <c r="B49">
        <f t="shared" si="2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3"/>
        <v>2.4883486295737768E-3</v>
      </c>
      <c r="I49" s="111">
        <f t="shared" ca="1" si="3"/>
        <v>4.9766972591475545E-3</v>
      </c>
      <c r="J49" s="111">
        <f t="shared" ca="1" si="3"/>
        <v>7.4650458887213309E-3</v>
      </c>
      <c r="K49" s="111">
        <f t="shared" ca="1" si="3"/>
        <v>9.9533945182951073E-3</v>
      </c>
      <c r="L49" s="111">
        <f t="shared" ca="1" si="3"/>
        <v>1.2441743147868885E-2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1.4930091777442662E-2</v>
      </c>
    </row>
    <row r="50" spans="1:13" x14ac:dyDescent="0.3">
      <c r="A50" t="s">
        <v>8</v>
      </c>
      <c r="B50">
        <f t="shared" si="2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3"/>
        <v>4.1555852210112838E-3</v>
      </c>
      <c r="I50" s="111">
        <f t="shared" ca="1" si="3"/>
        <v>8.3111704420225675E-3</v>
      </c>
      <c r="J50" s="111">
        <f t="shared" ca="1" si="3"/>
        <v>1.2466755663033851E-2</v>
      </c>
      <c r="K50" s="111">
        <f t="shared" ca="1" si="3"/>
        <v>1.6622340884045135E-2</v>
      </c>
      <c r="L50" s="111">
        <f t="shared" ca="1" si="3"/>
        <v>2.0777926105056417E-2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2.4933511326067703E-2</v>
      </c>
    </row>
    <row r="51" spans="1:13" x14ac:dyDescent="0.3">
      <c r="A51" t="s">
        <v>6</v>
      </c>
      <c r="B51">
        <f t="shared" si="2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4">G51-5*(G51-$M51)/($M$1-G$1)</f>
        <v>3.9084041222246903E-3</v>
      </c>
      <c r="I51" s="111">
        <f t="shared" ca="1" si="4"/>
        <v>7.8168082444493806E-3</v>
      </c>
      <c r="J51" s="111">
        <f t="shared" ca="1" si="4"/>
        <v>1.1725212366674072E-2</v>
      </c>
      <c r="K51" s="111">
        <f t="shared" ca="1" si="4"/>
        <v>1.5633616488898761E-2</v>
      </c>
      <c r="L51" s="111">
        <f t="shared" ca="1" si="4"/>
        <v>1.9542020611123451E-2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2.3450424733348144E-2</v>
      </c>
    </row>
    <row r="52" spans="1:13" x14ac:dyDescent="0.3">
      <c r="A52" t="s">
        <v>21</v>
      </c>
      <c r="B52">
        <f t="shared" si="2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4"/>
        <v>2.6215669054138074E-3</v>
      </c>
      <c r="I52" s="111">
        <f t="shared" ca="1" si="4"/>
        <v>5.2431338108276148E-3</v>
      </c>
      <c r="J52" s="111">
        <f t="shared" ca="1" si="4"/>
        <v>7.8647007162414226E-3</v>
      </c>
      <c r="K52" s="111">
        <f t="shared" ca="1" si="4"/>
        <v>1.048626762165523E-2</v>
      </c>
      <c r="L52" s="111">
        <f t="shared" ca="1" si="4"/>
        <v>1.3107834527069036E-2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1.5729401432482845E-2</v>
      </c>
    </row>
    <row r="53" spans="1:13" x14ac:dyDescent="0.3">
      <c r="A53" t="s">
        <v>10</v>
      </c>
      <c r="B53">
        <f t="shared" si="2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4"/>
        <v>4.5505222405795055E-3</v>
      </c>
      <c r="I53" s="111">
        <f t="shared" ca="1" si="4"/>
        <v>9.101044481159011E-3</v>
      </c>
      <c r="J53" s="111">
        <f t="shared" ca="1" si="4"/>
        <v>1.3651566721738517E-2</v>
      </c>
      <c r="K53" s="111">
        <f t="shared" ca="1" si="4"/>
        <v>1.8202088962318022E-2</v>
      </c>
      <c r="L53" s="111">
        <f t="shared" ca="1" si="4"/>
        <v>2.2752611202897528E-2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2.7303133443477033E-2</v>
      </c>
    </row>
    <row r="54" spans="1:13" x14ac:dyDescent="0.3">
      <c r="A54" t="s">
        <v>20</v>
      </c>
      <c r="B54">
        <f t="shared" si="2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4"/>
        <v>4.4987958825612453E-3</v>
      </c>
      <c r="I54" s="111">
        <f t="shared" ca="1" si="4"/>
        <v>8.9975917651224906E-3</v>
      </c>
      <c r="J54" s="111">
        <f t="shared" ca="1" si="4"/>
        <v>1.3496387647683735E-2</v>
      </c>
      <c r="K54" s="111">
        <f t="shared" ca="1" si="4"/>
        <v>1.7995183530244981E-2</v>
      </c>
      <c r="L54" s="111">
        <f t="shared" ca="1" si="4"/>
        <v>2.2493979412806224E-2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2.699277529536747E-2</v>
      </c>
    </row>
    <row r="55" spans="1:13" x14ac:dyDescent="0.3">
      <c r="A55" t="s">
        <v>26</v>
      </c>
      <c r="B55">
        <f t="shared" si="2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4"/>
        <v>2.7667530282834956E-3</v>
      </c>
      <c r="I55" s="111">
        <f t="shared" ca="1" si="4"/>
        <v>5.5335060565669912E-3</v>
      </c>
      <c r="J55" s="111">
        <f t="shared" ca="1" si="4"/>
        <v>8.3002590848504868E-3</v>
      </c>
      <c r="K55" s="111">
        <f t="shared" ca="1" si="4"/>
        <v>1.1067012113133982E-2</v>
      </c>
      <c r="L55" s="111">
        <f t="shared" ca="1" si="4"/>
        <v>1.3833765141417478E-2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1.6600518169700974E-2</v>
      </c>
    </row>
    <row r="56" spans="1:13" x14ac:dyDescent="0.3">
      <c r="A56" t="s">
        <v>7</v>
      </c>
      <c r="B56">
        <f t="shared" si="2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4"/>
        <v>3.6944687303784589E-3</v>
      </c>
      <c r="I56" s="111">
        <f t="shared" ca="1" si="4"/>
        <v>7.3889374607569178E-3</v>
      </c>
      <c r="J56" s="111">
        <f t="shared" ca="1" si="4"/>
        <v>1.1083406191135377E-2</v>
      </c>
      <c r="K56" s="111">
        <f t="shared" ca="1" si="4"/>
        <v>1.4777874921513836E-2</v>
      </c>
      <c r="L56" s="111">
        <f t="shared" ca="1" si="4"/>
        <v>1.8472343651892296E-2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2.2166812382270754E-2</v>
      </c>
    </row>
    <row r="57" spans="1:13" x14ac:dyDescent="0.3">
      <c r="A57" t="s">
        <v>9</v>
      </c>
      <c r="B57">
        <f t="shared" si="2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4"/>
        <v>1.8673145249645726E-3</v>
      </c>
      <c r="I57" s="111">
        <f t="shared" ca="1" si="4"/>
        <v>3.7346290499291452E-3</v>
      </c>
      <c r="J57" s="111">
        <f t="shared" ca="1" si="4"/>
        <v>5.6019435748937176E-3</v>
      </c>
      <c r="K57" s="111">
        <f t="shared" ca="1" si="4"/>
        <v>7.4692580998582904E-3</v>
      </c>
      <c r="L57" s="111">
        <f t="shared" ca="1" si="4"/>
        <v>9.3365726248228632E-3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1.1203887149787435E-2</v>
      </c>
    </row>
    <row r="58" spans="1:13" x14ac:dyDescent="0.3">
      <c r="A58" t="s">
        <v>14</v>
      </c>
      <c r="B58">
        <f t="shared" si="2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4"/>
        <v>3.9029407171584994E-3</v>
      </c>
      <c r="I58" s="111">
        <f t="shared" ca="1" si="4"/>
        <v>7.8058814343169979E-3</v>
      </c>
      <c r="J58" s="111">
        <f t="shared" ca="1" si="4"/>
        <v>1.1708822151475496E-2</v>
      </c>
      <c r="K58" s="111">
        <f t="shared" ca="1" si="4"/>
        <v>1.5611762868633996E-2</v>
      </c>
      <c r="L58" s="111">
        <f t="shared" ca="1" si="4"/>
        <v>1.9514703585792496E-2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2.3417644302950995E-2</v>
      </c>
    </row>
    <row r="59" spans="1:13" x14ac:dyDescent="0.3">
      <c r="A59" t="s">
        <v>4</v>
      </c>
      <c r="B59">
        <f t="shared" si="2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4"/>
        <v>3.7123026267091917E-3</v>
      </c>
      <c r="I59" s="111">
        <f t="shared" ca="1" si="4"/>
        <v>7.4246052534183826E-3</v>
      </c>
      <c r="J59" s="111">
        <f t="shared" ca="1" si="4"/>
        <v>1.1136907880127573E-2</v>
      </c>
      <c r="K59" s="111">
        <f t="shared" ca="1" si="4"/>
        <v>1.4849210506836765E-2</v>
      </c>
      <c r="L59" s="111">
        <f t="shared" ca="1" si="4"/>
        <v>1.8561513133545957E-2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2.2273815760255149E-2</v>
      </c>
    </row>
    <row r="60" spans="1:13" x14ac:dyDescent="0.3">
      <c r="A60" t="s">
        <v>12</v>
      </c>
      <c r="B60">
        <f t="shared" si="2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4"/>
        <v>6.2584038267091057E-3</v>
      </c>
      <c r="I60" s="111">
        <f t="shared" ca="1" si="4"/>
        <v>1.2516807653418213E-2</v>
      </c>
      <c r="J60" s="111">
        <f t="shared" ca="1" si="4"/>
        <v>1.877521148012732E-2</v>
      </c>
      <c r="K60" s="111">
        <f t="shared" ca="1" si="4"/>
        <v>2.5033615306836426E-2</v>
      </c>
      <c r="L60" s="111">
        <f t="shared" ca="1" si="4"/>
        <v>3.1292019133545533E-2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3.755042296025464E-2</v>
      </c>
    </row>
    <row r="61" spans="1:13" x14ac:dyDescent="0.3">
      <c r="A61" t="s">
        <v>1</v>
      </c>
      <c r="B61">
        <f t="shared" si="2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4"/>
        <v>7.4260466237907009E-3</v>
      </c>
      <c r="I61" s="111">
        <f t="shared" ca="1" si="4"/>
        <v>1.4852093247581402E-2</v>
      </c>
      <c r="J61" s="111">
        <f t="shared" ca="1" si="4"/>
        <v>2.2278139871372102E-2</v>
      </c>
      <c r="K61" s="111">
        <f t="shared" ca="1" si="4"/>
        <v>2.9704186495162804E-2</v>
      </c>
      <c r="L61" s="111">
        <f t="shared" ca="1" si="4"/>
        <v>3.7130233118953505E-2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4.4556279742744204E-2</v>
      </c>
    </row>
    <row r="62" spans="1:13" x14ac:dyDescent="0.3">
      <c r="A62" t="s">
        <v>19</v>
      </c>
      <c r="B62">
        <f t="shared" si="2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4"/>
        <v>2.3087730167749192E-3</v>
      </c>
      <c r="I62" s="111">
        <f t="shared" ca="1" si="4"/>
        <v>4.6175460335498384E-3</v>
      </c>
      <c r="J62" s="111">
        <f t="shared" ca="1" si="4"/>
        <v>6.9263190503247567E-3</v>
      </c>
      <c r="K62" s="111">
        <f t="shared" ca="1" si="4"/>
        <v>9.2350920670996768E-3</v>
      </c>
      <c r="L62" s="111">
        <f t="shared" ca="1" si="4"/>
        <v>1.1543865083874595E-2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1.3852638100649513E-2</v>
      </c>
    </row>
    <row r="63" spans="1:13" x14ac:dyDescent="0.3">
      <c r="A63" t="s">
        <v>22</v>
      </c>
      <c r="B63">
        <f t="shared" ref="B63:B94" si="5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3.5540494399830189E-3</v>
      </c>
      <c r="H63" s="111">
        <f t="shared" ca="1" si="4"/>
        <v>8.7532046067763485E-3</v>
      </c>
      <c r="I63" s="111">
        <f t="shared" ca="1" si="4"/>
        <v>1.3952359773569678E-2</v>
      </c>
      <c r="J63" s="111">
        <f t="shared" ca="1" si="4"/>
        <v>1.9151514940363008E-2</v>
      </c>
      <c r="K63" s="111">
        <f t="shared" ca="1" si="4"/>
        <v>2.4350670107156337E-2</v>
      </c>
      <c r="L63" s="111">
        <f t="shared" ca="1" si="4"/>
        <v>2.9549825273949667E-2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3.4748980440742996E-2</v>
      </c>
    </row>
    <row r="64" spans="1:13" x14ac:dyDescent="0.3">
      <c r="A64" t="s">
        <v>28</v>
      </c>
      <c r="B64">
        <f t="shared" si="5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4"/>
        <v>4.3987872283701036E-3</v>
      </c>
      <c r="I64" s="111">
        <f t="shared" ca="1" si="4"/>
        <v>8.7975744567402071E-3</v>
      </c>
      <c r="J64" s="111">
        <f t="shared" ca="1" si="4"/>
        <v>1.3196361685110311E-2</v>
      </c>
      <c r="K64" s="111">
        <f t="shared" ca="1" si="4"/>
        <v>1.7595148913480414E-2</v>
      </c>
      <c r="L64" s="111">
        <f t="shared" ca="1" si="4"/>
        <v>2.1993936141850516E-2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2.6392723370220621E-2</v>
      </c>
    </row>
    <row r="65" spans="1:13" x14ac:dyDescent="0.3">
      <c r="A65" t="s">
        <v>13</v>
      </c>
      <c r="B65">
        <f t="shared" si="5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4"/>
        <v>6.0882826040037042E-3</v>
      </c>
      <c r="I65" s="111">
        <f t="shared" ca="1" si="4"/>
        <v>1.2176565208007408E-2</v>
      </c>
      <c r="J65" s="111">
        <f t="shared" ca="1" si="4"/>
        <v>1.8264847812011112E-2</v>
      </c>
      <c r="K65" s="111">
        <f t="shared" ca="1" si="4"/>
        <v>2.4353130416014817E-2</v>
      </c>
      <c r="L65" s="111">
        <f t="shared" ca="1" si="4"/>
        <v>3.0441413020018522E-2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3.6529695624022224E-2</v>
      </c>
    </row>
    <row r="66" spans="1:13" x14ac:dyDescent="0.3">
      <c r="A66" t="s">
        <v>17</v>
      </c>
      <c r="B66">
        <f t="shared" si="5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4"/>
        <v>6.0428570737098364E-3</v>
      </c>
      <c r="I66" s="111">
        <f t="shared" ca="1" si="4"/>
        <v>1.2085714147419671E-2</v>
      </c>
      <c r="J66" s="111">
        <f t="shared" ca="1" si="4"/>
        <v>1.8128571221129507E-2</v>
      </c>
      <c r="K66" s="111">
        <f t="shared" ca="1" si="4"/>
        <v>2.4171428294839342E-2</v>
      </c>
      <c r="L66" s="111">
        <f t="shared" ca="1" si="4"/>
        <v>3.0214285368549178E-2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3.6257142442259013E-2</v>
      </c>
    </row>
    <row r="67" spans="1:13" x14ac:dyDescent="0.3">
      <c r="A67" t="s">
        <v>25</v>
      </c>
      <c r="B67">
        <f t="shared" si="5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4.3810840083668414E-3</v>
      </c>
      <c r="I67" s="111">
        <f t="shared" ca="1" si="6"/>
        <v>8.7621680167336829E-3</v>
      </c>
      <c r="J67" s="111">
        <f t="shared" ca="1" si="6"/>
        <v>1.3143252025100525E-2</v>
      </c>
      <c r="K67" s="111">
        <f t="shared" ca="1" si="6"/>
        <v>1.7524336033467366E-2</v>
      </c>
      <c r="L67" s="111">
        <f t="shared" ca="1" si="6"/>
        <v>2.1905420041834208E-2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2.628650405020105E-2</v>
      </c>
    </row>
    <row r="68" spans="1:13" x14ac:dyDescent="0.3">
      <c r="A68" t="s">
        <v>11</v>
      </c>
      <c r="B68">
        <f t="shared" si="5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2.5723663934277929E-3</v>
      </c>
      <c r="I68" s="111">
        <f t="shared" ca="1" si="6"/>
        <v>5.1447327868555858E-3</v>
      </c>
      <c r="J68" s="111">
        <f t="shared" ca="1" si="6"/>
        <v>7.7170991802833792E-3</v>
      </c>
      <c r="K68" s="111">
        <f t="shared" ca="1" si="6"/>
        <v>1.0289465573711172E-2</v>
      </c>
      <c r="L68" s="111">
        <f t="shared" ca="1" si="6"/>
        <v>1.2861831967138965E-2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1.5434198360566758E-2</v>
      </c>
    </row>
    <row r="69" spans="1:13" x14ac:dyDescent="0.3">
      <c r="A69" t="s">
        <v>3</v>
      </c>
      <c r="B69">
        <f t="shared" si="5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6.8040501986101889E-3</v>
      </c>
      <c r="I69" s="111">
        <f t="shared" ca="1" si="6"/>
        <v>1.3608100397220378E-2</v>
      </c>
      <c r="J69" s="111">
        <f t="shared" ca="1" si="6"/>
        <v>2.0412150595830566E-2</v>
      </c>
      <c r="K69" s="111">
        <f t="shared" ca="1" si="6"/>
        <v>2.7216200794440756E-2</v>
      </c>
      <c r="L69" s="111">
        <f t="shared" ca="1" si="6"/>
        <v>3.4020250993050942E-2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4.0824301191661132E-2</v>
      </c>
    </row>
    <row r="70" spans="1:13" x14ac:dyDescent="0.3">
      <c r="A70" t="s">
        <v>2</v>
      </c>
      <c r="B70">
        <f t="shared" si="5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8.3383263429161174E-3</v>
      </c>
      <c r="I70" s="111">
        <f t="shared" ca="1" si="6"/>
        <v>1.6676652685832235E-2</v>
      </c>
      <c r="J70" s="111">
        <f t="shared" ca="1" si="6"/>
        <v>2.5014979028748354E-2</v>
      </c>
      <c r="K70" s="111">
        <f t="shared" ca="1" si="6"/>
        <v>3.335330537166447E-2</v>
      </c>
      <c r="L70" s="111">
        <f t="shared" ca="1" si="6"/>
        <v>4.1691631714580589E-2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5.0029958057496708E-2</v>
      </c>
    </row>
    <row r="71" spans="1:13" x14ac:dyDescent="0.3">
      <c r="A71" t="s">
        <v>16</v>
      </c>
      <c r="B71">
        <f t="shared" si="5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3.7732585812712549E-3</v>
      </c>
      <c r="I71" s="111">
        <f t="shared" ca="1" si="6"/>
        <v>7.5465171625425098E-3</v>
      </c>
      <c r="J71" s="111">
        <f t="shared" ca="1" si="6"/>
        <v>1.1319775743813765E-2</v>
      </c>
      <c r="K71" s="111">
        <f t="shared" ca="1" si="6"/>
        <v>1.509303432508502E-2</v>
      </c>
      <c r="L71" s="111">
        <f t="shared" ca="1" si="6"/>
        <v>1.8866292906356275E-2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2.2639551487627529E-2</v>
      </c>
    </row>
    <row r="72" spans="1:13" x14ac:dyDescent="0.3">
      <c r="A72" t="s">
        <v>15</v>
      </c>
      <c r="B72">
        <f t="shared" si="5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8.4997015663249575E-3</v>
      </c>
      <c r="I72" s="111">
        <f t="shared" ca="1" si="6"/>
        <v>1.6999403132649915E-2</v>
      </c>
      <c r="J72" s="111">
        <f t="shared" ca="1" si="6"/>
        <v>2.5499104698974873E-2</v>
      </c>
      <c r="K72" s="111">
        <f t="shared" ca="1" si="6"/>
        <v>3.399880626529983E-2</v>
      </c>
      <c r="L72" s="111">
        <f t="shared" ca="1" si="6"/>
        <v>4.2498507831624788E-2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5.0998209397949745E-2</v>
      </c>
    </row>
    <row r="73" spans="1:13" x14ac:dyDescent="0.3">
      <c r="A73" t="s">
        <v>18</v>
      </c>
      <c r="B73">
        <f t="shared" si="5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8.533532440373472E-3</v>
      </c>
      <c r="I73" s="111">
        <f t="shared" ca="1" si="6"/>
        <v>1.7067064880746944E-2</v>
      </c>
      <c r="J73" s="111">
        <f t="shared" ca="1" si="6"/>
        <v>2.5600597321120418E-2</v>
      </c>
      <c r="K73" s="111">
        <f t="shared" ca="1" si="6"/>
        <v>3.4134129761493888E-2</v>
      </c>
      <c r="L73" s="111">
        <f t="shared" ca="1" si="6"/>
        <v>4.2667662201867365E-2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5.1201194642240835E-2</v>
      </c>
    </row>
    <row r="74" spans="1:13" x14ac:dyDescent="0.3">
      <c r="A74" t="s">
        <v>5</v>
      </c>
      <c r="B74">
        <f t="shared" si="5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7.924737945710688E-3</v>
      </c>
      <c r="I74" s="111">
        <f t="shared" ca="1" si="6"/>
        <v>1.5849475891421376E-2</v>
      </c>
      <c r="J74" s="111">
        <f t="shared" ca="1" si="6"/>
        <v>2.3774213837132064E-2</v>
      </c>
      <c r="K74" s="111">
        <f t="shared" ca="1" si="6"/>
        <v>3.1698951782842752E-2</v>
      </c>
      <c r="L74" s="111">
        <f t="shared" ca="1" si="6"/>
        <v>3.9623689728553443E-2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4.7548427674264128E-2</v>
      </c>
    </row>
    <row r="75" spans="1:13" x14ac:dyDescent="0.3">
      <c r="A75" t="s">
        <v>23</v>
      </c>
      <c r="B75">
        <f t="shared" si="5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4.6245222648298575E-3</v>
      </c>
      <c r="I75" s="111">
        <f t="shared" ca="1" si="6"/>
        <v>9.2490445296597151E-3</v>
      </c>
      <c r="J75" s="111">
        <f t="shared" ca="1" si="6"/>
        <v>1.3873566794489573E-2</v>
      </c>
      <c r="K75" s="111">
        <f t="shared" ca="1" si="6"/>
        <v>1.849808905931943E-2</v>
      </c>
      <c r="L75" s="111">
        <f t="shared" ca="1" si="6"/>
        <v>2.3122611324149289E-2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2.7747133588979147E-2</v>
      </c>
    </row>
    <row r="76" spans="1:13" x14ac:dyDescent="0.3">
      <c r="A76" t="s">
        <v>24</v>
      </c>
      <c r="B76">
        <f t="shared" si="5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6.4902522135940714E-3</v>
      </c>
      <c r="I76" s="111">
        <f t="shared" ca="1" si="6"/>
        <v>1.2980504427188143E-2</v>
      </c>
      <c r="J76" s="111">
        <f t="shared" ca="1" si="6"/>
        <v>1.9470756640782214E-2</v>
      </c>
      <c r="K76" s="111">
        <f t="shared" ca="1" si="6"/>
        <v>2.5961008854376286E-2</v>
      </c>
      <c r="L76" s="111">
        <f t="shared" ca="1" si="6"/>
        <v>3.2451261067970361E-2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3.8941513281564429E-2</v>
      </c>
    </row>
    <row r="77" spans="1:13" x14ac:dyDescent="0.3">
      <c r="A77" t="s">
        <v>27</v>
      </c>
      <c r="B77">
        <f t="shared" si="5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7.2260936593916136E-3</v>
      </c>
      <c r="I77" s="111">
        <f t="shared" ca="1" si="6"/>
        <v>1.4452187318783227E-2</v>
      </c>
      <c r="J77" s="111">
        <f t="shared" ca="1" si="6"/>
        <v>2.1678280978174841E-2</v>
      </c>
      <c r="K77" s="111">
        <f t="shared" ca="1" si="6"/>
        <v>2.8904374637566455E-2</v>
      </c>
      <c r="L77" s="111">
        <f t="shared" ca="1" si="6"/>
        <v>3.6130468296958068E-2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4.3356561956349682E-2</v>
      </c>
    </row>
    <row r="78" spans="1:13" x14ac:dyDescent="0.3">
      <c r="A78" t="s">
        <v>29</v>
      </c>
      <c r="B78">
        <f t="shared" si="5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4.8522798276688641E-3</v>
      </c>
      <c r="I78" s="111">
        <f t="shared" ca="1" si="6"/>
        <v>9.7045596553377283E-3</v>
      </c>
      <c r="J78" s="111">
        <f t="shared" ca="1" si="6"/>
        <v>1.4556839483006593E-2</v>
      </c>
      <c r="K78" s="111">
        <f t="shared" ca="1" si="6"/>
        <v>1.9409119310675457E-2</v>
      </c>
      <c r="L78" s="111">
        <f t="shared" ca="1" si="6"/>
        <v>2.4261399138344322E-2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2.9113678966013187E-2</v>
      </c>
    </row>
    <row r="79" spans="1:13" x14ac:dyDescent="0.3">
      <c r="A79" t="s">
        <v>8</v>
      </c>
      <c r="B79">
        <f t="shared" si="5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8.1028472250817864E-3</v>
      </c>
      <c r="I79" s="111">
        <f t="shared" ca="1" si="6"/>
        <v>1.6205694450163573E-2</v>
      </c>
      <c r="J79" s="111">
        <f t="shared" ca="1" si="6"/>
        <v>2.4308541675245359E-2</v>
      </c>
      <c r="K79" s="111">
        <f t="shared" ca="1" si="6"/>
        <v>3.2411388900327145E-2</v>
      </c>
      <c r="L79" s="111">
        <f t="shared" ca="1" si="6"/>
        <v>4.0514236125408928E-2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4.8617083350490718E-2</v>
      </c>
    </row>
    <row r="80" spans="1:13" x14ac:dyDescent="0.3">
      <c r="A80" t="s">
        <v>6</v>
      </c>
      <c r="B80">
        <f t="shared" si="5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7.2310930076755408E-3</v>
      </c>
      <c r="I80" s="111">
        <f t="shared" ca="1" si="6"/>
        <v>1.4462186015351083E-2</v>
      </c>
      <c r="J80" s="111">
        <f t="shared" ca="1" si="6"/>
        <v>2.1693279023026625E-2</v>
      </c>
      <c r="K80" s="111">
        <f t="shared" ca="1" si="6"/>
        <v>2.8924372030702167E-2</v>
      </c>
      <c r="L80" s="111">
        <f t="shared" ca="1" si="6"/>
        <v>3.6155465038377708E-2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4.338655804605325E-2</v>
      </c>
    </row>
    <row r="81" spans="1:13" x14ac:dyDescent="0.3">
      <c r="A81" t="s">
        <v>21</v>
      </c>
      <c r="B81">
        <f t="shared" si="5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5.1120554655569254E-3</v>
      </c>
      <c r="I81" s="111">
        <f t="shared" ca="1" si="6"/>
        <v>1.0224110931113851E-2</v>
      </c>
      <c r="J81" s="111">
        <f t="shared" ca="1" si="6"/>
        <v>1.5336166396670774E-2</v>
      </c>
      <c r="K81" s="111">
        <f t="shared" ca="1" si="6"/>
        <v>2.0448221862227701E-2</v>
      </c>
      <c r="L81" s="111">
        <f t="shared" ca="1" si="6"/>
        <v>2.5560277327784625E-2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3.0672332793341549E-2</v>
      </c>
    </row>
    <row r="82" spans="1:13" x14ac:dyDescent="0.3">
      <c r="A82" t="s">
        <v>10</v>
      </c>
      <c r="B82">
        <f t="shared" si="5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8.8717698703844952E-3</v>
      </c>
      <c r="I82" s="111">
        <f t="shared" ca="1" si="6"/>
        <v>1.774353974076899E-2</v>
      </c>
      <c r="J82" s="111">
        <f t="shared" ca="1" si="6"/>
        <v>2.6615309611153486E-2</v>
      </c>
      <c r="K82" s="111">
        <f t="shared" ca="1" si="6"/>
        <v>3.5487079481537981E-2</v>
      </c>
      <c r="L82" s="111">
        <f t="shared" ca="1" si="6"/>
        <v>4.4358849351922476E-2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5.3230619222306971E-2</v>
      </c>
    </row>
    <row r="83" spans="1:13" x14ac:dyDescent="0.3">
      <c r="A83" t="s">
        <v>20</v>
      </c>
      <c r="B83">
        <f t="shared" si="5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8.4569119093204827E-3</v>
      </c>
      <c r="I83" s="111">
        <f t="shared" ca="1" si="7"/>
        <v>1.6913823818640962E-2</v>
      </c>
      <c r="J83" s="111">
        <f t="shared" ca="1" si="7"/>
        <v>2.5370735727961446E-2</v>
      </c>
      <c r="K83" s="111">
        <f t="shared" ca="1" si="7"/>
        <v>3.3827647637281931E-2</v>
      </c>
      <c r="L83" s="111">
        <f t="shared" ca="1" si="7"/>
        <v>4.2284559546602415E-2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5.0741471455922893E-2</v>
      </c>
    </row>
    <row r="84" spans="1:13" x14ac:dyDescent="0.3">
      <c r="A84" t="s">
        <v>26</v>
      </c>
      <c r="B84">
        <f t="shared" si="5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5.3951684051528163E-3</v>
      </c>
      <c r="I84" s="111">
        <f t="shared" ca="1" si="7"/>
        <v>1.0790336810305633E-2</v>
      </c>
      <c r="J84" s="111">
        <f t="shared" ca="1" si="7"/>
        <v>1.6185505215458449E-2</v>
      </c>
      <c r="K84" s="111">
        <f t="shared" ca="1" si="7"/>
        <v>2.1580673620611265E-2</v>
      </c>
      <c r="L84" s="111">
        <f t="shared" ca="1" si="7"/>
        <v>2.6975842025764082E-2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3.2371010430916898E-2</v>
      </c>
    </row>
    <row r="85" spans="1:13" x14ac:dyDescent="0.3">
      <c r="A85" t="s">
        <v>7</v>
      </c>
      <c r="B85">
        <f t="shared" si="5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7"/>
        <v>7.2042140242379957E-3</v>
      </c>
      <c r="I85" s="111">
        <f t="shared" ca="1" si="7"/>
        <v>1.4408428048475991E-2</v>
      </c>
      <c r="J85" s="111">
        <f t="shared" ca="1" si="7"/>
        <v>2.1612642072713989E-2</v>
      </c>
      <c r="K85" s="111">
        <f t="shared" ca="1" si="7"/>
        <v>2.8816856096951983E-2</v>
      </c>
      <c r="L85" s="111">
        <f t="shared" ca="1" si="7"/>
        <v>3.6021070121189977E-2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4.3225284145427971E-2</v>
      </c>
    </row>
    <row r="86" spans="1:13" x14ac:dyDescent="0.3">
      <c r="A86" t="s">
        <v>9</v>
      </c>
      <c r="B86">
        <f t="shared" si="5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3.6412633236809163E-3</v>
      </c>
      <c r="I86" s="111">
        <f t="shared" ca="1" si="7"/>
        <v>7.2825266473618318E-3</v>
      </c>
      <c r="J86" s="111">
        <f t="shared" ca="1" si="7"/>
        <v>1.0923789971042749E-2</v>
      </c>
      <c r="K86" s="111">
        <f t="shared" ca="1" si="7"/>
        <v>1.4565053294723665E-2</v>
      </c>
      <c r="L86" s="111">
        <f t="shared" ca="1" si="7"/>
        <v>1.8206316618404581E-2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2.1847579942085499E-2</v>
      </c>
    </row>
    <row r="87" spans="1:13" x14ac:dyDescent="0.3">
      <c r="A87" t="s">
        <v>14</v>
      </c>
      <c r="B87">
        <f t="shared" si="5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7.6105500430984855E-3</v>
      </c>
      <c r="I87" s="111">
        <f t="shared" ca="1" si="7"/>
        <v>1.5221100086196971E-2</v>
      </c>
      <c r="J87" s="111">
        <f t="shared" ca="1" si="7"/>
        <v>2.2831650129295458E-2</v>
      </c>
      <c r="K87" s="111">
        <f t="shared" ca="1" si="7"/>
        <v>3.0442200172393942E-2</v>
      </c>
      <c r="L87" s="111">
        <f t="shared" ca="1" si="7"/>
        <v>3.8052750215492426E-2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4.566330025859091E-2</v>
      </c>
    </row>
    <row r="88" spans="1:13" x14ac:dyDescent="0.3">
      <c r="A88" t="s">
        <v>4</v>
      </c>
      <c r="B88">
        <f t="shared" si="5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7.2338367978886453E-3</v>
      </c>
      <c r="I88" s="111">
        <f t="shared" ca="1" si="7"/>
        <v>1.4467673595777289E-2</v>
      </c>
      <c r="J88" s="111">
        <f t="shared" ca="1" si="7"/>
        <v>2.1701510393665933E-2</v>
      </c>
      <c r="K88" s="111">
        <f t="shared" ca="1" si="7"/>
        <v>2.8935347191554578E-2</v>
      </c>
      <c r="L88" s="111">
        <f t="shared" ca="1" si="7"/>
        <v>3.6169183989443222E-2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4.3403020787331867E-2</v>
      </c>
    </row>
    <row r="89" spans="1:13" x14ac:dyDescent="0.3">
      <c r="A89" t="s">
        <v>12</v>
      </c>
      <c r="B89">
        <f t="shared" si="5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1.2191848922702515E-2</v>
      </c>
      <c r="I89" s="111">
        <f t="shared" ca="1" si="7"/>
        <v>2.4383697845405033E-2</v>
      </c>
      <c r="J89" s="111">
        <f t="shared" ca="1" si="7"/>
        <v>3.657554676810755E-2</v>
      </c>
      <c r="K89" s="111">
        <f t="shared" ca="1" si="7"/>
        <v>4.8767395690810067E-2</v>
      </c>
      <c r="L89" s="111">
        <f t="shared" ca="1" si="7"/>
        <v>6.0959244613512584E-2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7.31510935362151E-2</v>
      </c>
    </row>
    <row r="90" spans="1:13" x14ac:dyDescent="0.3">
      <c r="A90" t="s">
        <v>1</v>
      </c>
      <c r="B90">
        <f t="shared" si="5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1.4471270343797265E-2</v>
      </c>
      <c r="I90" s="111">
        <f t="shared" ca="1" si="7"/>
        <v>2.8942540687594526E-2</v>
      </c>
      <c r="J90" s="111">
        <f t="shared" ca="1" si="7"/>
        <v>4.3413811031391789E-2</v>
      </c>
      <c r="K90" s="111">
        <f t="shared" ca="1" si="7"/>
        <v>5.7885081375189051E-2</v>
      </c>
      <c r="L90" s="111">
        <f t="shared" ca="1" si="7"/>
        <v>7.2356351718986314E-2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8.6827622062783577E-2</v>
      </c>
    </row>
    <row r="91" spans="1:13" x14ac:dyDescent="0.3">
      <c r="A91" t="s">
        <v>19</v>
      </c>
      <c r="B91">
        <f t="shared" si="5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4.3859338879589016E-3</v>
      </c>
      <c r="I91" s="111">
        <f t="shared" ca="1" si="7"/>
        <v>8.7718677759178031E-3</v>
      </c>
      <c r="J91" s="111">
        <f t="shared" ca="1" si="7"/>
        <v>1.3157801663876706E-2</v>
      </c>
      <c r="K91" s="111">
        <f t="shared" ca="1" si="7"/>
        <v>1.7543735551835606E-2</v>
      </c>
      <c r="L91" s="111">
        <f t="shared" ca="1" si="7"/>
        <v>2.1929669439794509E-2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2.6315603327753411E-2</v>
      </c>
    </row>
    <row r="92" spans="1:13" x14ac:dyDescent="0.3">
      <c r="A92" t="s">
        <v>22</v>
      </c>
      <c r="B92">
        <f t="shared" si="5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3.5540494399830189E-3</v>
      </c>
      <c r="H92" s="111">
        <f t="shared" ca="1" si="7"/>
        <v>1.3676037024151873E-2</v>
      </c>
      <c r="I92" s="111">
        <f t="shared" ca="1" si="7"/>
        <v>2.3798024608320728E-2</v>
      </c>
      <c r="J92" s="111">
        <f t="shared" ca="1" si="7"/>
        <v>3.3920012192489579E-2</v>
      </c>
      <c r="K92" s="111">
        <f t="shared" ca="1" si="7"/>
        <v>4.4041999776658437E-2</v>
      </c>
      <c r="L92" s="111">
        <f t="shared" ca="1" si="7"/>
        <v>5.4163987360827295E-2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6.4285974944996147E-2</v>
      </c>
    </row>
    <row r="93" spans="1:13" x14ac:dyDescent="0.3">
      <c r="A93" t="s">
        <v>28</v>
      </c>
      <c r="B93">
        <f t="shared" si="5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8.5719956245160992E-3</v>
      </c>
      <c r="I93" s="111">
        <f t="shared" ca="1" si="7"/>
        <v>1.7143991249032198E-2</v>
      </c>
      <c r="J93" s="111">
        <f t="shared" ca="1" si="7"/>
        <v>2.5715986873548296E-2</v>
      </c>
      <c r="K93" s="111">
        <f t="shared" ca="1" si="7"/>
        <v>3.4287982498064397E-2</v>
      </c>
      <c r="L93" s="111">
        <f t="shared" ca="1" si="7"/>
        <v>4.2859978122580494E-2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5.1431973747096592E-2</v>
      </c>
    </row>
    <row r="94" spans="1:13" x14ac:dyDescent="0.3">
      <c r="A94" t="s">
        <v>13</v>
      </c>
      <c r="B94">
        <f t="shared" si="5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1.1711894507471543E-2</v>
      </c>
      <c r="I94" s="111">
        <f t="shared" ca="1" si="7"/>
        <v>2.3423789014943082E-2</v>
      </c>
      <c r="J94" s="111">
        <f t="shared" ca="1" si="7"/>
        <v>3.5135683522414626E-2</v>
      </c>
      <c r="K94" s="111">
        <f t="shared" ca="1" si="7"/>
        <v>4.6847578029886171E-2</v>
      </c>
      <c r="L94" s="111">
        <f t="shared" ca="1" si="7"/>
        <v>5.8559472537357715E-2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7.0271367044829253E-2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1.1775824041075576E-2</v>
      </c>
      <c r="I95" s="111">
        <f t="shared" ca="1" si="7"/>
        <v>2.3551648082151152E-2</v>
      </c>
      <c r="J95" s="111">
        <f t="shared" ca="1" si="7"/>
        <v>3.5327472123226726E-2</v>
      </c>
      <c r="K95" s="111">
        <f t="shared" ca="1" si="7"/>
        <v>4.7103296164302304E-2</v>
      </c>
      <c r="L95" s="111">
        <f t="shared" ca="1" si="7"/>
        <v>5.8879120205377874E-2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7.0654944246453452E-2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8.3964794381962658E-3</v>
      </c>
      <c r="I96" s="111">
        <f t="shared" ca="1" si="7"/>
        <v>1.6792958876392532E-2</v>
      </c>
      <c r="J96" s="111">
        <f t="shared" ca="1" si="7"/>
        <v>2.5189438314588797E-2</v>
      </c>
      <c r="K96" s="111">
        <f t="shared" ca="1" si="7"/>
        <v>3.3585917752785063E-2</v>
      </c>
      <c r="L96" s="111">
        <f t="shared" ca="1" si="7"/>
        <v>4.1982397190981333E-2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5.0378876629177595E-2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4.9967422214648319E-3</v>
      </c>
      <c r="I97" s="111">
        <f t="shared" ca="1" si="7"/>
        <v>9.9934844429296656E-3</v>
      </c>
      <c r="J97" s="111">
        <f t="shared" ca="1" si="7"/>
        <v>1.4990226664394497E-2</v>
      </c>
      <c r="K97" s="111">
        <f t="shared" ca="1" si="7"/>
        <v>1.9986968885859328E-2</v>
      </c>
      <c r="L97" s="111">
        <f t="shared" ca="1" si="7"/>
        <v>2.4983711107324162E-2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2.9980453328788993E-2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1.3228054617841633E-2</v>
      </c>
      <c r="I98" s="111">
        <f t="shared" ca="1" si="7"/>
        <v>2.6456109235683267E-2</v>
      </c>
      <c r="J98" s="111">
        <f t="shared" ca="1" si="7"/>
        <v>3.9684163853524898E-2</v>
      </c>
      <c r="K98" s="111">
        <f t="shared" ca="1" si="7"/>
        <v>5.2912218471366533E-2</v>
      </c>
      <c r="L98" s="111">
        <f t="shared" ca="1" si="7"/>
        <v>6.6140273089208168E-2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7.9368327707049796E-2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1.6230029942899359E-2</v>
      </c>
      <c r="I99" s="111">
        <f t="shared" ca="1" si="9"/>
        <v>3.2460059885798719E-2</v>
      </c>
      <c r="J99" s="111">
        <f t="shared" ca="1" si="9"/>
        <v>4.8690089828698081E-2</v>
      </c>
      <c r="K99" s="111">
        <f t="shared" ca="1" si="9"/>
        <v>6.4920119771597437E-2</v>
      </c>
      <c r="L99" s="111">
        <f t="shared" ca="1" si="9"/>
        <v>8.11501497144968E-2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9.7380179657396163E-2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7.353016722477318E-3</v>
      </c>
      <c r="I100" s="111">
        <f t="shared" ca="1" si="9"/>
        <v>1.4706033444954636E-2</v>
      </c>
      <c r="J100" s="111">
        <f t="shared" ca="1" si="9"/>
        <v>2.2059050167431954E-2</v>
      </c>
      <c r="K100" s="111">
        <f t="shared" ca="1" si="9"/>
        <v>2.9412066889909272E-2</v>
      </c>
      <c r="L100" s="111">
        <f t="shared" ca="1" si="9"/>
        <v>3.676508361238659E-2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4.4118100334863908E-2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1.654887125668868E-2</v>
      </c>
      <c r="I101" s="111">
        <f t="shared" ca="1" si="9"/>
        <v>3.3097742513377361E-2</v>
      </c>
      <c r="J101" s="111">
        <f t="shared" ca="1" si="9"/>
        <v>4.9646613770066045E-2</v>
      </c>
      <c r="K101" s="111">
        <f t="shared" ca="1" si="9"/>
        <v>6.6195485026754722E-2</v>
      </c>
      <c r="L101" s="111">
        <f t="shared" ca="1" si="9"/>
        <v>8.2744356283443399E-2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9.929322754013209E-2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1.6629447832522664E-2</v>
      </c>
      <c r="I102" s="111">
        <f t="shared" ca="1" si="9"/>
        <v>3.3258895665045321E-2</v>
      </c>
      <c r="J102" s="111">
        <f t="shared" ca="1" si="9"/>
        <v>4.9888343497567988E-2</v>
      </c>
      <c r="K102" s="111">
        <f t="shared" ca="1" si="9"/>
        <v>6.6517791330090656E-2</v>
      </c>
      <c r="L102" s="111">
        <f t="shared" ca="1" si="9"/>
        <v>8.3147239162613323E-2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9.9776686995135977E-2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1.5443079073692625E-2</v>
      </c>
      <c r="I103" s="111">
        <f t="shared" ca="1" si="9"/>
        <v>3.088615814738525E-2</v>
      </c>
      <c r="J103" s="111">
        <f t="shared" ca="1" si="9"/>
        <v>4.6329237221077874E-2</v>
      </c>
      <c r="K103" s="111">
        <f t="shared" ca="1" si="9"/>
        <v>6.17723162947705E-2</v>
      </c>
      <c r="L103" s="111">
        <f t="shared" ca="1" si="9"/>
        <v>7.7215395368463127E-2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9.2658474442155747E-2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8.7023970370252897E-3</v>
      </c>
      <c r="I104" s="111">
        <f t="shared" ca="1" si="9"/>
        <v>1.7404794074050579E-2</v>
      </c>
      <c r="J104" s="111">
        <f t="shared" ca="1" si="9"/>
        <v>2.6107191111075866E-2</v>
      </c>
      <c r="K104" s="111">
        <f t="shared" ca="1" si="9"/>
        <v>3.4809588148101159E-2</v>
      </c>
      <c r="L104" s="111">
        <f t="shared" ca="1" si="9"/>
        <v>4.3511985185126445E-2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5.2214382222151731E-2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1.0739759268995381E-2</v>
      </c>
      <c r="I105" s="111">
        <f t="shared" ca="1" si="9"/>
        <v>2.1479518537990766E-2</v>
      </c>
      <c r="J105" s="111">
        <f t="shared" ca="1" si="9"/>
        <v>3.2219277806986149E-2</v>
      </c>
      <c r="K105" s="111">
        <f t="shared" ca="1" si="9"/>
        <v>4.2959037075981532E-2</v>
      </c>
      <c r="L105" s="111">
        <f t="shared" ca="1" si="9"/>
        <v>5.3698796344976915E-2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6.4438555613972298E-2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1.4081618413173401E-2</v>
      </c>
      <c r="I106" s="111">
        <f t="shared" ca="1" si="9"/>
        <v>2.8163236826346801E-2</v>
      </c>
      <c r="J106" s="111">
        <f t="shared" ca="1" si="9"/>
        <v>4.22448552395202E-2</v>
      </c>
      <c r="K106" s="111">
        <f t="shared" ca="1" si="9"/>
        <v>5.6326473652693602E-2</v>
      </c>
      <c r="L106" s="111">
        <f t="shared" ca="1" si="9"/>
        <v>7.0408092065866998E-2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8.44897104790404E-2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9.455724792380351E-3</v>
      </c>
      <c r="I107" s="111">
        <f t="shared" ca="1" si="9"/>
        <v>1.8911449584760702E-2</v>
      </c>
      <c r="J107" s="111">
        <f t="shared" ca="1" si="9"/>
        <v>2.8367174377141053E-2</v>
      </c>
      <c r="K107" s="111">
        <f t="shared" ca="1" si="9"/>
        <v>3.7822899169521404E-2</v>
      </c>
      <c r="L107" s="111">
        <f t="shared" ca="1" si="9"/>
        <v>4.7278623961901758E-2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5.6734348754282106E-2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1.578827093643884E-2</v>
      </c>
      <c r="I108" s="111">
        <f t="shared" ca="1" si="9"/>
        <v>3.1576541872877679E-2</v>
      </c>
      <c r="J108" s="111">
        <f t="shared" ca="1" si="9"/>
        <v>4.7364812809316516E-2</v>
      </c>
      <c r="K108" s="111">
        <f t="shared" ca="1" si="9"/>
        <v>6.3153083745755359E-2</v>
      </c>
      <c r="L108" s="111">
        <f t="shared" ca="1" si="9"/>
        <v>7.8941354682194195E-2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9.4729625618633032E-2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1.2733191212285399E-2</v>
      </c>
      <c r="I109" s="111">
        <f t="shared" ca="1" si="9"/>
        <v>2.5466382424570798E-2</v>
      </c>
      <c r="J109" s="111">
        <f t="shared" ca="1" si="9"/>
        <v>3.8199573636856193E-2</v>
      </c>
      <c r="K109" s="111">
        <f t="shared" ca="1" si="9"/>
        <v>5.0932764849141596E-2</v>
      </c>
      <c r="L109" s="111">
        <f t="shared" ca="1" si="9"/>
        <v>6.3665956061426998E-2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7.6399147273712401E-2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9.9619542405724685E-3</v>
      </c>
      <c r="I110" s="111">
        <f t="shared" ca="1" si="9"/>
        <v>1.9923908481144937E-2</v>
      </c>
      <c r="J110" s="111">
        <f t="shared" ca="1" si="9"/>
        <v>2.9885862721717407E-2</v>
      </c>
      <c r="K110" s="111">
        <f t="shared" ca="1" si="9"/>
        <v>3.9847816962289874E-2</v>
      </c>
      <c r="L110" s="111">
        <f t="shared" ca="1" si="9"/>
        <v>4.9809771202862341E-2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5.9771725443434814E-2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1.7282492663869185E-2</v>
      </c>
      <c r="I111" s="111">
        <f t="shared" ca="1" si="9"/>
        <v>3.4564985327738371E-2</v>
      </c>
      <c r="J111" s="111">
        <f t="shared" ca="1" si="9"/>
        <v>5.1847477991607556E-2</v>
      </c>
      <c r="K111" s="111">
        <f t="shared" ca="1" si="9"/>
        <v>6.9129970655476741E-2</v>
      </c>
      <c r="L111" s="111">
        <f t="shared" ca="1" si="9"/>
        <v>8.6412463319345933E-2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0.10369495598321511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1.5381406876074172E-2</v>
      </c>
      <c r="I112" s="111">
        <f t="shared" ca="1" si="9"/>
        <v>3.0762813752148344E-2</v>
      </c>
      <c r="J112" s="111">
        <f t="shared" ca="1" si="9"/>
        <v>4.6144220628222515E-2</v>
      </c>
      <c r="K112" s="111">
        <f t="shared" ca="1" si="9"/>
        <v>6.1525627504296687E-2</v>
      </c>
      <c r="L112" s="111">
        <f t="shared" ca="1" si="9"/>
        <v>7.6907034380370859E-2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9.2288441256445031E-2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1.0513661507477283E-2</v>
      </c>
      <c r="I113" s="111">
        <f t="shared" ca="1" si="9"/>
        <v>2.1027323014954566E-2</v>
      </c>
      <c r="J113" s="111">
        <f t="shared" ca="1" si="9"/>
        <v>3.1540984522431849E-2</v>
      </c>
      <c r="K113" s="111">
        <f t="shared" ca="1" si="9"/>
        <v>4.2054646029909132E-2</v>
      </c>
      <c r="L113" s="111">
        <f t="shared" ca="1" si="9"/>
        <v>5.2568307537386415E-2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6.3081969044863698E-2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9"/>
        <v>1.4038981175438144E-2</v>
      </c>
      <c r="I114" s="111">
        <f t="shared" ca="1" si="9"/>
        <v>2.8077962350876291E-2</v>
      </c>
      <c r="J114" s="111">
        <f t="shared" ca="1" si="9"/>
        <v>4.211694352631444E-2</v>
      </c>
      <c r="K114" s="111">
        <f t="shared" ca="1" si="9"/>
        <v>5.6155924701752583E-2</v>
      </c>
      <c r="L114" s="111">
        <f t="shared" ca="1" si="9"/>
        <v>7.0194905877190725E-2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8.4233887052628867E-2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7.0957951948653758E-3</v>
      </c>
      <c r="I115" s="111">
        <f t="shared" ca="1" si="10"/>
        <v>1.4191590389730752E-2</v>
      </c>
      <c r="J115" s="111">
        <f t="shared" ca="1" si="10"/>
        <v>2.1287385584596127E-2</v>
      </c>
      <c r="K115" s="111">
        <f t="shared" ca="1" si="10"/>
        <v>2.8383180779461503E-2</v>
      </c>
      <c r="L115" s="111">
        <f t="shared" ca="1" si="10"/>
        <v>3.5478975974326879E-2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4.2574771169192255E-2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1.4830173938959102E-2</v>
      </c>
      <c r="I116" s="111">
        <f t="shared" ca="1" si="10"/>
        <v>2.9660347877918204E-2</v>
      </c>
      <c r="J116" s="111">
        <f t="shared" ca="1" si="10"/>
        <v>4.4490521816877307E-2</v>
      </c>
      <c r="K116" s="111">
        <f t="shared" ca="1" si="10"/>
        <v>5.9320695755836407E-2</v>
      </c>
      <c r="L116" s="111">
        <f t="shared" ca="1" si="10"/>
        <v>7.4150869694795507E-2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8.8981043633754614E-2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1.4078774793011698E-2</v>
      </c>
      <c r="I117" s="111">
        <f t="shared" ca="1" si="10"/>
        <v>2.8157549586023393E-2</v>
      </c>
      <c r="J117" s="111">
        <f t="shared" ca="1" si="10"/>
        <v>4.2236324379035087E-2</v>
      </c>
      <c r="K117" s="111">
        <f t="shared" ca="1" si="10"/>
        <v>5.6315099172046787E-2</v>
      </c>
      <c r="L117" s="111">
        <f t="shared" ca="1" si="10"/>
        <v>7.0393873965058487E-2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8.4472648758070187E-2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1.2258754982587437E-2</v>
      </c>
      <c r="H2" s="111">
        <f ca="1">G2-5*(G2-$M2)/($M$1-G$1)</f>
        <v>1.2328199279091314E-2</v>
      </c>
      <c r="I2" s="111">
        <f ca="1">H2-5*(H2-$M2)/($M$1-H$1)</f>
        <v>1.2397643575595189E-2</v>
      </c>
      <c r="J2" s="111">
        <f ca="1">I2-5*(I2-$M2)/($M$1-I$1)</f>
        <v>1.2467087872099065E-2</v>
      </c>
      <c r="K2" s="111">
        <f ca="1">J2-5*(J2-$M2)/($M$1-J$1)</f>
        <v>1.2536532168602942E-2</v>
      </c>
      <c r="L2" s="111">
        <f ca="1">K2-5*(K2-$M2)/($M$1-K$1)</f>
        <v>1.2605976465106819E-2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1.2675420761610694E-2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3" ca="1" si="0">G3-5*(G3-$M3)/($M$1-G$1)</f>
        <v>8.4425570768429894E-5</v>
      </c>
      <c r="I3" s="111">
        <f t="shared" ca="1" si="0"/>
        <v>1.6885114153685979E-4</v>
      </c>
      <c r="J3" s="111">
        <f t="shared" ca="1" si="0"/>
        <v>2.5327671230528971E-4</v>
      </c>
      <c r="K3" s="111">
        <f t="shared" ca="1" si="0"/>
        <v>3.3770228307371958E-4</v>
      </c>
      <c r="L3" s="111">
        <f t="shared" ca="1" si="0"/>
        <v>4.221278538421495E-4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5.0655342461057942E-4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0.10841263331781179</v>
      </c>
      <c r="H4" s="111">
        <f t="shared" ref="H4:L4" ca="1" si="1">G4-5*(G4-$M4)/($M$1-G$1)</f>
        <v>0.10844144010067948</v>
      </c>
      <c r="I4" s="111">
        <f t="shared" ca="1" si="1"/>
        <v>0.10847024688354717</v>
      </c>
      <c r="J4" s="111">
        <f t="shared" ca="1" si="1"/>
        <v>0.10849905366641488</v>
      </c>
      <c r="K4" s="111">
        <f t="shared" ca="1" si="1"/>
        <v>0.10852786044928257</v>
      </c>
      <c r="L4" s="111">
        <f t="shared" ca="1" si="1"/>
        <v>0.10855666723215027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0.10858547401501797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2.4671271863095565E-2</v>
      </c>
      <c r="H5" s="111">
        <f t="shared" ref="H5:L5" ca="1" si="2">G5-5*(G5-$M5)/($M$1-G$1)</f>
        <v>2.4728532806314693E-2</v>
      </c>
      <c r="I5" s="111">
        <f t="shared" ca="1" si="2"/>
        <v>2.4785793749533821E-2</v>
      </c>
      <c r="J5" s="111">
        <f t="shared" ca="1" si="2"/>
        <v>2.4843054692752949E-2</v>
      </c>
      <c r="K5" s="111">
        <f t="shared" ca="1" si="2"/>
        <v>2.490031563597208E-2</v>
      </c>
      <c r="L5" s="111">
        <f t="shared" ca="1" si="2"/>
        <v>2.4957576579191211E-2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2.5014837522410339E-2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ref="H6:L6" ca="1" si="3">G6-5*(G6-$M6)/($M$1-G$1)</f>
        <v>7.5192944074702631E-5</v>
      </c>
      <c r="I6" s="111">
        <f t="shared" ca="1" si="3"/>
        <v>1.5038588814940526E-4</v>
      </c>
      <c r="J6" s="111">
        <f t="shared" ca="1" si="3"/>
        <v>2.2557883222410789E-4</v>
      </c>
      <c r="K6" s="111">
        <f t="shared" ca="1" si="3"/>
        <v>3.0077177629881052E-4</v>
      </c>
      <c r="L6" s="111">
        <f t="shared" ca="1" si="3"/>
        <v>3.7596472037351313E-4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4.5115766444821579E-4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ref="H7:L7" ca="1" si="4">G7-5*(G7-$M7)/($M$1-G$1)</f>
        <v>6.0871283017272372E-5</v>
      </c>
      <c r="I7" s="111">
        <f t="shared" ca="1" si="4"/>
        <v>1.2174256603454474E-4</v>
      </c>
      <c r="J7" s="111">
        <f t="shared" ca="1" si="4"/>
        <v>1.8261384905181712E-4</v>
      </c>
      <c r="K7" s="111">
        <f t="shared" ca="1" si="4"/>
        <v>2.4348513206908949E-4</v>
      </c>
      <c r="L7" s="111">
        <f t="shared" ca="1" si="4"/>
        <v>3.0435641508636186E-4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3.6522769810363423E-4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ref="H8:L8" ca="1" si="5">G8-5*(G8-$M8)/($M$1-G$1)</f>
        <v>6.310369328094869E-5</v>
      </c>
      <c r="I8" s="111">
        <f t="shared" ca="1" si="5"/>
        <v>1.2620738656189738E-4</v>
      </c>
      <c r="J8" s="111">
        <f t="shared" ca="1" si="5"/>
        <v>1.8931107984284607E-4</v>
      </c>
      <c r="K8" s="111">
        <f t="shared" ca="1" si="5"/>
        <v>2.5241477312379476E-4</v>
      </c>
      <c r="L8" s="111">
        <f t="shared" ca="1" si="5"/>
        <v>3.1551846640474348E-4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3.7862215968569214E-4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ref="H9:L9" ca="1" si="6">G9-5*(G9-$M9)/($M$1-G$1)</f>
        <v>6.2104057662076489E-5</v>
      </c>
      <c r="I9" s="111">
        <f t="shared" ca="1" si="6"/>
        <v>1.2420811532415298E-4</v>
      </c>
      <c r="J9" s="111">
        <f t="shared" ca="1" si="6"/>
        <v>1.8631217298622948E-4</v>
      </c>
      <c r="K9" s="111">
        <f t="shared" ca="1" si="6"/>
        <v>2.4841623064830596E-4</v>
      </c>
      <c r="L9" s="111">
        <f t="shared" ca="1" si="6"/>
        <v>3.1052028831038246E-4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3.7262434597245896E-4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ref="H10:L10" ca="1" si="7">G10-5*(G10-$M10)/($M$1-G$1)</f>
        <v>4.2085597226824535E-5</v>
      </c>
      <c r="I10" s="111">
        <f t="shared" ca="1" si="7"/>
        <v>8.4171194453649069E-5</v>
      </c>
      <c r="J10" s="111">
        <f t="shared" ca="1" si="7"/>
        <v>1.2625679168047361E-4</v>
      </c>
      <c r="K10" s="111">
        <f t="shared" ca="1" si="7"/>
        <v>1.6834238890729814E-4</v>
      </c>
      <c r="L10" s="111">
        <f t="shared" ca="1" si="7"/>
        <v>2.1042798613412267E-4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2.5251358336094722E-4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5.4458162933813579E-4</v>
      </c>
      <c r="H11" s="111">
        <f t="shared" ref="H11:L11" ca="1" si="8">G11-5*(G11-$M11)/($M$1-G$1)</f>
        <v>6.1909605320347892E-4</v>
      </c>
      <c r="I11" s="111">
        <f t="shared" ca="1" si="8"/>
        <v>6.9361047706882205E-4</v>
      </c>
      <c r="J11" s="111">
        <f t="shared" ca="1" si="8"/>
        <v>7.6812490093416518E-4</v>
      </c>
      <c r="K11" s="111">
        <f t="shared" ca="1" si="8"/>
        <v>8.4263932479950842E-4</v>
      </c>
      <c r="L11" s="111">
        <f t="shared" ca="1" si="8"/>
        <v>9.1715374866485166E-4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9.9166817253019479E-4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2.6424617820246543E-3</v>
      </c>
      <c r="H12" s="111">
        <f t="shared" ref="H12:L12" ca="1" si="9">G12-5*(G12-$M12)/($M$1-G$1)</f>
        <v>2.7444663283922189E-3</v>
      </c>
      <c r="I12" s="111">
        <f t="shared" ca="1" si="9"/>
        <v>2.8464708747597835E-3</v>
      </c>
      <c r="J12" s="111">
        <f t="shared" ca="1" si="9"/>
        <v>2.9484754211273482E-3</v>
      </c>
      <c r="K12" s="111">
        <f t="shared" ca="1" si="9"/>
        <v>3.0504799674949123E-3</v>
      </c>
      <c r="L12" s="111">
        <f t="shared" ca="1" si="9"/>
        <v>3.1524845138624765E-3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3.2544890602300412E-3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1.068184063694597E-2</v>
      </c>
      <c r="H13" s="111">
        <f t="shared" ref="H13:L13" ca="1" si="10">G13-5*(G13-$M13)/($M$1-G$1)</f>
        <v>1.0730517637139154E-2</v>
      </c>
      <c r="I13" s="111">
        <f t="shared" ca="1" si="10"/>
        <v>1.0779194637332339E-2</v>
      </c>
      <c r="J13" s="111">
        <f t="shared" ca="1" si="10"/>
        <v>1.0827871637525523E-2</v>
      </c>
      <c r="K13" s="111">
        <f t="shared" ca="1" si="10"/>
        <v>1.0876548637718707E-2</v>
      </c>
      <c r="L13" s="111">
        <f t="shared" ca="1" si="10"/>
        <v>1.0925225637911894E-2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1.0973902638105078E-2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6.9304864502171507E-2</v>
      </c>
      <c r="H14" s="111">
        <f t="shared" ref="H14:L14" ca="1" si="11">G14-5*(G14-$M14)/($M$1-G$1)</f>
        <v>6.9378681158973762E-2</v>
      </c>
      <c r="I14" s="111">
        <f t="shared" ca="1" si="11"/>
        <v>6.9452497815776018E-2</v>
      </c>
      <c r="J14" s="111">
        <f t="shared" ca="1" si="11"/>
        <v>6.952631447257826E-2</v>
      </c>
      <c r="K14" s="111">
        <f t="shared" ca="1" si="11"/>
        <v>6.9600131129380516E-2</v>
      </c>
      <c r="L14" s="111">
        <f t="shared" ca="1" si="11"/>
        <v>6.9673947786182772E-2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6.9747764442985014E-2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ref="H15:L15" ca="1" si="12">G15-5*(G15-$M15)/($M$1-G$1)</f>
        <v>1.0547791916350344E-4</v>
      </c>
      <c r="I15" s="111">
        <f t="shared" ca="1" si="12"/>
        <v>2.1095583832700691E-4</v>
      </c>
      <c r="J15" s="111">
        <f t="shared" ca="1" si="12"/>
        <v>3.1643375749051039E-4</v>
      </c>
      <c r="K15" s="111">
        <f t="shared" ca="1" si="12"/>
        <v>4.2191167665401382E-4</v>
      </c>
      <c r="L15" s="111">
        <f t="shared" ca="1" si="12"/>
        <v>5.2738959581751725E-4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6.3286751498102067E-4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1.0500935774734196E-2</v>
      </c>
      <c r="H16" s="111">
        <f t="shared" ref="H16:L16" ca="1" si="13">G16-5*(G16-$M16)/($M$1-G$1)</f>
        <v>1.0570185745781578E-2</v>
      </c>
      <c r="I16" s="111">
        <f t="shared" ca="1" si="13"/>
        <v>1.063943571682896E-2</v>
      </c>
      <c r="J16" s="111">
        <f t="shared" ca="1" si="13"/>
        <v>1.0708685687876342E-2</v>
      </c>
      <c r="K16" s="111">
        <f t="shared" ca="1" si="13"/>
        <v>1.0777935658923725E-2</v>
      </c>
      <c r="L16" s="111">
        <f t="shared" ca="1" si="13"/>
        <v>1.0847185629971109E-2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1.0916435601018491E-2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ref="H17:L17" ca="1" si="14">G17-5*(G17-$M17)/($M$1-G$1)</f>
        <v>6.8099034922862765E-5</v>
      </c>
      <c r="I17" s="111">
        <f t="shared" ca="1" si="14"/>
        <v>1.3619806984572553E-4</v>
      </c>
      <c r="J17" s="111">
        <f t="shared" ca="1" si="14"/>
        <v>2.0429710476858829E-4</v>
      </c>
      <c r="K17" s="111">
        <f t="shared" ca="1" si="14"/>
        <v>2.7239613969145106E-4</v>
      </c>
      <c r="L17" s="111">
        <f t="shared" ca="1" si="14"/>
        <v>3.404951746143138E-4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4.0859420953717659E-4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ref="H18:L18" ca="1" si="15">G18-5*(G18-$M18)/($M$1-G$1)</f>
        <v>1.5712886641923958E-4</v>
      </c>
      <c r="I18" s="111">
        <f t="shared" ca="1" si="15"/>
        <v>3.1425773283847916E-4</v>
      </c>
      <c r="J18" s="111">
        <f t="shared" ca="1" si="15"/>
        <v>4.7138659925771871E-4</v>
      </c>
      <c r="K18" s="111">
        <f t="shared" ca="1" si="15"/>
        <v>6.2851546567695832E-4</v>
      </c>
      <c r="L18" s="111">
        <f t="shared" ca="1" si="15"/>
        <v>7.8564433209619782E-4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9.4277319851543743E-4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19" ca="1" si="16">G19-5*(G19-$M19)/($M$1-G$1)</f>
        <v>8.0626602427042072E-5</v>
      </c>
      <c r="I19" s="111">
        <f t="shared" ca="1" si="16"/>
        <v>1.6125320485408414E-4</v>
      </c>
      <c r="J19" s="111">
        <f t="shared" ca="1" si="16"/>
        <v>2.4187980728112619E-4</v>
      </c>
      <c r="K19" s="111">
        <f t="shared" ca="1" si="16"/>
        <v>3.2250640970816829E-4</v>
      </c>
      <c r="L19" s="111">
        <f t="shared" ca="1" si="16"/>
        <v>4.0313301213521033E-4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4.8375961456225238E-4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ref="H20:L20" ca="1" si="17">G20-5*(G20-$M20)/($M$1-G$1)</f>
        <v>7.7087332680249209E-5</v>
      </c>
      <c r="I20" s="111">
        <f t="shared" ca="1" si="17"/>
        <v>1.5417466536049842E-4</v>
      </c>
      <c r="J20" s="111">
        <f t="shared" ca="1" si="17"/>
        <v>2.3126199804074761E-4</v>
      </c>
      <c r="K20" s="111">
        <f t="shared" ca="1" si="17"/>
        <v>3.0834933072099684E-4</v>
      </c>
      <c r="L20" s="111">
        <f t="shared" ca="1" si="17"/>
        <v>3.8543666340124601E-4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4.6252399608149523E-4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ref="H21:L21" ca="1" si="18">G21-5*(G21-$M21)/($M$1-G$1)</f>
        <v>7.1155668498805173E-5</v>
      </c>
      <c r="I21" s="111">
        <f t="shared" ca="1" si="18"/>
        <v>1.4231133699761035E-4</v>
      </c>
      <c r="J21" s="111">
        <f t="shared" ca="1" si="18"/>
        <v>2.1346700549641551E-4</v>
      </c>
      <c r="K21" s="111">
        <f t="shared" ca="1" si="18"/>
        <v>2.8462267399522069E-4</v>
      </c>
      <c r="L21" s="111">
        <f t="shared" ca="1" si="18"/>
        <v>3.5577834249402582E-4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4.2693401099283101E-4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1.3416123929017054E-3</v>
      </c>
      <c r="H22" s="111">
        <f t="shared" ref="H22:L22" ca="1" si="19">G22-5*(G22-$M22)/($M$1-G$1)</f>
        <v>1.4817969026440748E-3</v>
      </c>
      <c r="I22" s="111">
        <f t="shared" ca="1" si="19"/>
        <v>1.6219814123864442E-3</v>
      </c>
      <c r="J22" s="111">
        <f t="shared" ca="1" si="19"/>
        <v>1.7621659221288136E-3</v>
      </c>
      <c r="K22" s="111">
        <f t="shared" ca="1" si="19"/>
        <v>1.902350431871183E-3</v>
      </c>
      <c r="L22" s="111">
        <f t="shared" ca="1" si="19"/>
        <v>2.0425349416135523E-3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2.1827194513559219E-3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2.5399263649039734E-3</v>
      </c>
      <c r="H23" s="111">
        <f t="shared" ref="H23:L23" ca="1" si="20">G23-5*(G23-$M23)/($M$1-G$1)</f>
        <v>2.5961152543436147E-3</v>
      </c>
      <c r="I23" s="111">
        <f t="shared" ca="1" si="20"/>
        <v>2.652304143783256E-3</v>
      </c>
      <c r="J23" s="111">
        <f t="shared" ca="1" si="20"/>
        <v>2.7084930332228973E-3</v>
      </c>
      <c r="K23" s="111">
        <f t="shared" ca="1" si="20"/>
        <v>2.7646819226625386E-3</v>
      </c>
      <c r="L23" s="111">
        <f t="shared" ca="1" si="20"/>
        <v>2.8208708121021794E-3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2.8770597015418207E-3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1.8437291130243595E-2</v>
      </c>
      <c r="H24" s="111">
        <f t="shared" ref="H24:L24" ca="1" si="21">G24-5*(G24-$M24)/($M$1-G$1)</f>
        <v>1.8518969086697621E-2</v>
      </c>
      <c r="I24" s="111">
        <f t="shared" ca="1" si="21"/>
        <v>1.8600647043151647E-2</v>
      </c>
      <c r="J24" s="111">
        <f t="shared" ca="1" si="21"/>
        <v>1.8682324999605669E-2</v>
      </c>
      <c r="K24" s="111">
        <f t="shared" ca="1" si="21"/>
        <v>1.8764002956059695E-2</v>
      </c>
      <c r="L24" s="111">
        <f t="shared" ca="1" si="21"/>
        <v>1.8845680912513721E-2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1.8927358868967743E-2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8.4173620232313052E-4</v>
      </c>
      <c r="H25" s="111">
        <f t="shared" ref="H25:L25" ca="1" si="22">G25-5*(G25-$M25)/($M$1-G$1)</f>
        <v>9.7192502966292045E-4</v>
      </c>
      <c r="I25" s="111">
        <f t="shared" ca="1" si="22"/>
        <v>1.1021138570027104E-3</v>
      </c>
      <c r="J25" s="111">
        <f t="shared" ca="1" si="22"/>
        <v>1.2323026843425002E-3</v>
      </c>
      <c r="K25" s="111">
        <f t="shared" ca="1" si="22"/>
        <v>1.36249151168229E-3</v>
      </c>
      <c r="L25" s="111">
        <f t="shared" ca="1" si="22"/>
        <v>1.4926803390220801E-3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1.6228691663618699E-3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5.8294610292248535E-2</v>
      </c>
      <c r="H26" s="111">
        <f t="shared" ref="H26:L26" ca="1" si="23">G26-5*(G26-$M26)/($M$1-G$1)</f>
        <v>5.8378541822660092E-2</v>
      </c>
      <c r="I26" s="111">
        <f t="shared" ca="1" si="23"/>
        <v>5.8462473353071649E-2</v>
      </c>
      <c r="J26" s="111">
        <f t="shared" ca="1" si="23"/>
        <v>5.8546404883483207E-2</v>
      </c>
      <c r="K26" s="111">
        <f t="shared" ca="1" si="23"/>
        <v>5.8630336413894764E-2</v>
      </c>
      <c r="L26" s="111">
        <f t="shared" ca="1" si="23"/>
        <v>5.8714267944306328E-2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5.8798199474717885E-2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1.0509743705880298E-3</v>
      </c>
      <c r="H27" s="111">
        <f t="shared" ref="H27:L27" ca="1" si="24">G27-5*(G27-$M27)/($M$1-G$1)</f>
        <v>1.1432868720351029E-3</v>
      </c>
      <c r="I27" s="111">
        <f t="shared" ca="1" si="24"/>
        <v>1.2355993734821762E-3</v>
      </c>
      <c r="J27" s="111">
        <f t="shared" ca="1" si="24"/>
        <v>1.3279118749292495E-3</v>
      </c>
      <c r="K27" s="111">
        <f t="shared" ca="1" si="24"/>
        <v>1.4202243763763226E-3</v>
      </c>
      <c r="L27" s="111">
        <f t="shared" ca="1" si="24"/>
        <v>1.5125368778233957E-3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1.604849379270469E-3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ref="H28:L28" ca="1" si="25">G28-5*(G28-$M28)/($M$1-G$1)</f>
        <v>5.3462119244190386E-5</v>
      </c>
      <c r="I28" s="111">
        <f t="shared" ca="1" si="25"/>
        <v>1.0692423848838077E-4</v>
      </c>
      <c r="J28" s="111">
        <f t="shared" ca="1" si="25"/>
        <v>1.6038635773257115E-4</v>
      </c>
      <c r="K28" s="111">
        <f t="shared" ca="1" si="25"/>
        <v>2.1384847697676154E-4</v>
      </c>
      <c r="L28" s="111">
        <f t="shared" ca="1" si="25"/>
        <v>2.6731059622095194E-4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3.207727154651423E-4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ref="H29:L29" ca="1" si="26">G29-5*(G29-$M29)/($M$1-G$1)</f>
        <v>1.1144366458462871E-4</v>
      </c>
      <c r="I29" s="111">
        <f t="shared" ca="1" si="26"/>
        <v>2.2288732916925743E-4</v>
      </c>
      <c r="J29" s="111">
        <f t="shared" ca="1" si="26"/>
        <v>3.3433099375388613E-4</v>
      </c>
      <c r="K29" s="111">
        <f t="shared" ca="1" si="26"/>
        <v>4.4577465833851485E-4</v>
      </c>
      <c r="L29" s="111">
        <f t="shared" ca="1" si="26"/>
        <v>5.5721832292314358E-4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6.6866198750777225E-4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9.2837250846966482E-5</v>
      </c>
      <c r="H30" s="111">
        <f t="shared" ref="H30:L30" ca="1" si="27">G30-5*(G30-$M30)/($M$1-G$1)</f>
        <v>1.6158112062013405E-4</v>
      </c>
      <c r="I30" s="111">
        <f t="shared" ca="1" si="27"/>
        <v>2.3032499039330162E-4</v>
      </c>
      <c r="J30" s="111">
        <f t="shared" ca="1" si="27"/>
        <v>2.9906886016646918E-4</v>
      </c>
      <c r="K30" s="111">
        <f t="shared" ca="1" si="27"/>
        <v>3.6781272993963675E-4</v>
      </c>
      <c r="L30" s="111">
        <f t="shared" ca="1" si="27"/>
        <v>4.3655659971280437E-4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5.0530046948597199E-4</v>
      </c>
    </row>
    <row r="31" spans="1:13" x14ac:dyDescent="0.3">
      <c r="A31" t="s">
        <v>12</v>
      </c>
      <c r="B31">
        <f t="shared" ref="B31:B62" si="28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1.2258754982587437E-2</v>
      </c>
      <c r="H31" s="111">
        <f t="shared" ref="H31:L31" ca="1" si="29">G31-5*(G31-$M31)/($M$1-G$1)</f>
        <v>1.4398774673198363E-2</v>
      </c>
      <c r="I31" s="111">
        <f t="shared" ca="1" si="29"/>
        <v>1.6538794363809287E-2</v>
      </c>
      <c r="J31" s="111">
        <f t="shared" ca="1" si="29"/>
        <v>1.8678814054420213E-2</v>
      </c>
      <c r="K31" s="111">
        <f t="shared" ca="1" si="29"/>
        <v>2.0818833745031139E-2</v>
      </c>
      <c r="L31" s="111">
        <f t="shared" ca="1" si="29"/>
        <v>2.2958853435642065E-2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2.5098873126252991E-2</v>
      </c>
    </row>
    <row r="32" spans="1:13" x14ac:dyDescent="0.3">
      <c r="A32" t="s">
        <v>1</v>
      </c>
      <c r="B32">
        <f t="shared" si="28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ref="H32:L32" ca="1" si="30">G32-5*(G32-$M32)/($M$1-G$1)</f>
        <v>2.5388193585609235E-3</v>
      </c>
      <c r="I32" s="111">
        <f t="shared" ca="1" si="30"/>
        <v>5.0776387171218469E-3</v>
      </c>
      <c r="J32" s="111">
        <f t="shared" ca="1" si="30"/>
        <v>7.6164580756827704E-3</v>
      </c>
      <c r="K32" s="111">
        <f t="shared" ca="1" si="30"/>
        <v>1.0155277434243694E-2</v>
      </c>
      <c r="L32" s="111">
        <f t="shared" ca="1" si="30"/>
        <v>1.2694096792804617E-2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1.5232916151365541E-2</v>
      </c>
    </row>
    <row r="33" spans="1:13" x14ac:dyDescent="0.3">
      <c r="A33" t="s">
        <v>19</v>
      </c>
      <c r="B33">
        <f t="shared" si="28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0.10841263331781179</v>
      </c>
      <c r="H33" s="111">
        <f t="shared" ref="H33:L33" ca="1" si="31">G33-5*(G33-$M33)/($M$1-G$1)</f>
        <v>0.10921308015881859</v>
      </c>
      <c r="I33" s="111">
        <f t="shared" ca="1" si="31"/>
        <v>0.11001352699982539</v>
      </c>
      <c r="J33" s="111">
        <f t="shared" ca="1" si="31"/>
        <v>0.11081397384083219</v>
      </c>
      <c r="K33" s="111">
        <f t="shared" ca="1" si="31"/>
        <v>0.11161442068183899</v>
      </c>
      <c r="L33" s="111">
        <f t="shared" ca="1" si="31"/>
        <v>0.1124148675228458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0.1132153143638526</v>
      </c>
    </row>
    <row r="34" spans="1:13" x14ac:dyDescent="0.3">
      <c r="A34" t="s">
        <v>22</v>
      </c>
      <c r="B34">
        <f t="shared" si="28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2.4671271863095565E-2</v>
      </c>
      <c r="H34" s="111">
        <f t="shared" ref="H34:L34" ca="1" si="32">G34-5*(G34-$M34)/($M$1-G$1)</f>
        <v>2.6449713733256473E-2</v>
      </c>
      <c r="I34" s="111">
        <f t="shared" ca="1" si="32"/>
        <v>2.822815560341738E-2</v>
      </c>
      <c r="J34" s="111">
        <f t="shared" ca="1" si="32"/>
        <v>3.0006597473578287E-2</v>
      </c>
      <c r="K34" s="111">
        <f t="shared" ca="1" si="32"/>
        <v>3.1785039343739191E-2</v>
      </c>
      <c r="L34" s="111">
        <f t="shared" ca="1" si="32"/>
        <v>3.3563481213900098E-2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3.5341923084061005E-2</v>
      </c>
    </row>
    <row r="35" spans="1:13" x14ac:dyDescent="0.3">
      <c r="A35" t="s">
        <v>28</v>
      </c>
      <c r="B35">
        <f t="shared" si="28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35" ca="1" si="33">G35-5*(G35-$M35)/($M$1-G$1)</f>
        <v>1.5038588814940525E-3</v>
      </c>
      <c r="I35" s="111">
        <f t="shared" ca="1" si="33"/>
        <v>3.007717762988105E-3</v>
      </c>
      <c r="J35" s="111">
        <f t="shared" ca="1" si="33"/>
        <v>4.5115766444821575E-3</v>
      </c>
      <c r="K35" s="111">
        <f t="shared" ca="1" si="33"/>
        <v>6.01543552597621E-3</v>
      </c>
      <c r="L35" s="111">
        <f t="shared" ca="1" si="33"/>
        <v>7.5192944074702625E-3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9.0231532889643151E-3</v>
      </c>
    </row>
    <row r="36" spans="1:13" x14ac:dyDescent="0.3">
      <c r="A36" t="s">
        <v>13</v>
      </c>
      <c r="B36">
        <f t="shared" si="28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ref="H36:L36" ca="1" si="34">G36-5*(G36-$M36)/($M$1-G$1)</f>
        <v>2.0964417880679292E-3</v>
      </c>
      <c r="I36" s="111">
        <f t="shared" ca="1" si="34"/>
        <v>4.1928835761358583E-3</v>
      </c>
      <c r="J36" s="111">
        <f t="shared" ca="1" si="34"/>
        <v>6.2893253642037879E-3</v>
      </c>
      <c r="K36" s="111">
        <f t="shared" ca="1" si="34"/>
        <v>8.3857671522717166E-3</v>
      </c>
      <c r="L36" s="111">
        <f t="shared" ca="1" si="34"/>
        <v>1.0482208940339646E-2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1.2578650728407576E-2</v>
      </c>
    </row>
    <row r="37" spans="1:13" x14ac:dyDescent="0.3">
      <c r="A37" t="s">
        <v>17</v>
      </c>
      <c r="B37">
        <f t="shared" si="28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ref="H37:L37" ca="1" si="35">G37-5*(G37-$M37)/($M$1-G$1)</f>
        <v>2.065934042293961E-3</v>
      </c>
      <c r="I37" s="111">
        <f t="shared" ca="1" si="35"/>
        <v>4.1318680845879221E-3</v>
      </c>
      <c r="J37" s="111">
        <f t="shared" ca="1" si="35"/>
        <v>6.1978021268818831E-3</v>
      </c>
      <c r="K37" s="111">
        <f t="shared" ca="1" si="35"/>
        <v>8.2637361691758442E-3</v>
      </c>
      <c r="L37" s="111">
        <f t="shared" ca="1" si="35"/>
        <v>1.0329670211469806E-2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1.2395604253763766E-2</v>
      </c>
    </row>
    <row r="38" spans="1:13" x14ac:dyDescent="0.3">
      <c r="A38" t="s">
        <v>25</v>
      </c>
      <c r="B38">
        <f t="shared" si="28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ref="H38:L38" ca="1" si="36">G38-5*(G38-$M38)/($M$1-G$1)</f>
        <v>1.5116608596570686E-3</v>
      </c>
      <c r="I38" s="111">
        <f t="shared" ca="1" si="36"/>
        <v>3.0233217193141376E-3</v>
      </c>
      <c r="J38" s="111">
        <f t="shared" ca="1" si="36"/>
        <v>4.5349825789712059E-3</v>
      </c>
      <c r="K38" s="111">
        <f t="shared" ca="1" si="36"/>
        <v>6.0466434386282743E-3</v>
      </c>
      <c r="L38" s="111">
        <f t="shared" ca="1" si="36"/>
        <v>7.5583042982853427E-3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9.0699651579424119E-3</v>
      </c>
    </row>
    <row r="39" spans="1:13" x14ac:dyDescent="0.3">
      <c r="A39" t="s">
        <v>11</v>
      </c>
      <c r="B39">
        <f t="shared" si="28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ref="H39:L39" ca="1" si="37">G39-5*(G39-$M39)/($M$1-G$1)</f>
        <v>8.810207354386292E-4</v>
      </c>
      <c r="I39" s="111">
        <f t="shared" ca="1" si="37"/>
        <v>1.7620414708772584E-3</v>
      </c>
      <c r="J39" s="111">
        <f t="shared" ca="1" si="37"/>
        <v>2.6430622063158878E-3</v>
      </c>
      <c r="K39" s="111">
        <f t="shared" ca="1" si="37"/>
        <v>3.5240829417545168E-3</v>
      </c>
      <c r="L39" s="111">
        <f t="shared" ca="1" si="37"/>
        <v>4.4051036771931458E-3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5.2861244126317748E-3</v>
      </c>
    </row>
    <row r="40" spans="1:13" x14ac:dyDescent="0.3">
      <c r="A40" t="s">
        <v>3</v>
      </c>
      <c r="B40">
        <f t="shared" si="28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5.4458162933813579E-4</v>
      </c>
      <c r="H40" s="111">
        <f t="shared" ref="H40:L40" ca="1" si="38">G40-5*(G40-$M40)/($M$1-G$1)</f>
        <v>2.8738100535107081E-3</v>
      </c>
      <c r="I40" s="111">
        <f t="shared" ca="1" si="38"/>
        <v>5.2030384776832802E-3</v>
      </c>
      <c r="J40" s="111">
        <f t="shared" ca="1" si="38"/>
        <v>7.5322669018558514E-3</v>
      </c>
      <c r="K40" s="111">
        <f t="shared" ca="1" si="38"/>
        <v>9.8614953260284244E-3</v>
      </c>
      <c r="L40" s="111">
        <f t="shared" ca="1" si="38"/>
        <v>1.2190723750200996E-2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1.4519952174373567E-2</v>
      </c>
    </row>
    <row r="41" spans="1:13" x14ac:dyDescent="0.3">
      <c r="A41" t="s">
        <v>2</v>
      </c>
      <c r="B41">
        <f t="shared" si="28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2.6424617820246543E-3</v>
      </c>
      <c r="H41" s="111">
        <f t="shared" ref="H41:L41" ca="1" si="39">G41-5*(G41-$M41)/($M$1-G$1)</f>
        <v>5.495039907365243E-3</v>
      </c>
      <c r="I41" s="111">
        <f t="shared" ca="1" si="39"/>
        <v>8.3476180327058322E-3</v>
      </c>
      <c r="J41" s="111">
        <f t="shared" ca="1" si="39"/>
        <v>1.1200196158046422E-2</v>
      </c>
      <c r="K41" s="111">
        <f t="shared" ca="1" si="39"/>
        <v>1.4052774283387011E-2</v>
      </c>
      <c r="L41" s="111">
        <f t="shared" ca="1" si="39"/>
        <v>1.6905352408727599E-2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1.9757930534068189E-2</v>
      </c>
    </row>
    <row r="42" spans="1:13" x14ac:dyDescent="0.3">
      <c r="A42" t="s">
        <v>16</v>
      </c>
      <c r="B42">
        <f t="shared" si="28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1.068184063694597E-2</v>
      </c>
      <c r="H42" s="111">
        <f t="shared" ref="H42:L42" ca="1" si="40">G42-5*(G42-$M42)/($M$1-G$1)</f>
        <v>1.197184357071392E-2</v>
      </c>
      <c r="I42" s="111">
        <f t="shared" ca="1" si="40"/>
        <v>1.326184650448187E-2</v>
      </c>
      <c r="J42" s="111">
        <f t="shared" ca="1" si="40"/>
        <v>1.455184943824982E-2</v>
      </c>
      <c r="K42" s="111">
        <f t="shared" ca="1" si="40"/>
        <v>1.5841852372017771E-2</v>
      </c>
      <c r="L42" s="111">
        <f t="shared" ca="1" si="40"/>
        <v>1.7131855305785725E-2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1.8421858239553675E-2</v>
      </c>
    </row>
    <row r="43" spans="1:13" x14ac:dyDescent="0.3">
      <c r="A43" t="s">
        <v>15</v>
      </c>
      <c r="B43">
        <f t="shared" si="28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6.9304864502171507E-2</v>
      </c>
      <c r="H43" s="111">
        <f t="shared" ref="H43:L43" ca="1" si="41">G43-5*(G43-$M43)/($M$1-G$1)</f>
        <v>7.2212184652677161E-2</v>
      </c>
      <c r="I43" s="111">
        <f t="shared" ca="1" si="41"/>
        <v>7.5119504803182816E-2</v>
      </c>
      <c r="J43" s="111">
        <f t="shared" ca="1" si="41"/>
        <v>7.802682495368847E-2</v>
      </c>
      <c r="K43" s="111">
        <f t="shared" ca="1" si="41"/>
        <v>8.0934145104194125E-2</v>
      </c>
      <c r="L43" s="111">
        <f t="shared" ca="1" si="41"/>
        <v>8.3841465254699765E-2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8.674878540520542E-2</v>
      </c>
    </row>
    <row r="44" spans="1:13" x14ac:dyDescent="0.3">
      <c r="A44" t="s">
        <v>18</v>
      </c>
      <c r="B44">
        <f t="shared" si="28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ref="H44:L44" ca="1" si="42">G44-5*(G44-$M44)/($M$1-G$1)</f>
        <v>2.9174469881618711E-3</v>
      </c>
      <c r="I44" s="111">
        <f t="shared" ca="1" si="42"/>
        <v>5.8348939763237431E-3</v>
      </c>
      <c r="J44" s="111">
        <f t="shared" ca="1" si="42"/>
        <v>8.7523409644856137E-3</v>
      </c>
      <c r="K44" s="111">
        <f t="shared" ca="1" si="42"/>
        <v>1.1669787952647484E-2</v>
      </c>
      <c r="L44" s="111">
        <f t="shared" ca="1" si="42"/>
        <v>1.4587234940809355E-2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1.7504681928971227E-2</v>
      </c>
    </row>
    <row r="45" spans="1:13" x14ac:dyDescent="0.3">
      <c r="A45" t="s">
        <v>5</v>
      </c>
      <c r="B45">
        <f t="shared" si="28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1.0500935774734196E-2</v>
      </c>
      <c r="H45" s="111">
        <f t="shared" ref="H45:L45" ca="1" si="43">G45-5*(G45-$M45)/($M$1-G$1)</f>
        <v>1.3210247892925886E-2</v>
      </c>
      <c r="I45" s="111">
        <f t="shared" ca="1" si="43"/>
        <v>1.5919560011117575E-2</v>
      </c>
      <c r="J45" s="111">
        <f t="shared" ca="1" si="43"/>
        <v>1.8628872129309262E-2</v>
      </c>
      <c r="K45" s="111">
        <f t="shared" ca="1" si="43"/>
        <v>2.133818424750095E-2</v>
      </c>
      <c r="L45" s="111">
        <f t="shared" ca="1" si="43"/>
        <v>2.4047496365692637E-2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2.6756808483884328E-2</v>
      </c>
    </row>
    <row r="46" spans="1:13" x14ac:dyDescent="0.3">
      <c r="A46" t="s">
        <v>23</v>
      </c>
      <c r="B46">
        <f t="shared" si="28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ref="H46:L46" ca="1" si="44">G46-5*(G46-$M46)/($M$1-G$1)</f>
        <v>1.6114395340962467E-3</v>
      </c>
      <c r="I46" s="111">
        <f t="shared" ca="1" si="44"/>
        <v>3.2228790681924934E-3</v>
      </c>
      <c r="J46" s="111">
        <f t="shared" ca="1" si="44"/>
        <v>4.8343186022887404E-3</v>
      </c>
      <c r="K46" s="111">
        <f t="shared" ca="1" si="44"/>
        <v>6.4457581363849869E-3</v>
      </c>
      <c r="L46" s="111">
        <f t="shared" ca="1" si="44"/>
        <v>8.0571976704812334E-3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9.6686372045774807E-3</v>
      </c>
    </row>
    <row r="47" spans="1:13" x14ac:dyDescent="0.3">
      <c r="A47" t="s">
        <v>24</v>
      </c>
      <c r="B47">
        <f t="shared" si="28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ref="H47:L47" ca="1" si="45">G47-5*(G47-$M47)/($M$1-G$1)</f>
        <v>2.4063336032786949E-3</v>
      </c>
      <c r="I47" s="111">
        <f t="shared" ca="1" si="45"/>
        <v>4.8126672065573898E-3</v>
      </c>
      <c r="J47" s="111">
        <f t="shared" ca="1" si="45"/>
        <v>7.2190008098360842E-3</v>
      </c>
      <c r="K47" s="111">
        <f t="shared" ca="1" si="45"/>
        <v>9.6253344131147795E-3</v>
      </c>
      <c r="L47" s="111">
        <f t="shared" ca="1" si="45"/>
        <v>1.2031668016393474E-2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1.4438001619672168E-2</v>
      </c>
    </row>
    <row r="48" spans="1:13" x14ac:dyDescent="0.3">
      <c r="A48" t="s">
        <v>27</v>
      </c>
      <c r="B48">
        <f t="shared" si="28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ref="H48:L48" ca="1" si="46">G48-5*(G48-$M48)/($M$1-G$1)</f>
        <v>2.4704593707321758E-3</v>
      </c>
      <c r="I48" s="111">
        <f t="shared" ca="1" si="46"/>
        <v>4.9409187414643516E-3</v>
      </c>
      <c r="J48" s="111">
        <f t="shared" ca="1" si="46"/>
        <v>7.411378112196527E-3</v>
      </c>
      <c r="K48" s="111">
        <f t="shared" ca="1" si="46"/>
        <v>9.8818374829287032E-3</v>
      </c>
      <c r="L48" s="111">
        <f t="shared" ca="1" si="46"/>
        <v>1.2352296853660879E-2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1.4822756224393054E-2</v>
      </c>
    </row>
    <row r="49" spans="1:13" x14ac:dyDescent="0.3">
      <c r="A49" t="s">
        <v>29</v>
      </c>
      <c r="B49">
        <f t="shared" si="28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ref="H49:L49" ca="1" si="47">G49-5*(G49-$M49)/($M$1-G$1)</f>
        <v>1.6588990863825178E-3</v>
      </c>
      <c r="I49" s="111">
        <f t="shared" ca="1" si="47"/>
        <v>3.3177981727650356E-3</v>
      </c>
      <c r="J49" s="111">
        <f t="shared" ca="1" si="47"/>
        <v>4.9766972591475537E-3</v>
      </c>
      <c r="K49" s="111">
        <f t="shared" ca="1" si="47"/>
        <v>6.6355963455300713E-3</v>
      </c>
      <c r="L49" s="111">
        <f t="shared" ca="1" si="47"/>
        <v>8.2944954319125897E-3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9.9533945182951073E-3</v>
      </c>
    </row>
    <row r="50" spans="1:13" x14ac:dyDescent="0.3">
      <c r="A50" t="s">
        <v>8</v>
      </c>
      <c r="B50">
        <f t="shared" si="28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ref="H50:L50" ca="1" si="48">G50-5*(G50-$M50)/($M$1-G$1)</f>
        <v>2.7703901473408567E-3</v>
      </c>
      <c r="I50" s="111">
        <f t="shared" ca="1" si="48"/>
        <v>5.5407802946817134E-3</v>
      </c>
      <c r="J50" s="111">
        <f t="shared" ca="1" si="48"/>
        <v>8.3111704420225693E-3</v>
      </c>
      <c r="K50" s="111">
        <f t="shared" ca="1" si="48"/>
        <v>1.1081560589363427E-2</v>
      </c>
      <c r="L50" s="111">
        <f t="shared" ca="1" si="48"/>
        <v>1.3851950736704283E-2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1.6622340884045139E-2</v>
      </c>
    </row>
    <row r="51" spans="1:13" x14ac:dyDescent="0.3">
      <c r="A51" t="s">
        <v>6</v>
      </c>
      <c r="B51">
        <f t="shared" si="28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1.3416123929017054E-3</v>
      </c>
      <c r="H51" s="111">
        <f t="shared" ref="H51:L51" ca="1" si="49">G51-5*(G51-$M51)/($M$1-G$1)</f>
        <v>3.9472151410514999E-3</v>
      </c>
      <c r="I51" s="111">
        <f t="shared" ca="1" si="49"/>
        <v>6.552817889201294E-3</v>
      </c>
      <c r="J51" s="111">
        <f t="shared" ca="1" si="49"/>
        <v>9.158420637351089E-3</v>
      </c>
      <c r="K51" s="111">
        <f t="shared" ca="1" si="49"/>
        <v>1.1764023385500883E-2</v>
      </c>
      <c r="L51" s="111">
        <f t="shared" ca="1" si="49"/>
        <v>1.4369626133650677E-2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1.6975228881800471E-2</v>
      </c>
    </row>
    <row r="52" spans="1:13" x14ac:dyDescent="0.3">
      <c r="A52" t="s">
        <v>21</v>
      </c>
      <c r="B52">
        <f t="shared" si="28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2.5399263649039734E-3</v>
      </c>
      <c r="H52" s="111">
        <f t="shared" ref="H52:L52" ca="1" si="50">G52-5*(G52-$M52)/($M$1-G$1)</f>
        <v>4.2876376351798457E-3</v>
      </c>
      <c r="I52" s="111">
        <f t="shared" ca="1" si="50"/>
        <v>6.0353489054557168E-3</v>
      </c>
      <c r="J52" s="111">
        <f t="shared" ca="1" si="50"/>
        <v>7.7830601757315886E-3</v>
      </c>
      <c r="K52" s="111">
        <f t="shared" ca="1" si="50"/>
        <v>9.5307714460074605E-3</v>
      </c>
      <c r="L52" s="111">
        <f t="shared" ca="1" si="50"/>
        <v>1.1278482716283332E-2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1.3026193986559204E-2</v>
      </c>
    </row>
    <row r="53" spans="1:13" x14ac:dyDescent="0.3">
      <c r="A53" t="s">
        <v>10</v>
      </c>
      <c r="B53">
        <f t="shared" si="28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1.8437291130243595E-2</v>
      </c>
      <c r="H53" s="111">
        <f t="shared" ref="H53:L53" ca="1" si="51">G53-5*(G53-$M53)/($M$1-G$1)</f>
        <v>2.1470972623963264E-2</v>
      </c>
      <c r="I53" s="111">
        <f t="shared" ca="1" si="51"/>
        <v>2.4504654117682934E-2</v>
      </c>
      <c r="J53" s="111">
        <f t="shared" ca="1" si="51"/>
        <v>2.7538335611402606E-2</v>
      </c>
      <c r="K53" s="111">
        <f t="shared" ca="1" si="51"/>
        <v>3.0572017105122275E-2</v>
      </c>
      <c r="L53" s="111">
        <f t="shared" ca="1" si="51"/>
        <v>3.3605698598841945E-2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3.6639380092561617E-2</v>
      </c>
    </row>
    <row r="54" spans="1:13" x14ac:dyDescent="0.3">
      <c r="A54" t="s">
        <v>20</v>
      </c>
      <c r="B54">
        <f t="shared" si="28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8.4173620232313052E-4</v>
      </c>
      <c r="H54" s="111">
        <f t="shared" ref="H54:L54" ca="1" si="52">G54-5*(G54-$M54)/($M$1-G$1)</f>
        <v>3.8409334573639609E-3</v>
      </c>
      <c r="I54" s="111">
        <f t="shared" ca="1" si="52"/>
        <v>6.8401307124047912E-3</v>
      </c>
      <c r="J54" s="111">
        <f t="shared" ca="1" si="52"/>
        <v>9.839327967445622E-3</v>
      </c>
      <c r="K54" s="111">
        <f t="shared" ca="1" si="52"/>
        <v>1.2838525222486453E-2</v>
      </c>
      <c r="L54" s="111">
        <f t="shared" ca="1" si="52"/>
        <v>1.583772247752728E-2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1.8836919732568111E-2</v>
      </c>
    </row>
    <row r="55" spans="1:13" x14ac:dyDescent="0.3">
      <c r="A55" t="s">
        <v>26</v>
      </c>
      <c r="B55">
        <f t="shared" si="28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5.8294610292248535E-2</v>
      </c>
      <c r="H55" s="111">
        <f t="shared" ref="H55:L55" ca="1" si="53">G55-5*(G55-$M55)/($M$1-G$1)</f>
        <v>6.0139112311104199E-2</v>
      </c>
      <c r="I55" s="111">
        <f t="shared" ca="1" si="53"/>
        <v>6.1983614329959864E-2</v>
      </c>
      <c r="J55" s="111">
        <f t="shared" ca="1" si="53"/>
        <v>6.3828116348815522E-2</v>
      </c>
      <c r="K55" s="111">
        <f t="shared" ca="1" si="53"/>
        <v>6.5672618367671187E-2</v>
      </c>
      <c r="L55" s="111">
        <f t="shared" ca="1" si="53"/>
        <v>6.7517120386526852E-2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6.9361622405382517E-2</v>
      </c>
    </row>
    <row r="56" spans="1:13" x14ac:dyDescent="0.3">
      <c r="A56" t="s">
        <v>7</v>
      </c>
      <c r="B56">
        <f t="shared" si="28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1.0509743705880298E-3</v>
      </c>
      <c r="H56" s="111">
        <f t="shared" ref="H56:L56" ca="1" si="54">G56-5*(G56-$M56)/($M$1-G$1)</f>
        <v>3.5139535241736691E-3</v>
      </c>
      <c r="I56" s="111">
        <f t="shared" ca="1" si="54"/>
        <v>5.9769326777593086E-3</v>
      </c>
      <c r="J56" s="111">
        <f t="shared" ca="1" si="54"/>
        <v>8.4399118313449491E-3</v>
      </c>
      <c r="K56" s="111">
        <f t="shared" ca="1" si="54"/>
        <v>1.0902890984930589E-2</v>
      </c>
      <c r="L56" s="111">
        <f t="shared" ca="1" si="54"/>
        <v>1.3365870138516228E-2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1.5828849292101866E-2</v>
      </c>
    </row>
    <row r="57" spans="1:13" x14ac:dyDescent="0.3">
      <c r="A57" t="s">
        <v>9</v>
      </c>
      <c r="B57">
        <f t="shared" si="28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ref="H57:L57" ca="1" si="55">G57-5*(G57-$M57)/($M$1-G$1)</f>
        <v>1.2448763499763821E-3</v>
      </c>
      <c r="I57" s="111">
        <f t="shared" ca="1" si="55"/>
        <v>2.4897526999527637E-3</v>
      </c>
      <c r="J57" s="111">
        <f t="shared" ca="1" si="55"/>
        <v>3.7346290499291456E-3</v>
      </c>
      <c r="K57" s="111">
        <f t="shared" ca="1" si="55"/>
        <v>4.9795053999055275E-3</v>
      </c>
      <c r="L57" s="111">
        <f t="shared" ca="1" si="55"/>
        <v>6.2243817498819094E-3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7.4692580998582912E-3</v>
      </c>
    </row>
    <row r="58" spans="1:13" x14ac:dyDescent="0.3">
      <c r="A58" t="s">
        <v>14</v>
      </c>
      <c r="B58">
        <f t="shared" si="28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ref="H58:L58" ca="1" si="56">G58-5*(G58-$M58)/($M$1-G$1)</f>
        <v>2.6019604781056666E-3</v>
      </c>
      <c r="I58" s="111">
        <f t="shared" ca="1" si="56"/>
        <v>5.2039209562113331E-3</v>
      </c>
      <c r="J58" s="111">
        <f t="shared" ca="1" si="56"/>
        <v>7.8058814343169997E-3</v>
      </c>
      <c r="K58" s="111">
        <f t="shared" ca="1" si="56"/>
        <v>1.0407841912422666E-2</v>
      </c>
      <c r="L58" s="111">
        <f t="shared" ca="1" si="56"/>
        <v>1.3009802390528333E-2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1.5611762868633999E-2</v>
      </c>
    </row>
    <row r="59" spans="1:13" x14ac:dyDescent="0.3">
      <c r="A59" t="s">
        <v>4</v>
      </c>
      <c r="B59">
        <f t="shared" si="28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9.2837250846966482E-5</v>
      </c>
      <c r="H59" s="111">
        <f t="shared" ref="H59:L59" ca="1" si="57">G59-5*(G59-$M59)/($M$1-G$1)</f>
        <v>2.5677056686530947E-3</v>
      </c>
      <c r="I59" s="111">
        <f t="shared" ca="1" si="57"/>
        <v>5.0425740864592228E-3</v>
      </c>
      <c r="J59" s="111">
        <f t="shared" ca="1" si="57"/>
        <v>7.5174425042653509E-3</v>
      </c>
      <c r="K59" s="111">
        <f t="shared" ca="1" si="57"/>
        <v>9.992310922071479E-3</v>
      </c>
      <c r="L59" s="111">
        <f t="shared" ca="1" si="57"/>
        <v>1.2467179339877607E-2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1.4942047757683735E-2</v>
      </c>
    </row>
    <row r="60" spans="1:13" x14ac:dyDescent="0.3">
      <c r="A60" t="s">
        <v>12</v>
      </c>
      <c r="B60">
        <f t="shared" si="28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1.2258754982587437E-2</v>
      </c>
      <c r="H60" s="111">
        <f t="shared" ref="H60:L60" ca="1" si="58">G60-5*(G60-$M60)/($M$1-G$1)</f>
        <v>1.643102420039351E-2</v>
      </c>
      <c r="I60" s="111">
        <f t="shared" ca="1" si="58"/>
        <v>2.0603293418199581E-2</v>
      </c>
      <c r="J60" s="111">
        <f t="shared" ca="1" si="58"/>
        <v>2.4775562636005652E-2</v>
      </c>
      <c r="K60" s="111">
        <f t="shared" ca="1" si="58"/>
        <v>2.8947831853811726E-2</v>
      </c>
      <c r="L60" s="111">
        <f t="shared" ca="1" si="58"/>
        <v>3.3120101071617801E-2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3.7292370289423872E-2</v>
      </c>
    </row>
    <row r="61" spans="1:13" x14ac:dyDescent="0.3">
      <c r="A61" t="s">
        <v>1</v>
      </c>
      <c r="B61">
        <f t="shared" si="28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ref="H61:L61" ca="1" si="59">G61-5*(G61-$M61)/($M$1-G$1)</f>
        <v>4.950697749193802E-3</v>
      </c>
      <c r="I61" s="111">
        <f t="shared" ca="1" si="59"/>
        <v>9.9013954983876024E-3</v>
      </c>
      <c r="J61" s="111">
        <f t="shared" ca="1" si="59"/>
        <v>1.4852093247581404E-2</v>
      </c>
      <c r="K61" s="111">
        <f t="shared" ca="1" si="59"/>
        <v>1.9802790996775205E-2</v>
      </c>
      <c r="L61" s="111">
        <f t="shared" ca="1" si="59"/>
        <v>2.4753488745969006E-2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2.9704186495162807E-2</v>
      </c>
    </row>
    <row r="62" spans="1:13" x14ac:dyDescent="0.3">
      <c r="A62" t="s">
        <v>19</v>
      </c>
      <c r="B62">
        <f t="shared" si="28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0.10841263331781179</v>
      </c>
      <c r="H62" s="111">
        <f t="shared" ref="H62:L62" ca="1" si="60">G62-5*(G62-$M62)/($M$1-G$1)</f>
        <v>0.10995181532899506</v>
      </c>
      <c r="I62" s="111">
        <f t="shared" ca="1" si="60"/>
        <v>0.11149099734017834</v>
      </c>
      <c r="J62" s="111">
        <f t="shared" ca="1" si="60"/>
        <v>0.11303017935136161</v>
      </c>
      <c r="K62" s="111">
        <f t="shared" ca="1" si="60"/>
        <v>0.11456936136254489</v>
      </c>
      <c r="L62" s="111">
        <f t="shared" ca="1" si="60"/>
        <v>0.11610854337372817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0.11764772538491146</v>
      </c>
    </row>
    <row r="63" spans="1:13" x14ac:dyDescent="0.3">
      <c r="A63" t="s">
        <v>22</v>
      </c>
      <c r="B63">
        <f t="shared" ref="B63:B94" si="61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2.4671271863095565E-2</v>
      </c>
      <c r="H63" s="111">
        <f t="shared" ref="H63:L63" ca="1" si="62">G63-5*(G63-$M63)/($M$1-G$1)</f>
        <v>2.8137375307624453E-2</v>
      </c>
      <c r="I63" s="111">
        <f t="shared" ca="1" si="62"/>
        <v>3.1603478752153337E-2</v>
      </c>
      <c r="J63" s="111">
        <f t="shared" ca="1" si="62"/>
        <v>3.5069582196682221E-2</v>
      </c>
      <c r="K63" s="111">
        <f t="shared" ca="1" si="62"/>
        <v>3.8535685641211105E-2</v>
      </c>
      <c r="L63" s="111">
        <f t="shared" ca="1" si="62"/>
        <v>4.2001789085739996E-2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4.546789253026888E-2</v>
      </c>
    </row>
    <row r="64" spans="1:13" x14ac:dyDescent="0.3">
      <c r="A64" t="s">
        <v>28</v>
      </c>
      <c r="B64">
        <f t="shared" si="61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ref="H64:L64" ca="1" si="63">G64-5*(G64-$M64)/($M$1-G$1)</f>
        <v>2.9325248189134021E-3</v>
      </c>
      <c r="I64" s="111">
        <f t="shared" ca="1" si="63"/>
        <v>5.8650496378268042E-3</v>
      </c>
      <c r="J64" s="111">
        <f t="shared" ca="1" si="63"/>
        <v>8.7975744567402071E-3</v>
      </c>
      <c r="K64" s="111">
        <f t="shared" ca="1" si="63"/>
        <v>1.1730099275653608E-2</v>
      </c>
      <c r="L64" s="111">
        <f t="shared" ca="1" si="63"/>
        <v>1.4662624094567011E-2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1.7595148913480414E-2</v>
      </c>
    </row>
    <row r="65" spans="1:13" x14ac:dyDescent="0.3">
      <c r="A65" t="s">
        <v>13</v>
      </c>
      <c r="B65">
        <f t="shared" si="61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ref="H65:L65" ca="1" si="64">G65-5*(G65-$M65)/($M$1-G$1)</f>
        <v>4.0588550693358037E-3</v>
      </c>
      <c r="I65" s="111">
        <f t="shared" ca="1" si="64"/>
        <v>8.1177101386716074E-3</v>
      </c>
      <c r="J65" s="111">
        <f t="shared" ca="1" si="64"/>
        <v>1.217656520800741E-2</v>
      </c>
      <c r="K65" s="111">
        <f t="shared" ca="1" si="64"/>
        <v>1.6235420277343215E-2</v>
      </c>
      <c r="L65" s="111">
        <f t="shared" ca="1" si="64"/>
        <v>2.0294275346679019E-2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2.435313041601482E-2</v>
      </c>
    </row>
    <row r="66" spans="1:13" x14ac:dyDescent="0.3">
      <c r="A66" t="s">
        <v>17</v>
      </c>
      <c r="B66">
        <f t="shared" si="61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ref="H66:L66" ca="1" si="65">G66-5*(G66-$M66)/($M$1-G$1)</f>
        <v>4.028571382473224E-3</v>
      </c>
      <c r="I66" s="111">
        <f t="shared" ca="1" si="65"/>
        <v>8.0571427649464462E-3</v>
      </c>
      <c r="J66" s="111">
        <f t="shared" ca="1" si="65"/>
        <v>1.2085714147419671E-2</v>
      </c>
      <c r="K66" s="111">
        <f t="shared" ca="1" si="65"/>
        <v>1.6114285529892896E-2</v>
      </c>
      <c r="L66" s="111">
        <f t="shared" ca="1" si="65"/>
        <v>2.0142856912366121E-2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2.4171428294839342E-2</v>
      </c>
    </row>
    <row r="67" spans="1:13" x14ac:dyDescent="0.3">
      <c r="A67" t="s">
        <v>25</v>
      </c>
      <c r="B67">
        <f t="shared" si="61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67" ca="1" si="66">G67-5*(G67-$M67)/($M$1-G$1)</f>
        <v>2.9207226722445614E-3</v>
      </c>
      <c r="I67" s="111">
        <f t="shared" ca="1" si="66"/>
        <v>5.8414453444891237E-3</v>
      </c>
      <c r="J67" s="111">
        <f t="shared" ca="1" si="66"/>
        <v>8.7621680167336846E-3</v>
      </c>
      <c r="K67" s="111">
        <f t="shared" ca="1" si="66"/>
        <v>1.1682890688978246E-2</v>
      </c>
      <c r="L67" s="111">
        <f t="shared" ca="1" si="66"/>
        <v>1.4603613361222807E-2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1.7524336033467369E-2</v>
      </c>
    </row>
    <row r="68" spans="1:13" x14ac:dyDescent="0.3">
      <c r="A68" t="s">
        <v>11</v>
      </c>
      <c r="B68">
        <f t="shared" si="61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ref="H68:L68" ca="1" si="67">G68-5*(G68-$M68)/($M$1-G$1)</f>
        <v>1.7149109289518625E-3</v>
      </c>
      <c r="I68" s="111">
        <f t="shared" ca="1" si="67"/>
        <v>3.4298218579037251E-3</v>
      </c>
      <c r="J68" s="111">
        <f t="shared" ca="1" si="67"/>
        <v>5.1447327868555876E-3</v>
      </c>
      <c r="K68" s="111">
        <f t="shared" ca="1" si="67"/>
        <v>6.8596437158074501E-3</v>
      </c>
      <c r="L68" s="111">
        <f t="shared" ca="1" si="67"/>
        <v>8.5745546447593135E-3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1.0289465573711175E-2</v>
      </c>
    </row>
    <row r="69" spans="1:13" x14ac:dyDescent="0.3">
      <c r="A69" t="s">
        <v>3</v>
      </c>
      <c r="B69">
        <f t="shared" si="61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5.4458162933813579E-4</v>
      </c>
      <c r="H69" s="111">
        <f t="shared" ref="H69:L69" ca="1" si="68">G69-5*(G69-$M69)/($M$1-G$1)</f>
        <v>5.0806150950782614E-3</v>
      </c>
      <c r="I69" s="111">
        <f t="shared" ca="1" si="68"/>
        <v>9.6166485608183867E-3</v>
      </c>
      <c r="J69" s="111">
        <f t="shared" ca="1" si="68"/>
        <v>1.4152682026558512E-2</v>
      </c>
      <c r="K69" s="111">
        <f t="shared" ca="1" si="68"/>
        <v>1.8688715492298637E-2</v>
      </c>
      <c r="L69" s="111">
        <f t="shared" ca="1" si="68"/>
        <v>2.3224748958038763E-2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2.7760782423778892E-2</v>
      </c>
    </row>
    <row r="70" spans="1:13" x14ac:dyDescent="0.3">
      <c r="A70" t="s">
        <v>2</v>
      </c>
      <c r="B70">
        <f t="shared" si="61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2.6424617820246543E-3</v>
      </c>
      <c r="H70" s="111">
        <f t="shared" ref="H70:L70" ca="1" si="69">G70-5*(G70-$M70)/($M$1-G$1)</f>
        <v>8.2013460106353988E-3</v>
      </c>
      <c r="I70" s="111">
        <f t="shared" ca="1" si="69"/>
        <v>1.3760230239246142E-2</v>
      </c>
      <c r="J70" s="111">
        <f t="shared" ca="1" si="69"/>
        <v>1.9319114467856887E-2</v>
      </c>
      <c r="K70" s="111">
        <f t="shared" ca="1" si="69"/>
        <v>2.4877998696467632E-2</v>
      </c>
      <c r="L70" s="111">
        <f t="shared" ca="1" si="69"/>
        <v>3.0436882925078377E-2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3.5995767153689122E-2</v>
      </c>
    </row>
    <row r="71" spans="1:13" x14ac:dyDescent="0.3">
      <c r="A71" t="s">
        <v>16</v>
      </c>
      <c r="B71">
        <f t="shared" si="61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1.068184063694597E-2</v>
      </c>
      <c r="H71" s="111">
        <f t="shared" ref="H71:L71" ca="1" si="70">G71-5*(G71-$M71)/($M$1-G$1)</f>
        <v>1.3197346357793472E-2</v>
      </c>
      <c r="I71" s="111">
        <f t="shared" ca="1" si="70"/>
        <v>1.5712852078640975E-2</v>
      </c>
      <c r="J71" s="111">
        <f t="shared" ca="1" si="70"/>
        <v>1.8228357799488479E-2</v>
      </c>
      <c r="K71" s="111">
        <f t="shared" ca="1" si="70"/>
        <v>2.0743863520335984E-2</v>
      </c>
      <c r="L71" s="111">
        <f t="shared" ca="1" si="70"/>
        <v>2.3259369241183485E-2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2.5774874962030989E-2</v>
      </c>
    </row>
    <row r="72" spans="1:13" x14ac:dyDescent="0.3">
      <c r="A72" t="s">
        <v>15</v>
      </c>
      <c r="B72">
        <f t="shared" si="61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6.9304864502171507E-2</v>
      </c>
      <c r="H72" s="111">
        <f t="shared" ref="H72:L72" ca="1" si="71">G72-5*(G72-$M72)/($M$1-G$1)</f>
        <v>7.4971332213054812E-2</v>
      </c>
      <c r="I72" s="111">
        <f t="shared" ca="1" si="71"/>
        <v>8.0637799923938117E-2</v>
      </c>
      <c r="J72" s="111">
        <f t="shared" ca="1" si="71"/>
        <v>8.6304267634821422E-2</v>
      </c>
      <c r="K72" s="111">
        <f t="shared" ca="1" si="71"/>
        <v>9.1970735345704727E-2</v>
      </c>
      <c r="L72" s="111">
        <f t="shared" ca="1" si="71"/>
        <v>9.7637203056588032E-2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0.10330367076747134</v>
      </c>
    </row>
    <row r="73" spans="1:13" x14ac:dyDescent="0.3">
      <c r="A73" t="s">
        <v>18</v>
      </c>
      <c r="B73">
        <f t="shared" si="61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ref="H73:L73" ca="1" si="72">G73-5*(G73-$M73)/($M$1-G$1)</f>
        <v>5.6890216269156486E-3</v>
      </c>
      <c r="I73" s="111">
        <f t="shared" ca="1" si="72"/>
        <v>1.1378043253831297E-2</v>
      </c>
      <c r="J73" s="111">
        <f t="shared" ca="1" si="72"/>
        <v>1.7067064880746947E-2</v>
      </c>
      <c r="K73" s="111">
        <f t="shared" ca="1" si="72"/>
        <v>2.2756086507662594E-2</v>
      </c>
      <c r="L73" s="111">
        <f t="shared" ca="1" si="72"/>
        <v>2.8445108134578245E-2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3.4134129761493895E-2</v>
      </c>
    </row>
    <row r="74" spans="1:13" x14ac:dyDescent="0.3">
      <c r="A74" t="s">
        <v>5</v>
      </c>
      <c r="B74">
        <f t="shared" si="61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1.0500935774734196E-2</v>
      </c>
      <c r="H74" s="111">
        <f t="shared" ref="H74:L74" ca="1" si="73">G74-5*(G74-$M74)/($M$1-G$1)</f>
        <v>1.5784094405207991E-2</v>
      </c>
      <c r="I74" s="111">
        <f t="shared" ca="1" si="73"/>
        <v>2.1067253035681785E-2</v>
      </c>
      <c r="J74" s="111">
        <f t="shared" ca="1" si="73"/>
        <v>2.6350411666155579E-2</v>
      </c>
      <c r="K74" s="111">
        <f t="shared" ca="1" si="73"/>
        <v>3.1633570296629374E-2</v>
      </c>
      <c r="L74" s="111">
        <f t="shared" ca="1" si="73"/>
        <v>3.6916728927103168E-2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4.2199887557576955E-2</v>
      </c>
    </row>
    <row r="75" spans="1:13" x14ac:dyDescent="0.3">
      <c r="A75" t="s">
        <v>23</v>
      </c>
      <c r="B75">
        <f t="shared" si="61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ref="H75:L75" ca="1" si="74">G75-5*(G75-$M75)/($M$1-G$1)</f>
        <v>3.0830148432199052E-3</v>
      </c>
      <c r="I75" s="111">
        <f t="shared" ca="1" si="74"/>
        <v>6.1660296864398103E-3</v>
      </c>
      <c r="J75" s="111">
        <f t="shared" ca="1" si="74"/>
        <v>9.2490445296597151E-3</v>
      </c>
      <c r="K75" s="111">
        <f t="shared" ca="1" si="74"/>
        <v>1.2332059372879621E-2</v>
      </c>
      <c r="L75" s="111">
        <f t="shared" ca="1" si="74"/>
        <v>1.5415074216099525E-2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1.849808905931943E-2</v>
      </c>
    </row>
    <row r="76" spans="1:13" x14ac:dyDescent="0.3">
      <c r="A76" t="s">
        <v>24</v>
      </c>
      <c r="B76">
        <f t="shared" si="61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ref="H76:L76" ca="1" si="75">G76-5*(G76-$M76)/($M$1-G$1)</f>
        <v>4.3268348090627151E-3</v>
      </c>
      <c r="I76" s="111">
        <f t="shared" ca="1" si="75"/>
        <v>8.6536696181254286E-3</v>
      </c>
      <c r="J76" s="111">
        <f t="shared" ca="1" si="75"/>
        <v>1.2980504427188143E-2</v>
      </c>
      <c r="K76" s="111">
        <f t="shared" ca="1" si="75"/>
        <v>1.7307339236250857E-2</v>
      </c>
      <c r="L76" s="111">
        <f t="shared" ca="1" si="75"/>
        <v>2.1634174045313571E-2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2.5961008854376286E-2</v>
      </c>
    </row>
    <row r="77" spans="1:13" x14ac:dyDescent="0.3">
      <c r="A77" t="s">
        <v>27</v>
      </c>
      <c r="B77">
        <f t="shared" si="61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ref="H77:L77" ca="1" si="76">G77-5*(G77-$M77)/($M$1-G$1)</f>
        <v>4.8173957729277421E-3</v>
      </c>
      <c r="I77" s="111">
        <f t="shared" ca="1" si="76"/>
        <v>9.634791545855486E-3</v>
      </c>
      <c r="J77" s="111">
        <f t="shared" ca="1" si="76"/>
        <v>1.4452187318783227E-2</v>
      </c>
      <c r="K77" s="111">
        <f t="shared" ca="1" si="76"/>
        <v>1.9269583091710969E-2</v>
      </c>
      <c r="L77" s="111">
        <f t="shared" ca="1" si="76"/>
        <v>2.408697886463871E-2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2.8904374637566455E-2</v>
      </c>
    </row>
    <row r="78" spans="1:13" x14ac:dyDescent="0.3">
      <c r="A78" t="s">
        <v>29</v>
      </c>
      <c r="B78">
        <f t="shared" si="61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ref="H78:L78" ca="1" si="77">G78-5*(G78-$M78)/($M$1-G$1)</f>
        <v>3.23485321844591E-3</v>
      </c>
      <c r="I78" s="111">
        <f t="shared" ca="1" si="77"/>
        <v>6.46970643689182E-3</v>
      </c>
      <c r="J78" s="111">
        <f t="shared" ca="1" si="77"/>
        <v>9.70455965533773E-3</v>
      </c>
      <c r="K78" s="111">
        <f t="shared" ca="1" si="77"/>
        <v>1.293941287378364E-2</v>
      </c>
      <c r="L78" s="111">
        <f t="shared" ca="1" si="77"/>
        <v>1.617426609222955E-2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1.940911931067546E-2</v>
      </c>
    </row>
    <row r="79" spans="1:13" x14ac:dyDescent="0.3">
      <c r="A79" t="s">
        <v>8</v>
      </c>
      <c r="B79">
        <f t="shared" si="61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ref="H79:L79" ca="1" si="78">G79-5*(G79-$M79)/($M$1-G$1)</f>
        <v>5.4018981500545257E-3</v>
      </c>
      <c r="I79" s="111">
        <f t="shared" ca="1" si="78"/>
        <v>1.080379630010905E-2</v>
      </c>
      <c r="J79" s="111">
        <f t="shared" ca="1" si="78"/>
        <v>1.6205694450163576E-2</v>
      </c>
      <c r="K79" s="111">
        <f t="shared" ca="1" si="78"/>
        <v>2.1607592600218103E-2</v>
      </c>
      <c r="L79" s="111">
        <f t="shared" ca="1" si="78"/>
        <v>2.7009490750272626E-2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3.2411388900327152E-2</v>
      </c>
    </row>
    <row r="80" spans="1:13" x14ac:dyDescent="0.3">
      <c r="A80" t="s">
        <v>6</v>
      </c>
      <c r="B80">
        <f t="shared" si="61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1.3416123929017054E-3</v>
      </c>
      <c r="H80" s="111">
        <f t="shared" ref="H80:L80" ca="1" si="79">G80-5*(G80-$M80)/($M$1-G$1)</f>
        <v>6.1623410646854011E-3</v>
      </c>
      <c r="I80" s="111">
        <f t="shared" ca="1" si="79"/>
        <v>1.0983069736469096E-2</v>
      </c>
      <c r="J80" s="111">
        <f t="shared" ca="1" si="79"/>
        <v>1.580379840825279E-2</v>
      </c>
      <c r="K80" s="111">
        <f t="shared" ca="1" si="79"/>
        <v>2.0624527080036485E-2</v>
      </c>
      <c r="L80" s="111">
        <f t="shared" ca="1" si="79"/>
        <v>2.5445255751820182E-2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3.0265984423603877E-2</v>
      </c>
    </row>
    <row r="81" spans="1:13" x14ac:dyDescent="0.3">
      <c r="A81" t="s">
        <v>21</v>
      </c>
      <c r="B81">
        <f t="shared" si="61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2.5399263649039734E-3</v>
      </c>
      <c r="H81" s="111">
        <f t="shared" ref="H81:L81" ca="1" si="80">G81-5*(G81-$M81)/($M$1-G$1)</f>
        <v>5.9479633419419232E-3</v>
      </c>
      <c r="I81" s="111">
        <f t="shared" ca="1" si="80"/>
        <v>9.3560003189798735E-3</v>
      </c>
      <c r="J81" s="111">
        <f t="shared" ca="1" si="80"/>
        <v>1.2764037296017824E-2</v>
      </c>
      <c r="K81" s="111">
        <f t="shared" ca="1" si="80"/>
        <v>1.6172074273055774E-2</v>
      </c>
      <c r="L81" s="111">
        <f t="shared" ca="1" si="80"/>
        <v>1.9580111250093724E-2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2.2988148227131674E-2</v>
      </c>
    </row>
    <row r="82" spans="1:13" x14ac:dyDescent="0.3">
      <c r="A82" t="s">
        <v>10</v>
      </c>
      <c r="B82">
        <f t="shared" si="61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1.8437291130243595E-2</v>
      </c>
      <c r="H82" s="111">
        <f t="shared" ref="H82:L82" ca="1" si="81">G82-5*(G82-$M82)/($M$1-G$1)</f>
        <v>2.4351804377166594E-2</v>
      </c>
      <c r="I82" s="111">
        <f t="shared" ca="1" si="81"/>
        <v>3.0266317624089593E-2</v>
      </c>
      <c r="J82" s="111">
        <f t="shared" ca="1" si="81"/>
        <v>3.6180830871012593E-2</v>
      </c>
      <c r="K82" s="111">
        <f t="shared" ca="1" si="81"/>
        <v>4.2095344117935592E-2</v>
      </c>
      <c r="L82" s="111">
        <f t="shared" ca="1" si="81"/>
        <v>4.8009857364858591E-2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5.3924370611781583E-2</v>
      </c>
    </row>
    <row r="83" spans="1:13" x14ac:dyDescent="0.3">
      <c r="A83" t="s">
        <v>20</v>
      </c>
      <c r="B83">
        <f t="shared" si="61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8.4173620232313052E-4</v>
      </c>
      <c r="H83" s="111">
        <f t="shared" ref="H83:L83" ca="1" si="82">G83-5*(G83-$M83)/($M$1-G$1)</f>
        <v>6.4796774752034526E-3</v>
      </c>
      <c r="I83" s="111">
        <f t="shared" ca="1" si="82"/>
        <v>1.2117618748083776E-2</v>
      </c>
      <c r="J83" s="111">
        <f t="shared" ca="1" si="82"/>
        <v>1.7755560020964099E-2</v>
      </c>
      <c r="K83" s="111">
        <f t="shared" ca="1" si="82"/>
        <v>2.3393501293844422E-2</v>
      </c>
      <c r="L83" s="111">
        <f t="shared" ca="1" si="82"/>
        <v>2.9031442566724741E-2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3.4669383839605064E-2</v>
      </c>
    </row>
    <row r="84" spans="1:13" x14ac:dyDescent="0.3">
      <c r="A84" t="s">
        <v>26</v>
      </c>
      <c r="B84">
        <f t="shared" si="61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5.8294610292248535E-2</v>
      </c>
      <c r="H84" s="111">
        <f t="shared" ref="H84:L84" ca="1" si="83">G84-5*(G84-$M84)/($M$1-G$1)</f>
        <v>6.1891389229017081E-2</v>
      </c>
      <c r="I84" s="111">
        <f t="shared" ca="1" si="83"/>
        <v>6.5488168165785621E-2</v>
      </c>
      <c r="J84" s="111">
        <f t="shared" ca="1" si="83"/>
        <v>6.9084947102554167E-2</v>
      </c>
      <c r="K84" s="111">
        <f t="shared" ca="1" si="83"/>
        <v>7.2681726039322714E-2</v>
      </c>
      <c r="L84" s="111">
        <f t="shared" ca="1" si="83"/>
        <v>7.627850497609126E-2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7.9875283912859807E-2</v>
      </c>
    </row>
    <row r="85" spans="1:13" x14ac:dyDescent="0.3">
      <c r="A85" t="s">
        <v>7</v>
      </c>
      <c r="B85">
        <f t="shared" si="61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1.0509743705880298E-3</v>
      </c>
      <c r="H85" s="111">
        <f t="shared" ref="H85:L85" ca="1" si="84">G85-5*(G85-$M85)/($M$1-G$1)</f>
        <v>5.8537837200800264E-3</v>
      </c>
      <c r="I85" s="111">
        <f t="shared" ca="1" si="84"/>
        <v>1.0656593069572024E-2</v>
      </c>
      <c r="J85" s="111">
        <f t="shared" ca="1" si="84"/>
        <v>1.545940241906402E-2</v>
      </c>
      <c r="K85" s="111">
        <f t="shared" ca="1" si="84"/>
        <v>2.0262211768556016E-2</v>
      </c>
      <c r="L85" s="111">
        <f t="shared" ca="1" si="84"/>
        <v>2.5065021118048016E-2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2.9867830467540012E-2</v>
      </c>
    </row>
    <row r="86" spans="1:13" x14ac:dyDescent="0.3">
      <c r="A86" t="s">
        <v>9</v>
      </c>
      <c r="B86">
        <f t="shared" si="61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ref="H86:L86" ca="1" si="85">G86-5*(G86-$M86)/($M$1-G$1)</f>
        <v>2.4275088824539446E-3</v>
      </c>
      <c r="I86" s="111">
        <f t="shared" ca="1" si="85"/>
        <v>4.8550177649078884E-3</v>
      </c>
      <c r="J86" s="111">
        <f t="shared" ca="1" si="85"/>
        <v>7.2825266473618335E-3</v>
      </c>
      <c r="K86" s="111">
        <f t="shared" ca="1" si="85"/>
        <v>9.7100355298157786E-3</v>
      </c>
      <c r="L86" s="111">
        <f t="shared" ca="1" si="85"/>
        <v>1.2137544412269722E-2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1.4565053294723667E-2</v>
      </c>
    </row>
    <row r="87" spans="1:13" x14ac:dyDescent="0.3">
      <c r="A87" t="s">
        <v>14</v>
      </c>
      <c r="B87">
        <f t="shared" si="61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ref="H87:L87" ca="1" si="86">G87-5*(G87-$M87)/($M$1-G$1)</f>
        <v>5.0737000287323234E-3</v>
      </c>
      <c r="I87" s="111">
        <f t="shared" ca="1" si="86"/>
        <v>1.0147400057464648E-2</v>
      </c>
      <c r="J87" s="111">
        <f t="shared" ca="1" si="86"/>
        <v>1.5221100086196971E-2</v>
      </c>
      <c r="K87" s="111">
        <f t="shared" ca="1" si="86"/>
        <v>2.0294800114929294E-2</v>
      </c>
      <c r="L87" s="111">
        <f t="shared" ca="1" si="86"/>
        <v>2.5368500143661619E-2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3.0442200172393942E-2</v>
      </c>
    </row>
    <row r="88" spans="1:13" x14ac:dyDescent="0.3">
      <c r="A88" t="s">
        <v>4</v>
      </c>
      <c r="B88">
        <f t="shared" si="61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9.2837250846966482E-5</v>
      </c>
      <c r="H88" s="111">
        <f t="shared" ref="H88:L88" ca="1" si="87">G88-5*(G88-$M88)/($M$1-G$1)</f>
        <v>4.9153951161060626E-3</v>
      </c>
      <c r="I88" s="111">
        <f t="shared" ca="1" si="87"/>
        <v>9.7379529813651604E-3</v>
      </c>
      <c r="J88" s="111">
        <f t="shared" ca="1" si="87"/>
        <v>1.4560510846624256E-2</v>
      </c>
      <c r="K88" s="111">
        <f t="shared" ca="1" si="87"/>
        <v>1.9383068711883351E-2</v>
      </c>
      <c r="L88" s="111">
        <f t="shared" ca="1" si="87"/>
        <v>2.4205626577142446E-2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2.9028184442401544E-2</v>
      </c>
    </row>
    <row r="89" spans="1:13" x14ac:dyDescent="0.3">
      <c r="A89" t="s">
        <v>12</v>
      </c>
      <c r="B89">
        <f t="shared" si="61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1.2258754982587437E-2</v>
      </c>
      <c r="H89" s="111">
        <f t="shared" ref="H89:L89" ca="1" si="88">G89-5*(G89-$M89)/($M$1-G$1)</f>
        <v>2.0386654264389115E-2</v>
      </c>
      <c r="I89" s="111">
        <f t="shared" ca="1" si="88"/>
        <v>2.8514553546190792E-2</v>
      </c>
      <c r="J89" s="111">
        <f t="shared" ca="1" si="88"/>
        <v>3.6642452827992472E-2</v>
      </c>
      <c r="K89" s="111">
        <f t="shared" ca="1" si="88"/>
        <v>4.4770352109794152E-2</v>
      </c>
      <c r="L89" s="111">
        <f t="shared" ca="1" si="88"/>
        <v>5.2898251391595832E-2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6.1026150673397513E-2</v>
      </c>
    </row>
    <row r="90" spans="1:13" x14ac:dyDescent="0.3">
      <c r="A90" t="s">
        <v>1</v>
      </c>
      <c r="B90">
        <f t="shared" si="61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ref="H90:L90" ca="1" si="89">G90-5*(G90-$M90)/($M$1-G$1)</f>
        <v>9.6475135625315109E-3</v>
      </c>
      <c r="I90" s="111">
        <f t="shared" ca="1" si="89"/>
        <v>1.9295027125063022E-2</v>
      </c>
      <c r="J90" s="111">
        <f t="shared" ca="1" si="89"/>
        <v>2.8942540687594533E-2</v>
      </c>
      <c r="K90" s="111">
        <f t="shared" ca="1" si="89"/>
        <v>3.8590054250126044E-2</v>
      </c>
      <c r="L90" s="111">
        <f t="shared" ca="1" si="89"/>
        <v>4.8237567812657547E-2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5.7885081375189058E-2</v>
      </c>
    </row>
    <row r="91" spans="1:13" x14ac:dyDescent="0.3">
      <c r="A91" t="s">
        <v>19</v>
      </c>
      <c r="B91">
        <f t="shared" si="61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0.10841263331781179</v>
      </c>
      <c r="H91" s="111">
        <f t="shared" ref="H91:L91" ca="1" si="90">G91-5*(G91-$M91)/($M$1-G$1)</f>
        <v>0.11133658924311772</v>
      </c>
      <c r="I91" s="111">
        <f t="shared" ca="1" si="90"/>
        <v>0.11426054516842366</v>
      </c>
      <c r="J91" s="111">
        <f t="shared" ca="1" si="90"/>
        <v>0.11718450109372959</v>
      </c>
      <c r="K91" s="111">
        <f t="shared" ca="1" si="90"/>
        <v>0.12010845701903552</v>
      </c>
      <c r="L91" s="111">
        <f t="shared" ca="1" si="90"/>
        <v>0.12303241294434146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0.12595636886964739</v>
      </c>
    </row>
    <row r="92" spans="1:13" x14ac:dyDescent="0.3">
      <c r="A92" t="s">
        <v>22</v>
      </c>
      <c r="B92">
        <f t="shared" si="61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2.4671271863095565E-2</v>
      </c>
      <c r="H92" s="111">
        <f t="shared" ref="H92:L92" ca="1" si="91">G92-5*(G92-$M92)/($M$1-G$1)</f>
        <v>3.1419263585874803E-2</v>
      </c>
      <c r="I92" s="111">
        <f t="shared" ca="1" si="91"/>
        <v>3.8167255308654037E-2</v>
      </c>
      <c r="J92" s="111">
        <f t="shared" ca="1" si="91"/>
        <v>4.4915247031433271E-2</v>
      </c>
      <c r="K92" s="111">
        <f t="shared" ca="1" si="91"/>
        <v>5.1663238754212505E-2</v>
      </c>
      <c r="L92" s="111">
        <f t="shared" ca="1" si="91"/>
        <v>5.8411230476991739E-2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6.515922219977098E-2</v>
      </c>
    </row>
    <row r="93" spans="1:13" x14ac:dyDescent="0.3">
      <c r="A93" t="s">
        <v>28</v>
      </c>
      <c r="B93">
        <f t="shared" si="61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ref="H93:L93" ca="1" si="92">G93-5*(G93-$M93)/($M$1-G$1)</f>
        <v>5.7146637496773992E-3</v>
      </c>
      <c r="I93" s="111">
        <f t="shared" ca="1" si="92"/>
        <v>1.14293274993548E-2</v>
      </c>
      <c r="J93" s="111">
        <f t="shared" ca="1" si="92"/>
        <v>1.7143991249032198E-2</v>
      </c>
      <c r="K93" s="111">
        <f t="shared" ca="1" si="92"/>
        <v>2.2858654998709597E-2</v>
      </c>
      <c r="L93" s="111">
        <f t="shared" ca="1" si="92"/>
        <v>2.8573318748386999E-2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3.4287982498064397E-2</v>
      </c>
    </row>
    <row r="94" spans="1:13" x14ac:dyDescent="0.3">
      <c r="A94" t="s">
        <v>13</v>
      </c>
      <c r="B94">
        <f t="shared" si="61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ref="H94:L94" ca="1" si="93">G94-5*(G94-$M94)/($M$1-G$1)</f>
        <v>7.8079296716476957E-3</v>
      </c>
      <c r="I94" s="111">
        <f t="shared" ca="1" si="93"/>
        <v>1.5615859343295391E-2</v>
      </c>
      <c r="J94" s="111">
        <f t="shared" ca="1" si="93"/>
        <v>2.3423789014943089E-2</v>
      </c>
      <c r="K94" s="111">
        <f t="shared" ca="1" si="93"/>
        <v>3.1231718686590783E-2</v>
      </c>
      <c r="L94" s="111">
        <f t="shared" ca="1" si="93"/>
        <v>3.9039648358238477E-2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4.6847578029886171E-2</v>
      </c>
    </row>
    <row r="95" spans="1:13" x14ac:dyDescent="0.3">
      <c r="A95" t="s">
        <v>17</v>
      </c>
      <c r="B95">
        <f t="shared" ref="B95:B117" si="94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ref="H95:L95" ca="1" si="95">G95-5*(G95-$M95)/($M$1-G$1)</f>
        <v>7.85054936071705E-3</v>
      </c>
      <c r="I95" s="111">
        <f t="shared" ca="1" si="95"/>
        <v>1.57010987214341E-2</v>
      </c>
      <c r="J95" s="111">
        <f t="shared" ca="1" si="95"/>
        <v>2.3551648082151152E-2</v>
      </c>
      <c r="K95" s="111">
        <f t="shared" ca="1" si="95"/>
        <v>3.14021974428682E-2</v>
      </c>
      <c r="L95" s="111">
        <f t="shared" ca="1" si="95"/>
        <v>3.9252746803585252E-2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4.7103296164302304E-2</v>
      </c>
    </row>
    <row r="96" spans="1:13" x14ac:dyDescent="0.3">
      <c r="A96" t="s">
        <v>25</v>
      </c>
      <c r="B96">
        <f t="shared" si="94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ref="H96:L96" ca="1" si="96">G96-5*(G96-$M96)/($M$1-G$1)</f>
        <v>5.5976529587975117E-3</v>
      </c>
      <c r="I96" s="111">
        <f t="shared" ca="1" si="96"/>
        <v>1.1195305917595023E-2</v>
      </c>
      <c r="J96" s="111">
        <f t="shared" ca="1" si="96"/>
        <v>1.6792958876392535E-2</v>
      </c>
      <c r="K96" s="111">
        <f t="shared" ca="1" si="96"/>
        <v>2.2390611835190047E-2</v>
      </c>
      <c r="L96" s="111">
        <f t="shared" ca="1" si="96"/>
        <v>2.7988264793987559E-2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3.358591775278507E-2</v>
      </c>
    </row>
    <row r="97" spans="1:13" x14ac:dyDescent="0.3">
      <c r="A97" t="s">
        <v>11</v>
      </c>
      <c r="B97">
        <f t="shared" si="94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ref="H97:L97" ca="1" si="97">G97-5*(G97-$M97)/($M$1-G$1)</f>
        <v>3.3311614809765542E-3</v>
      </c>
      <c r="I97" s="111">
        <f t="shared" ca="1" si="97"/>
        <v>6.6623229619531092E-3</v>
      </c>
      <c r="J97" s="111">
        <f t="shared" ca="1" si="97"/>
        <v>9.9934844429296621E-3</v>
      </c>
      <c r="K97" s="111">
        <f t="shared" ca="1" si="97"/>
        <v>1.3324645923906217E-2</v>
      </c>
      <c r="L97" s="111">
        <f t="shared" ca="1" si="97"/>
        <v>1.6655807404882771E-2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1.9986968885859324E-2</v>
      </c>
    </row>
    <row r="98" spans="1:13" x14ac:dyDescent="0.3">
      <c r="A98" t="s">
        <v>3</v>
      </c>
      <c r="B98">
        <f t="shared" si="94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5.4458162933813579E-4</v>
      </c>
      <c r="H98" s="111">
        <f t="shared" ref="H98:L98" ca="1" si="98">G98-5*(G98-$M98)/($M$1-G$1)</f>
        <v>9.3632847078992248E-3</v>
      </c>
      <c r="I98" s="111">
        <f t="shared" ca="1" si="98"/>
        <v>1.8181987786460317E-2</v>
      </c>
      <c r="J98" s="111">
        <f t="shared" ca="1" si="98"/>
        <v>2.7000690865021406E-2</v>
      </c>
      <c r="K98" s="111">
        <f t="shared" ca="1" si="98"/>
        <v>3.5819393943582495E-2</v>
      </c>
      <c r="L98" s="111">
        <f t="shared" ca="1" si="98"/>
        <v>4.463809702214358E-2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5.3456800100704673E-2</v>
      </c>
    </row>
    <row r="99" spans="1:13" x14ac:dyDescent="0.3">
      <c r="A99" t="s">
        <v>2</v>
      </c>
      <c r="B99">
        <f t="shared" si="94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2.6424617820246543E-3</v>
      </c>
      <c r="H99" s="111">
        <f t="shared" ref="H99:L99" ca="1" si="99">G99-5*(G99-$M99)/($M$1-G$1)</f>
        <v>1.3462481743957561E-2</v>
      </c>
      <c r="I99" s="111">
        <f t="shared" ca="1" si="99"/>
        <v>2.4282501705890466E-2</v>
      </c>
      <c r="J99" s="111">
        <f t="shared" ca="1" si="99"/>
        <v>3.5102521667823371E-2</v>
      </c>
      <c r="K99" s="111">
        <f t="shared" ca="1" si="99"/>
        <v>4.5922541629756279E-2</v>
      </c>
      <c r="L99" s="111">
        <f t="shared" ca="1" si="99"/>
        <v>5.6742561591689181E-2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6.7562581553622089E-2</v>
      </c>
    </row>
    <row r="100" spans="1:13" x14ac:dyDescent="0.3">
      <c r="A100" t="s">
        <v>16</v>
      </c>
      <c r="B100">
        <f t="shared" si="94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1.068184063694597E-2</v>
      </c>
      <c r="H100" s="111">
        <f t="shared" ref="H100:L100" ca="1" si="100">G100-5*(G100-$M100)/($M$1-G$1)</f>
        <v>1.5583851785264181E-2</v>
      </c>
      <c r="I100" s="111">
        <f t="shared" ca="1" si="100"/>
        <v>2.0485862933582392E-2</v>
      </c>
      <c r="J100" s="111">
        <f t="shared" ca="1" si="100"/>
        <v>2.5387874081900602E-2</v>
      </c>
      <c r="K100" s="111">
        <f t="shared" ca="1" si="100"/>
        <v>3.0289885230218815E-2</v>
      </c>
      <c r="L100" s="111">
        <f t="shared" ca="1" si="100"/>
        <v>3.5191896378537028E-2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4.0093907526855238E-2</v>
      </c>
    </row>
    <row r="101" spans="1:13" x14ac:dyDescent="0.3">
      <c r="A101" t="s">
        <v>15</v>
      </c>
      <c r="B101">
        <f t="shared" si="94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6.9304864502171507E-2</v>
      </c>
      <c r="H101" s="111">
        <f t="shared" ref="H101:L101" ca="1" si="101">G101-5*(G101-$M101)/($M$1-G$1)</f>
        <v>8.0337445339963967E-2</v>
      </c>
      <c r="I101" s="111">
        <f t="shared" ca="1" si="101"/>
        <v>9.1370026177756428E-2</v>
      </c>
      <c r="J101" s="111">
        <f t="shared" ca="1" si="101"/>
        <v>0.10240260701554889</v>
      </c>
      <c r="K101" s="111">
        <f t="shared" ca="1" si="101"/>
        <v>0.11343518785334135</v>
      </c>
      <c r="L101" s="111">
        <f t="shared" ca="1" si="101"/>
        <v>0.1244677686911338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0.13550034952892626</v>
      </c>
    </row>
    <row r="102" spans="1:13" x14ac:dyDescent="0.3">
      <c r="A102" t="s">
        <v>18</v>
      </c>
      <c r="B102">
        <f t="shared" si="94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ref="H102:L102" ca="1" si="102">G102-5*(G102-$M102)/($M$1-G$1)</f>
        <v>1.108629855501511E-2</v>
      </c>
      <c r="I102" s="111">
        <f t="shared" ca="1" si="102"/>
        <v>2.2172597110030216E-2</v>
      </c>
      <c r="J102" s="111">
        <f t="shared" ca="1" si="102"/>
        <v>3.3258895665045328E-2</v>
      </c>
      <c r="K102" s="111">
        <f t="shared" ca="1" si="102"/>
        <v>4.434519422006044E-2</v>
      </c>
      <c r="L102" s="111">
        <f t="shared" ca="1" si="102"/>
        <v>5.5431492775075544E-2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6.6517791330090656E-2</v>
      </c>
    </row>
    <row r="103" spans="1:13" x14ac:dyDescent="0.3">
      <c r="A103" t="s">
        <v>5</v>
      </c>
      <c r="B103">
        <f t="shared" si="94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1.0500935774734196E-2</v>
      </c>
      <c r="H103" s="111">
        <f t="shared" ref="H103:L103" ca="1" si="103">G103-5*(G103-$M103)/($M$1-G$1)</f>
        <v>2.079632182386261E-2</v>
      </c>
      <c r="I103" s="111">
        <f t="shared" ca="1" si="103"/>
        <v>3.1091707872991026E-2</v>
      </c>
      <c r="J103" s="111">
        <f t="shared" ca="1" si="103"/>
        <v>4.1387093922119443E-2</v>
      </c>
      <c r="K103" s="111">
        <f t="shared" ca="1" si="103"/>
        <v>5.1682479971247856E-2</v>
      </c>
      <c r="L103" s="111">
        <f t="shared" ca="1" si="103"/>
        <v>6.1977866020376277E-2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7.227325206950469E-2</v>
      </c>
    </row>
    <row r="104" spans="1:13" x14ac:dyDescent="0.3">
      <c r="A104" t="s">
        <v>23</v>
      </c>
      <c r="B104">
        <f t="shared" si="94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ref="H104:L104" ca="1" si="104">G104-5*(G104-$M104)/($M$1-G$1)</f>
        <v>5.8015980246835259E-3</v>
      </c>
      <c r="I104" s="111">
        <f t="shared" ca="1" si="104"/>
        <v>1.1603196049367053E-2</v>
      </c>
      <c r="J104" s="111">
        <f t="shared" ca="1" si="104"/>
        <v>1.7404794074050579E-2</v>
      </c>
      <c r="K104" s="111">
        <f t="shared" ca="1" si="104"/>
        <v>2.3206392098734104E-2</v>
      </c>
      <c r="L104" s="111">
        <f t="shared" ca="1" si="104"/>
        <v>2.9007990123417631E-2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3.4809588148101159E-2</v>
      </c>
    </row>
    <row r="105" spans="1:13" x14ac:dyDescent="0.3">
      <c r="A105" t="s">
        <v>24</v>
      </c>
      <c r="B105">
        <f t="shared" si="94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ref="H105:L105" ca="1" si="105">G105-5*(G105-$M105)/($M$1-G$1)</f>
        <v>7.159839512663589E-3</v>
      </c>
      <c r="I105" s="111">
        <f t="shared" ca="1" si="105"/>
        <v>1.431967902532718E-2</v>
      </c>
      <c r="J105" s="111">
        <f t="shared" ca="1" si="105"/>
        <v>2.1479518537990766E-2</v>
      </c>
      <c r="K105" s="111">
        <f t="shared" ca="1" si="105"/>
        <v>2.8639358050654356E-2</v>
      </c>
      <c r="L105" s="111">
        <f t="shared" ca="1" si="105"/>
        <v>3.5799197563317946E-2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4.2959037075981532E-2</v>
      </c>
    </row>
    <row r="106" spans="1:13" x14ac:dyDescent="0.3">
      <c r="A106" t="s">
        <v>27</v>
      </c>
      <c r="B106">
        <f t="shared" si="94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ref="H106:L106" ca="1" si="106">G106-5*(G106-$M106)/($M$1-G$1)</f>
        <v>9.3877456087822671E-3</v>
      </c>
      <c r="I106" s="111">
        <f t="shared" ca="1" si="106"/>
        <v>1.8775491217564534E-2</v>
      </c>
      <c r="J106" s="111">
        <f t="shared" ca="1" si="106"/>
        <v>2.8163236826346801E-2</v>
      </c>
      <c r="K106" s="111">
        <f t="shared" ca="1" si="106"/>
        <v>3.7550982435129068E-2</v>
      </c>
      <c r="L106" s="111">
        <f t="shared" ca="1" si="106"/>
        <v>4.6938728043911332E-2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5.6326473652693602E-2</v>
      </c>
    </row>
    <row r="107" spans="1:13" x14ac:dyDescent="0.3">
      <c r="A107" t="s">
        <v>29</v>
      </c>
      <c r="B107">
        <f t="shared" si="94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ref="H107:L107" ca="1" si="107">G107-5*(G107-$M107)/($M$1-G$1)</f>
        <v>6.3038165282535679E-3</v>
      </c>
      <c r="I107" s="111">
        <f t="shared" ca="1" si="107"/>
        <v>1.2607633056507136E-2</v>
      </c>
      <c r="J107" s="111">
        <f t="shared" ca="1" si="107"/>
        <v>1.8911449584760702E-2</v>
      </c>
      <c r="K107" s="111">
        <f t="shared" ca="1" si="107"/>
        <v>2.5215266113014272E-2</v>
      </c>
      <c r="L107" s="111">
        <f t="shared" ca="1" si="107"/>
        <v>3.1519082641267841E-2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3.7822899169521404E-2</v>
      </c>
    </row>
    <row r="108" spans="1:13" x14ac:dyDescent="0.3">
      <c r="A108" t="s">
        <v>8</v>
      </c>
      <c r="B108">
        <f t="shared" si="94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ref="H108:L108" ca="1" si="108">G108-5*(G108-$M108)/($M$1-G$1)</f>
        <v>1.0525513957625892E-2</v>
      </c>
      <c r="I108" s="111">
        <f t="shared" ca="1" si="108"/>
        <v>2.1051027915251784E-2</v>
      </c>
      <c r="J108" s="111">
        <f t="shared" ca="1" si="108"/>
        <v>3.1576541872877679E-2</v>
      </c>
      <c r="K108" s="111">
        <f t="shared" ca="1" si="108"/>
        <v>4.2102055830503568E-2</v>
      </c>
      <c r="L108" s="111">
        <f t="shared" ca="1" si="108"/>
        <v>5.2627569788129464E-2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6.3153083745755359E-2</v>
      </c>
    </row>
    <row r="109" spans="1:13" x14ac:dyDescent="0.3">
      <c r="A109" t="s">
        <v>6</v>
      </c>
      <c r="B109">
        <f t="shared" si="94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1.3416123929017054E-3</v>
      </c>
      <c r="H109" s="111">
        <f t="shared" ref="H109:L109" ca="1" si="109">G109-5*(G109-$M109)/($M$1-G$1)</f>
        <v>9.8304065344253042E-3</v>
      </c>
      <c r="I109" s="111">
        <f t="shared" ca="1" si="109"/>
        <v>1.8319200675948905E-2</v>
      </c>
      <c r="J109" s="111">
        <f t="shared" ca="1" si="109"/>
        <v>2.6807994817472505E-2</v>
      </c>
      <c r="K109" s="111">
        <f t="shared" ca="1" si="109"/>
        <v>3.52967889589961E-2</v>
      </c>
      <c r="L109" s="111">
        <f t="shared" ca="1" si="109"/>
        <v>4.3785583100519707E-2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5.2274377242043306E-2</v>
      </c>
    </row>
    <row r="110" spans="1:13" x14ac:dyDescent="0.3">
      <c r="A110" t="s">
        <v>21</v>
      </c>
      <c r="B110">
        <f t="shared" si="94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2.5399263649039734E-3</v>
      </c>
      <c r="H110" s="111">
        <f t="shared" ref="H110:L110" ca="1" si="110">G110-5*(G110-$M110)/($M$1-G$1)</f>
        <v>9.1812291919522882E-3</v>
      </c>
      <c r="I110" s="111">
        <f t="shared" ca="1" si="110"/>
        <v>1.58225320190006E-2</v>
      </c>
      <c r="J110" s="111">
        <f t="shared" ca="1" si="110"/>
        <v>2.2463834846048913E-2</v>
      </c>
      <c r="K110" s="111">
        <f t="shared" ca="1" si="110"/>
        <v>2.9105137673097227E-2</v>
      </c>
      <c r="L110" s="111">
        <f t="shared" ca="1" si="110"/>
        <v>3.574644050014554E-2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4.2387743327193854E-2</v>
      </c>
    </row>
    <row r="111" spans="1:13" x14ac:dyDescent="0.3">
      <c r="A111" t="s">
        <v>10</v>
      </c>
      <c r="B111">
        <f t="shared" si="94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1.8437291130243595E-2</v>
      </c>
      <c r="H111" s="111">
        <f t="shared" ref="H111:L111" ca="1" si="111">G111-5*(G111-$M111)/($M$1-G$1)</f>
        <v>2.9958952906156387E-2</v>
      </c>
      <c r="I111" s="111">
        <f t="shared" ca="1" si="111"/>
        <v>4.1480614682069178E-2</v>
      </c>
      <c r="J111" s="111">
        <f t="shared" ca="1" si="111"/>
        <v>5.3002276457981966E-2</v>
      </c>
      <c r="K111" s="111">
        <f t="shared" ca="1" si="111"/>
        <v>6.4523938233894754E-2</v>
      </c>
      <c r="L111" s="111">
        <f t="shared" ca="1" si="111"/>
        <v>7.6045600009807535E-2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8.7567261785720329E-2</v>
      </c>
    </row>
    <row r="112" spans="1:13" x14ac:dyDescent="0.3">
      <c r="A112" t="s">
        <v>20</v>
      </c>
      <c r="B112">
        <f t="shared" si="94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8.4173620232313052E-4</v>
      </c>
      <c r="H112" s="111">
        <f t="shared" ref="H112:L112" ca="1" si="112">G112-5*(G112-$M112)/($M$1-G$1)</f>
        <v>1.1096007453039246E-2</v>
      </c>
      <c r="I112" s="111">
        <f t="shared" ca="1" si="112"/>
        <v>2.1350278703755363E-2</v>
      </c>
      <c r="J112" s="111">
        <f t="shared" ca="1" si="112"/>
        <v>3.1604549954471484E-2</v>
      </c>
      <c r="K112" s="111">
        <f t="shared" ca="1" si="112"/>
        <v>4.18588212051876E-2</v>
      </c>
      <c r="L112" s="111">
        <f t="shared" ca="1" si="112"/>
        <v>5.2113092455903717E-2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6.2367363706619827E-2</v>
      </c>
    </row>
    <row r="113" spans="1:13" x14ac:dyDescent="0.3">
      <c r="A113" t="s">
        <v>26</v>
      </c>
      <c r="B113">
        <f t="shared" si="94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5.8294610292248535E-2</v>
      </c>
      <c r="H113" s="111">
        <f t="shared" ref="H113:L113" ca="1" si="113">G113-5*(G113-$M113)/($M$1-G$1)</f>
        <v>6.5303717963900054E-2</v>
      </c>
      <c r="I113" s="111">
        <f t="shared" ca="1" si="113"/>
        <v>7.2312825635551581E-2</v>
      </c>
      <c r="J113" s="111">
        <f t="shared" ca="1" si="113"/>
        <v>7.9321933307203107E-2</v>
      </c>
      <c r="K113" s="111">
        <f t="shared" ca="1" si="113"/>
        <v>8.633104097885462E-2</v>
      </c>
      <c r="L113" s="111">
        <f t="shared" ca="1" si="113"/>
        <v>9.3340148650506133E-2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0.10034925632215766</v>
      </c>
    </row>
    <row r="114" spans="1:13" x14ac:dyDescent="0.3">
      <c r="A114" t="s">
        <v>7</v>
      </c>
      <c r="B114">
        <f t="shared" si="94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1.0509743705880298E-3</v>
      </c>
      <c r="H114" s="111">
        <f t="shared" ref="H114:L114" ca="1" si="114">G114-5*(G114-$M114)/($M$1-G$1)</f>
        <v>1.041029515421346E-2</v>
      </c>
      <c r="I114" s="111">
        <f t="shared" ca="1" si="114"/>
        <v>1.9769615937838887E-2</v>
      </c>
      <c r="J114" s="111">
        <f t="shared" ca="1" si="114"/>
        <v>2.912893672146432E-2</v>
      </c>
      <c r="K114" s="111">
        <f t="shared" ca="1" si="114"/>
        <v>3.8488257505089746E-2</v>
      </c>
      <c r="L114" s="111">
        <f t="shared" ca="1" si="114"/>
        <v>4.7847578288715178E-2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5.7206899072340611E-2</v>
      </c>
    </row>
    <row r="115" spans="1:13" x14ac:dyDescent="0.3">
      <c r="A115" t="s">
        <v>9</v>
      </c>
      <c r="B115">
        <f t="shared" si="94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5" ca="1" si="115">G115-5*(G115-$M115)/($M$1-G$1)</f>
        <v>4.7305301299102502E-3</v>
      </c>
      <c r="I115" s="111">
        <f t="shared" ca="1" si="115"/>
        <v>9.4610602598205022E-3</v>
      </c>
      <c r="J115" s="111">
        <f t="shared" ca="1" si="115"/>
        <v>1.4191590389730752E-2</v>
      </c>
      <c r="K115" s="111">
        <f t="shared" ca="1" si="115"/>
        <v>1.8922120519641001E-2</v>
      </c>
      <c r="L115" s="111">
        <f t="shared" ca="1" si="115"/>
        <v>2.365265064955125E-2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2.8383180779461503E-2</v>
      </c>
    </row>
    <row r="116" spans="1:13" x14ac:dyDescent="0.3">
      <c r="A116" t="s">
        <v>14</v>
      </c>
      <c r="B116">
        <f t="shared" si="94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ref="H116:L116" ca="1" si="116">G116-5*(G116-$M116)/($M$1-G$1)</f>
        <v>9.8867826259727339E-3</v>
      </c>
      <c r="I116" s="111">
        <f t="shared" ca="1" si="116"/>
        <v>1.9773565251945468E-2</v>
      </c>
      <c r="J116" s="111">
        <f t="shared" ca="1" si="116"/>
        <v>2.9660347877918204E-2</v>
      </c>
      <c r="K116" s="111">
        <f t="shared" ca="1" si="116"/>
        <v>3.9547130503890936E-2</v>
      </c>
      <c r="L116" s="111">
        <f t="shared" ca="1" si="116"/>
        <v>4.9433913129863671E-2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5.9320695755836407E-2</v>
      </c>
    </row>
    <row r="117" spans="1:13" x14ac:dyDescent="0.3">
      <c r="A117" t="s">
        <v>4</v>
      </c>
      <c r="B117">
        <f t="shared" si="94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9.2837250846966482E-5</v>
      </c>
      <c r="H117" s="111">
        <f t="shared" ref="H117:L117" ca="1" si="117">G117-5*(G117-$M117)/($M$1-G$1)</f>
        <v>9.478687112854765E-3</v>
      </c>
      <c r="I117" s="111">
        <f t="shared" ca="1" si="117"/>
        <v>1.8864536974862563E-2</v>
      </c>
      <c r="J117" s="111">
        <f t="shared" ca="1" si="117"/>
        <v>2.8250386836870364E-2</v>
      </c>
      <c r="K117" s="111">
        <f t="shared" ca="1" si="117"/>
        <v>3.763623669887816E-2</v>
      </c>
      <c r="L117" s="111">
        <f t="shared" ca="1" si="117"/>
        <v>4.702208656088596E-2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5.640793642289376E-2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0</v>
      </c>
      <c r="I2" s="111">
        <f ca="1">H2-5*(H2-$M2)/($M$1-H$1)</f>
        <v>0</v>
      </c>
      <c r="J2" s="111">
        <f ca="1">I2-5*(I2-$M2)/($M$1-I$1)</f>
        <v>0</v>
      </c>
      <c r="K2" s="111">
        <f ca="1">J2-5*(J2-$M2)/($M$1-J$1)</f>
        <v>0</v>
      </c>
      <c r="L2" s="111">
        <f ca="1">K2-5*(K2-$M2)/($M$1-K$1)</f>
        <v>0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3.0506754416582326E-3</v>
      </c>
      <c r="H3" s="111">
        <f t="shared" ref="H3:L18" ca="1" si="0">G3-5*(G3-$M3)/($M$1-G$1)</f>
        <v>3.0506754416582326E-3</v>
      </c>
      <c r="I3" s="111">
        <f t="shared" ca="1" si="0"/>
        <v>3.0506754416582326E-3</v>
      </c>
      <c r="J3" s="111">
        <f t="shared" ca="1" si="0"/>
        <v>3.0506754416582326E-3</v>
      </c>
      <c r="K3" s="111">
        <f t="shared" ca="1" si="0"/>
        <v>3.0506754416582326E-3</v>
      </c>
      <c r="L3" s="111">
        <f t="shared" ca="1" si="0"/>
        <v>3.0506754416582326E-3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3.0506754416582326E-3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0"/>
        <v>0</v>
      </c>
      <c r="I4" s="111">
        <f t="shared" ca="1" si="0"/>
        <v>0</v>
      </c>
      <c r="J4" s="111">
        <f t="shared" ca="1" si="0"/>
        <v>0</v>
      </c>
      <c r="K4" s="111">
        <f t="shared" ca="1" si="0"/>
        <v>0</v>
      </c>
      <c r="L4" s="111">
        <f t="shared" ca="1" si="0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0"/>
        <v>0</v>
      </c>
      <c r="I5" s="111">
        <f t="shared" ca="1" si="0"/>
        <v>0</v>
      </c>
      <c r="J5" s="111">
        <f t="shared" ca="1" si="0"/>
        <v>0</v>
      </c>
      <c r="K5" s="111">
        <f t="shared" ca="1" si="0"/>
        <v>0</v>
      </c>
      <c r="L5" s="111">
        <f t="shared" ca="1" si="0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0"/>
        <v>0</v>
      </c>
      <c r="I6" s="111">
        <f t="shared" ca="1" si="0"/>
        <v>0</v>
      </c>
      <c r="J6" s="111">
        <f t="shared" ca="1" si="0"/>
        <v>0</v>
      </c>
      <c r="K6" s="111">
        <f t="shared" ca="1" si="0"/>
        <v>0</v>
      </c>
      <c r="L6" s="111">
        <f t="shared" ca="1" si="0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1.8806720464912014E-2</v>
      </c>
      <c r="H7" s="111">
        <f t="shared" ca="1" si="0"/>
        <v>1.8806720464912014E-2</v>
      </c>
      <c r="I7" s="111">
        <f t="shared" ca="1" si="0"/>
        <v>1.8806720464912014E-2</v>
      </c>
      <c r="J7" s="111">
        <f t="shared" ca="1" si="0"/>
        <v>1.8806720464912014E-2</v>
      </c>
      <c r="K7" s="111">
        <f t="shared" ca="1" si="0"/>
        <v>1.8806720464912014E-2</v>
      </c>
      <c r="L7" s="111">
        <f t="shared" ca="1" si="0"/>
        <v>1.8806720464912014E-2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1.8806720464912014E-2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1.337446499649737E-2</v>
      </c>
      <c r="H8" s="111">
        <f t="shared" ca="1" si="0"/>
        <v>1.337446499649737E-2</v>
      </c>
      <c r="I8" s="111">
        <f t="shared" ca="1" si="0"/>
        <v>1.337446499649737E-2</v>
      </c>
      <c r="J8" s="111">
        <f t="shared" ca="1" si="0"/>
        <v>1.337446499649737E-2</v>
      </c>
      <c r="K8" s="111">
        <f t="shared" ca="1" si="0"/>
        <v>1.337446499649737E-2</v>
      </c>
      <c r="L8" s="111">
        <f t="shared" ca="1" si="0"/>
        <v>1.337446499649737E-2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1.337446499649737E-2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0"/>
        <v>0</v>
      </c>
      <c r="I9" s="111">
        <f t="shared" ca="1" si="0"/>
        <v>0</v>
      </c>
      <c r="J9" s="111">
        <f t="shared" ca="1" si="0"/>
        <v>0</v>
      </c>
      <c r="K9" s="111">
        <f t="shared" ca="1" si="0"/>
        <v>0</v>
      </c>
      <c r="L9" s="111">
        <f t="shared" ca="1" si="0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0"/>
        <v>0</v>
      </c>
      <c r="I10" s="111">
        <f t="shared" ca="1" si="0"/>
        <v>0</v>
      </c>
      <c r="J10" s="111">
        <f t="shared" ca="1" si="0"/>
        <v>0</v>
      </c>
      <c r="K10" s="111">
        <f t="shared" ca="1" si="0"/>
        <v>0</v>
      </c>
      <c r="L10" s="111">
        <f t="shared" ca="1" si="0"/>
        <v>0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8.9491808957032574E-3</v>
      </c>
      <c r="H11" s="111">
        <f t="shared" ca="1" si="0"/>
        <v>8.9491808957032574E-3</v>
      </c>
      <c r="I11" s="111">
        <f t="shared" ca="1" si="0"/>
        <v>8.9491808957032574E-3</v>
      </c>
      <c r="J11" s="111">
        <f t="shared" ca="1" si="0"/>
        <v>8.9491808957032574E-3</v>
      </c>
      <c r="K11" s="111">
        <f t="shared" ca="1" si="0"/>
        <v>8.9491808957032574E-3</v>
      </c>
      <c r="L11" s="111">
        <f t="shared" ca="1" si="0"/>
        <v>8.9491808957032574E-3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8.9491808957032574E-3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0"/>
        <v>0</v>
      </c>
      <c r="I12" s="111">
        <f t="shared" ca="1" si="0"/>
        <v>0</v>
      </c>
      <c r="J12" s="111">
        <f t="shared" ca="1" si="0"/>
        <v>0</v>
      </c>
      <c r="K12" s="111">
        <f t="shared" ca="1" si="0"/>
        <v>0</v>
      </c>
      <c r="L12" s="111">
        <f t="shared" ca="1" si="0"/>
        <v>0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0"/>
        <v>0</v>
      </c>
      <c r="I13" s="111">
        <f t="shared" ca="1" si="0"/>
        <v>0</v>
      </c>
      <c r="J13" s="111">
        <f t="shared" ca="1" si="0"/>
        <v>0</v>
      </c>
      <c r="K13" s="111">
        <f t="shared" ca="1" si="0"/>
        <v>0</v>
      </c>
      <c r="L13" s="111">
        <f t="shared" ca="1" si="0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2.1428295274474717E-3</v>
      </c>
      <c r="H14" s="111">
        <f t="shared" ca="1" si="0"/>
        <v>2.1428295274474717E-3</v>
      </c>
      <c r="I14" s="111">
        <f t="shared" ca="1" si="0"/>
        <v>2.1428295274474717E-3</v>
      </c>
      <c r="J14" s="111">
        <f t="shared" ca="1" si="0"/>
        <v>2.1428295274474717E-3</v>
      </c>
      <c r="K14" s="111">
        <f t="shared" ca="1" si="0"/>
        <v>2.1428295274474717E-3</v>
      </c>
      <c r="L14" s="111">
        <f t="shared" ca="1" si="0"/>
        <v>2.1428295274474717E-3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2.1428295274474717E-3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0"/>
        <v>0</v>
      </c>
      <c r="I15" s="111">
        <f t="shared" ca="1" si="0"/>
        <v>0</v>
      </c>
      <c r="J15" s="111">
        <f t="shared" ca="1" si="0"/>
        <v>0</v>
      </c>
      <c r="K15" s="111">
        <f t="shared" ca="1" si="0"/>
        <v>0</v>
      </c>
      <c r="L15" s="111">
        <f t="shared" ca="1" si="0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0"/>
        <v>0</v>
      </c>
      <c r="I16" s="111">
        <f t="shared" ca="1" si="0"/>
        <v>0</v>
      </c>
      <c r="J16" s="111">
        <f t="shared" ca="1" si="0"/>
        <v>0</v>
      </c>
      <c r="K16" s="111">
        <f t="shared" ca="1" si="0"/>
        <v>0</v>
      </c>
      <c r="L16" s="111">
        <f t="shared" ca="1" si="0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0"/>
        <v>0</v>
      </c>
      <c r="I17" s="111">
        <f t="shared" ca="1" si="0"/>
        <v>0</v>
      </c>
      <c r="J17" s="111">
        <f t="shared" ca="1" si="0"/>
        <v>0</v>
      </c>
      <c r="K17" s="111">
        <f t="shared" ca="1" si="0"/>
        <v>0</v>
      </c>
      <c r="L17" s="111">
        <f t="shared" ca="1" si="0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0"/>
        <v>0</v>
      </c>
      <c r="I18" s="111">
        <f t="shared" ca="1" si="0"/>
        <v>0</v>
      </c>
      <c r="J18" s="111">
        <f t="shared" ca="1" si="0"/>
        <v>0</v>
      </c>
      <c r="K18" s="111">
        <f t="shared" ca="1" si="0"/>
        <v>0</v>
      </c>
      <c r="L18" s="111">
        <f t="shared" ca="1" si="0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1">G19-5*(G19-$M19)/($M$1-G$1)</f>
        <v>0</v>
      </c>
      <c r="I19" s="111">
        <f t="shared" ca="1" si="1"/>
        <v>0</v>
      </c>
      <c r="J19" s="111">
        <f t="shared" ca="1" si="1"/>
        <v>0</v>
      </c>
      <c r="K19" s="111">
        <f t="shared" ca="1" si="1"/>
        <v>0</v>
      </c>
      <c r="L19" s="111">
        <f t="shared" ca="1" si="1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1"/>
        <v>0</v>
      </c>
      <c r="I20" s="111">
        <f t="shared" ca="1" si="1"/>
        <v>0</v>
      </c>
      <c r="J20" s="111">
        <f t="shared" ca="1" si="1"/>
        <v>0</v>
      </c>
      <c r="K20" s="111">
        <f t="shared" ca="1" si="1"/>
        <v>0</v>
      </c>
      <c r="L20" s="111">
        <f t="shared" ca="1" si="1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1.106681838471015E-2</v>
      </c>
      <c r="H21" s="111">
        <f t="shared" ca="1" si="1"/>
        <v>1.106681838471015E-2</v>
      </c>
      <c r="I21" s="111">
        <f t="shared" ca="1" si="1"/>
        <v>1.106681838471015E-2</v>
      </c>
      <c r="J21" s="111">
        <f t="shared" ca="1" si="1"/>
        <v>1.106681838471015E-2</v>
      </c>
      <c r="K21" s="111">
        <f t="shared" ca="1" si="1"/>
        <v>1.106681838471015E-2</v>
      </c>
      <c r="L21" s="111">
        <f t="shared" ca="1" si="1"/>
        <v>1.106681838471015E-2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1.106681838471015E-2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2.430183862075449E-3</v>
      </c>
      <c r="H22" s="111">
        <f t="shared" ca="1" si="1"/>
        <v>2.430183862075449E-3</v>
      </c>
      <c r="I22" s="111">
        <f t="shared" ca="1" si="1"/>
        <v>2.430183862075449E-3</v>
      </c>
      <c r="J22" s="111">
        <f t="shared" ca="1" si="1"/>
        <v>2.430183862075449E-3</v>
      </c>
      <c r="K22" s="111">
        <f t="shared" ca="1" si="1"/>
        <v>2.430183862075449E-3</v>
      </c>
      <c r="L22" s="111">
        <f t="shared" ca="1" si="1"/>
        <v>2.430183862075449E-3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2.430183862075449E-3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1"/>
        <v>0</v>
      </c>
      <c r="I23" s="111">
        <f t="shared" ca="1" si="1"/>
        <v>0</v>
      </c>
      <c r="J23" s="111">
        <f t="shared" ca="1" si="1"/>
        <v>0</v>
      </c>
      <c r="K23" s="111">
        <f t="shared" ca="1" si="1"/>
        <v>0</v>
      </c>
      <c r="L23" s="111">
        <f t="shared" ca="1" si="1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5.2602894589139659E-5</v>
      </c>
      <c r="H24" s="111">
        <f t="shared" ca="1" si="1"/>
        <v>5.2602894589139659E-5</v>
      </c>
      <c r="I24" s="111">
        <f t="shared" ca="1" si="1"/>
        <v>5.2602894589139659E-5</v>
      </c>
      <c r="J24" s="111">
        <f t="shared" ca="1" si="1"/>
        <v>5.2602894589139659E-5</v>
      </c>
      <c r="K24" s="111">
        <f t="shared" ca="1" si="1"/>
        <v>5.2602894589139659E-5</v>
      </c>
      <c r="L24" s="111">
        <f t="shared" ca="1" si="1"/>
        <v>5.2602894589139659E-5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5.2602894589139659E-5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1.9564347282834465E-3</v>
      </c>
      <c r="H25" s="111">
        <f t="shared" ca="1" si="1"/>
        <v>1.9564347282834465E-3</v>
      </c>
      <c r="I25" s="111">
        <f t="shared" ca="1" si="1"/>
        <v>1.9564347282834465E-3</v>
      </c>
      <c r="J25" s="111">
        <f t="shared" ca="1" si="1"/>
        <v>1.9564347282834465E-3</v>
      </c>
      <c r="K25" s="111">
        <f t="shared" ca="1" si="1"/>
        <v>1.9564347282834465E-3</v>
      </c>
      <c r="L25" s="111">
        <f t="shared" ca="1" si="1"/>
        <v>1.9564347282834465E-3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1.9564347282834465E-3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1"/>
        <v>0</v>
      </c>
      <c r="I26" s="111">
        <f t="shared" ca="1" si="1"/>
        <v>0</v>
      </c>
      <c r="J26" s="111">
        <f t="shared" ca="1" si="1"/>
        <v>0</v>
      </c>
      <c r="K26" s="111">
        <f t="shared" ca="1" si="1"/>
        <v>0</v>
      </c>
      <c r="L26" s="111">
        <f t="shared" ca="1" si="1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1"/>
        <v>0</v>
      </c>
      <c r="I27" s="111">
        <f t="shared" ca="1" si="1"/>
        <v>0</v>
      </c>
      <c r="J27" s="111">
        <f t="shared" ca="1" si="1"/>
        <v>0</v>
      </c>
      <c r="K27" s="111">
        <f t="shared" ca="1" si="1"/>
        <v>0</v>
      </c>
      <c r="L27" s="111">
        <f t="shared" ca="1" si="1"/>
        <v>0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1"/>
        <v>0</v>
      </c>
      <c r="I28" s="111">
        <f t="shared" ca="1" si="1"/>
        <v>0</v>
      </c>
      <c r="J28" s="111">
        <f t="shared" ca="1" si="1"/>
        <v>0</v>
      </c>
      <c r="K28" s="111">
        <f t="shared" ca="1" si="1"/>
        <v>0</v>
      </c>
      <c r="L28" s="111">
        <f t="shared" ca="1" si="1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5.5216089477486726E-4</v>
      </c>
      <c r="H29" s="111">
        <f t="shared" ca="1" si="1"/>
        <v>5.5216089477486726E-4</v>
      </c>
      <c r="I29" s="111">
        <f t="shared" ca="1" si="1"/>
        <v>5.5216089477486726E-4</v>
      </c>
      <c r="J29" s="111">
        <f t="shared" ca="1" si="1"/>
        <v>5.5216089477486726E-4</v>
      </c>
      <c r="K29" s="111">
        <f t="shared" ca="1" si="1"/>
        <v>5.5216089477486726E-4</v>
      </c>
      <c r="L29" s="111">
        <f t="shared" ca="1" si="1"/>
        <v>5.5216089477486726E-4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5.5216089477486726E-4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5.6600543567808725E-3</v>
      </c>
      <c r="H30" s="111">
        <f t="shared" ca="1" si="1"/>
        <v>5.6600543567808725E-3</v>
      </c>
      <c r="I30" s="111">
        <f t="shared" ca="1" si="1"/>
        <v>5.6600543567808725E-3</v>
      </c>
      <c r="J30" s="111">
        <f t="shared" ca="1" si="1"/>
        <v>5.6600543567808725E-3</v>
      </c>
      <c r="K30" s="111">
        <f t="shared" ca="1" si="1"/>
        <v>5.6600543567808725E-3</v>
      </c>
      <c r="L30" s="111">
        <f t="shared" ca="1" si="1"/>
        <v>5.6600543567808725E-3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5.6600543567808725E-3</v>
      </c>
    </row>
    <row r="31" spans="1:13" x14ac:dyDescent="0.3">
      <c r="A31" t="s">
        <v>12</v>
      </c>
      <c r="B31">
        <f t="shared" ref="B31:B94" si="2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1"/>
        <v>0</v>
      </c>
      <c r="I31" s="111">
        <f t="shared" ca="1" si="1"/>
        <v>0</v>
      </c>
      <c r="J31" s="111">
        <f t="shared" ca="1" si="1"/>
        <v>0</v>
      </c>
      <c r="K31" s="111">
        <f t="shared" ca="1" si="1"/>
        <v>0</v>
      </c>
      <c r="L31" s="111">
        <f t="shared" ca="1" si="1"/>
        <v>0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2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3.0506754416582326E-3</v>
      </c>
      <c r="H32" s="111">
        <f t="shared" ca="1" si="1"/>
        <v>3.0506754416582326E-3</v>
      </c>
      <c r="I32" s="111">
        <f t="shared" ca="1" si="1"/>
        <v>3.0506754416582326E-3</v>
      </c>
      <c r="J32" s="111">
        <f t="shared" ca="1" si="1"/>
        <v>3.0506754416582326E-3</v>
      </c>
      <c r="K32" s="111">
        <f t="shared" ca="1" si="1"/>
        <v>3.0506754416582326E-3</v>
      </c>
      <c r="L32" s="111">
        <f t="shared" ca="1" si="1"/>
        <v>3.0506754416582326E-3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3.0506754416582326E-3</v>
      </c>
    </row>
    <row r="33" spans="1:13" x14ac:dyDescent="0.3">
      <c r="A33" t="s">
        <v>19</v>
      </c>
      <c r="B33">
        <f t="shared" si="2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1"/>
        <v>0</v>
      </c>
      <c r="I33" s="111">
        <f t="shared" ca="1" si="1"/>
        <v>0</v>
      </c>
      <c r="J33" s="111">
        <f t="shared" ca="1" si="1"/>
        <v>0</v>
      </c>
      <c r="K33" s="111">
        <f t="shared" ca="1" si="1"/>
        <v>0</v>
      </c>
      <c r="L33" s="111">
        <f t="shared" ca="1" si="1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2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1"/>
        <v>0</v>
      </c>
      <c r="I34" s="111">
        <f t="shared" ca="1" si="1"/>
        <v>0</v>
      </c>
      <c r="J34" s="111">
        <f t="shared" ca="1" si="1"/>
        <v>0</v>
      </c>
      <c r="K34" s="111">
        <f t="shared" ca="1" si="1"/>
        <v>0</v>
      </c>
      <c r="L34" s="111">
        <f t="shared" ca="1" si="1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2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3">G35-5*(G35-$M35)/($M$1-G$1)</f>
        <v>0</v>
      </c>
      <c r="I35" s="111">
        <f t="shared" ca="1" si="3"/>
        <v>0</v>
      </c>
      <c r="J35" s="111">
        <f t="shared" ca="1" si="3"/>
        <v>0</v>
      </c>
      <c r="K35" s="111">
        <f t="shared" ca="1" si="3"/>
        <v>0</v>
      </c>
      <c r="L35" s="111">
        <f t="shared" ca="1" si="3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2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1.8806720464912014E-2</v>
      </c>
      <c r="H36" s="111">
        <f t="shared" ca="1" si="3"/>
        <v>1.8806720464912014E-2</v>
      </c>
      <c r="I36" s="111">
        <f t="shared" ca="1" si="3"/>
        <v>1.8806720464912014E-2</v>
      </c>
      <c r="J36" s="111">
        <f t="shared" ca="1" si="3"/>
        <v>1.8806720464912014E-2</v>
      </c>
      <c r="K36" s="111">
        <f t="shared" ca="1" si="3"/>
        <v>1.8806720464912014E-2</v>
      </c>
      <c r="L36" s="111">
        <f t="shared" ca="1" si="3"/>
        <v>1.8806720464912014E-2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1.8806720464912014E-2</v>
      </c>
    </row>
    <row r="37" spans="1:13" x14ac:dyDescent="0.3">
      <c r="A37" t="s">
        <v>17</v>
      </c>
      <c r="B37">
        <f t="shared" si="2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1.337446499649737E-2</v>
      </c>
      <c r="H37" s="111">
        <f t="shared" ca="1" si="3"/>
        <v>1.337446499649737E-2</v>
      </c>
      <c r="I37" s="111">
        <f t="shared" ca="1" si="3"/>
        <v>1.337446499649737E-2</v>
      </c>
      <c r="J37" s="111">
        <f t="shared" ca="1" si="3"/>
        <v>1.337446499649737E-2</v>
      </c>
      <c r="K37" s="111">
        <f t="shared" ca="1" si="3"/>
        <v>1.337446499649737E-2</v>
      </c>
      <c r="L37" s="111">
        <f t="shared" ca="1" si="3"/>
        <v>1.337446499649737E-2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1.337446499649737E-2</v>
      </c>
    </row>
    <row r="38" spans="1:13" x14ac:dyDescent="0.3">
      <c r="A38" t="s">
        <v>25</v>
      </c>
      <c r="B38">
        <f t="shared" si="2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3"/>
        <v>0</v>
      </c>
      <c r="I38" s="111">
        <f t="shared" ca="1" si="3"/>
        <v>0</v>
      </c>
      <c r="J38" s="111">
        <f t="shared" ca="1" si="3"/>
        <v>0</v>
      </c>
      <c r="K38" s="111">
        <f t="shared" ca="1" si="3"/>
        <v>0</v>
      </c>
      <c r="L38" s="111">
        <f t="shared" ca="1" si="3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2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3"/>
        <v>0</v>
      </c>
      <c r="I39" s="111">
        <f t="shared" ca="1" si="3"/>
        <v>0</v>
      </c>
      <c r="J39" s="111">
        <f t="shared" ca="1" si="3"/>
        <v>0</v>
      </c>
      <c r="K39" s="111">
        <f t="shared" ca="1" si="3"/>
        <v>0</v>
      </c>
      <c r="L39" s="111">
        <f t="shared" ca="1" si="3"/>
        <v>0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2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8.9491808957032574E-3</v>
      </c>
      <c r="H40" s="111">
        <f t="shared" ca="1" si="3"/>
        <v>8.9491808957032574E-3</v>
      </c>
      <c r="I40" s="111">
        <f t="shared" ca="1" si="3"/>
        <v>8.9491808957032574E-3</v>
      </c>
      <c r="J40" s="111">
        <f t="shared" ca="1" si="3"/>
        <v>8.9491808957032574E-3</v>
      </c>
      <c r="K40" s="111">
        <f t="shared" ca="1" si="3"/>
        <v>8.9491808957032574E-3</v>
      </c>
      <c r="L40" s="111">
        <f t="shared" ca="1" si="3"/>
        <v>8.9491808957032574E-3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8.9491808957032574E-3</v>
      </c>
    </row>
    <row r="41" spans="1:13" x14ac:dyDescent="0.3">
      <c r="A41" t="s">
        <v>2</v>
      </c>
      <c r="B41">
        <f t="shared" si="2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3"/>
        <v>0</v>
      </c>
      <c r="I41" s="111">
        <f t="shared" ca="1" si="3"/>
        <v>0</v>
      </c>
      <c r="J41" s="111">
        <f t="shared" ca="1" si="3"/>
        <v>0</v>
      </c>
      <c r="K41" s="111">
        <f t="shared" ca="1" si="3"/>
        <v>0</v>
      </c>
      <c r="L41" s="111">
        <f t="shared" ca="1" si="3"/>
        <v>0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2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3"/>
        <v>0</v>
      </c>
      <c r="I42" s="111">
        <f t="shared" ca="1" si="3"/>
        <v>0</v>
      </c>
      <c r="J42" s="111">
        <f t="shared" ca="1" si="3"/>
        <v>0</v>
      </c>
      <c r="K42" s="111">
        <f t="shared" ca="1" si="3"/>
        <v>0</v>
      </c>
      <c r="L42" s="111">
        <f t="shared" ca="1" si="3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2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2.1428295274474717E-3</v>
      </c>
      <c r="H43" s="111">
        <f t="shared" ca="1" si="3"/>
        <v>2.1428295274474717E-3</v>
      </c>
      <c r="I43" s="111">
        <f t="shared" ca="1" si="3"/>
        <v>2.1428295274474717E-3</v>
      </c>
      <c r="J43" s="111">
        <f t="shared" ca="1" si="3"/>
        <v>2.1428295274474717E-3</v>
      </c>
      <c r="K43" s="111">
        <f t="shared" ca="1" si="3"/>
        <v>2.1428295274474717E-3</v>
      </c>
      <c r="L43" s="111">
        <f t="shared" ca="1" si="3"/>
        <v>2.1428295274474717E-3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2.1428295274474717E-3</v>
      </c>
    </row>
    <row r="44" spans="1:13" x14ac:dyDescent="0.3">
      <c r="A44" t="s">
        <v>18</v>
      </c>
      <c r="B44">
        <f t="shared" si="2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3"/>
        <v>0</v>
      </c>
      <c r="I44" s="111">
        <f t="shared" ca="1" si="3"/>
        <v>0</v>
      </c>
      <c r="J44" s="111">
        <f t="shared" ca="1" si="3"/>
        <v>0</v>
      </c>
      <c r="K44" s="111">
        <f t="shared" ca="1" si="3"/>
        <v>0</v>
      </c>
      <c r="L44" s="111">
        <f t="shared" ca="1" si="3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2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3"/>
        <v>0</v>
      </c>
      <c r="I45" s="111">
        <f t="shared" ca="1" si="3"/>
        <v>0</v>
      </c>
      <c r="J45" s="111">
        <f t="shared" ca="1" si="3"/>
        <v>0</v>
      </c>
      <c r="K45" s="111">
        <f t="shared" ca="1" si="3"/>
        <v>0</v>
      </c>
      <c r="L45" s="111">
        <f t="shared" ca="1" si="3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2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3"/>
        <v>0</v>
      </c>
      <c r="I46" s="111">
        <f t="shared" ca="1" si="3"/>
        <v>0</v>
      </c>
      <c r="J46" s="111">
        <f t="shared" ca="1" si="3"/>
        <v>0</v>
      </c>
      <c r="K46" s="111">
        <f t="shared" ca="1" si="3"/>
        <v>0</v>
      </c>
      <c r="L46" s="111">
        <f t="shared" ca="1" si="3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2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3"/>
        <v>0</v>
      </c>
      <c r="I47" s="111">
        <f t="shared" ca="1" si="3"/>
        <v>0</v>
      </c>
      <c r="J47" s="111">
        <f t="shared" ca="1" si="3"/>
        <v>0</v>
      </c>
      <c r="K47" s="111">
        <f t="shared" ca="1" si="3"/>
        <v>0</v>
      </c>
      <c r="L47" s="111">
        <f t="shared" ca="1" si="3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2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3"/>
        <v>0</v>
      </c>
      <c r="I48" s="111">
        <f t="shared" ca="1" si="3"/>
        <v>0</v>
      </c>
      <c r="J48" s="111">
        <f t="shared" ca="1" si="3"/>
        <v>0</v>
      </c>
      <c r="K48" s="111">
        <f t="shared" ca="1" si="3"/>
        <v>0</v>
      </c>
      <c r="L48" s="111">
        <f t="shared" ca="1" si="3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2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3"/>
        <v>0</v>
      </c>
      <c r="I49" s="111">
        <f t="shared" ca="1" si="3"/>
        <v>0</v>
      </c>
      <c r="J49" s="111">
        <f t="shared" ca="1" si="3"/>
        <v>0</v>
      </c>
      <c r="K49" s="111">
        <f t="shared" ca="1" si="3"/>
        <v>0</v>
      </c>
      <c r="L49" s="111">
        <f t="shared" ca="1" si="3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2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1.106681838471015E-2</v>
      </c>
      <c r="H50" s="111">
        <f t="shared" ca="1" si="3"/>
        <v>1.106681838471015E-2</v>
      </c>
      <c r="I50" s="111">
        <f t="shared" ca="1" si="3"/>
        <v>1.106681838471015E-2</v>
      </c>
      <c r="J50" s="111">
        <f t="shared" ca="1" si="3"/>
        <v>1.106681838471015E-2</v>
      </c>
      <c r="K50" s="111">
        <f t="shared" ca="1" si="3"/>
        <v>1.106681838471015E-2</v>
      </c>
      <c r="L50" s="111">
        <f t="shared" ca="1" si="3"/>
        <v>1.106681838471015E-2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1.106681838471015E-2</v>
      </c>
    </row>
    <row r="51" spans="1:13" x14ac:dyDescent="0.3">
      <c r="A51" t="s">
        <v>6</v>
      </c>
      <c r="B51">
        <f t="shared" si="2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2.430183862075449E-3</v>
      </c>
      <c r="H51" s="111">
        <f t="shared" ref="H51:L66" ca="1" si="4">G51-5*(G51-$M51)/($M$1-G$1)</f>
        <v>2.430183862075449E-3</v>
      </c>
      <c r="I51" s="111">
        <f t="shared" ca="1" si="4"/>
        <v>2.430183862075449E-3</v>
      </c>
      <c r="J51" s="111">
        <f t="shared" ca="1" si="4"/>
        <v>2.430183862075449E-3</v>
      </c>
      <c r="K51" s="111">
        <f t="shared" ca="1" si="4"/>
        <v>2.430183862075449E-3</v>
      </c>
      <c r="L51" s="111">
        <f t="shared" ca="1" si="4"/>
        <v>2.430183862075449E-3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2.430183862075449E-3</v>
      </c>
    </row>
    <row r="52" spans="1:13" x14ac:dyDescent="0.3">
      <c r="A52" t="s">
        <v>21</v>
      </c>
      <c r="B52">
        <f t="shared" si="2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4"/>
        <v>0</v>
      </c>
      <c r="I52" s="111">
        <f t="shared" ca="1" si="4"/>
        <v>0</v>
      </c>
      <c r="J52" s="111">
        <f t="shared" ca="1" si="4"/>
        <v>0</v>
      </c>
      <c r="K52" s="111">
        <f t="shared" ca="1" si="4"/>
        <v>0</v>
      </c>
      <c r="L52" s="111">
        <f t="shared" ca="1" si="4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2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5.2602894589139659E-5</v>
      </c>
      <c r="H53" s="111">
        <f t="shared" ca="1" si="4"/>
        <v>5.2602894589139659E-5</v>
      </c>
      <c r="I53" s="111">
        <f t="shared" ca="1" si="4"/>
        <v>5.2602894589139659E-5</v>
      </c>
      <c r="J53" s="111">
        <f t="shared" ca="1" si="4"/>
        <v>5.2602894589139659E-5</v>
      </c>
      <c r="K53" s="111">
        <f t="shared" ca="1" si="4"/>
        <v>5.2602894589139659E-5</v>
      </c>
      <c r="L53" s="111">
        <f t="shared" ca="1" si="4"/>
        <v>5.2602894589139659E-5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5.2602894589139659E-5</v>
      </c>
    </row>
    <row r="54" spans="1:13" x14ac:dyDescent="0.3">
      <c r="A54" t="s">
        <v>20</v>
      </c>
      <c r="B54">
        <f t="shared" si="2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1.9564347282834465E-3</v>
      </c>
      <c r="H54" s="111">
        <f t="shared" ca="1" si="4"/>
        <v>1.9564347282834465E-3</v>
      </c>
      <c r="I54" s="111">
        <f t="shared" ca="1" si="4"/>
        <v>1.9564347282834465E-3</v>
      </c>
      <c r="J54" s="111">
        <f t="shared" ca="1" si="4"/>
        <v>1.9564347282834465E-3</v>
      </c>
      <c r="K54" s="111">
        <f t="shared" ca="1" si="4"/>
        <v>1.9564347282834465E-3</v>
      </c>
      <c r="L54" s="111">
        <f t="shared" ca="1" si="4"/>
        <v>1.9564347282834465E-3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1.9564347282834465E-3</v>
      </c>
    </row>
    <row r="55" spans="1:13" x14ac:dyDescent="0.3">
      <c r="A55" t="s">
        <v>26</v>
      </c>
      <c r="B55">
        <f t="shared" si="2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4"/>
        <v>0</v>
      </c>
      <c r="I55" s="111">
        <f t="shared" ca="1" si="4"/>
        <v>0</v>
      </c>
      <c r="J55" s="111">
        <f t="shared" ca="1" si="4"/>
        <v>0</v>
      </c>
      <c r="K55" s="111">
        <f t="shared" ca="1" si="4"/>
        <v>0</v>
      </c>
      <c r="L55" s="111">
        <f t="shared" ca="1" si="4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2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4"/>
        <v>0</v>
      </c>
      <c r="I56" s="111">
        <f t="shared" ca="1" si="4"/>
        <v>0</v>
      </c>
      <c r="J56" s="111">
        <f t="shared" ca="1" si="4"/>
        <v>0</v>
      </c>
      <c r="K56" s="111">
        <f t="shared" ca="1" si="4"/>
        <v>0</v>
      </c>
      <c r="L56" s="111">
        <f t="shared" ca="1" si="4"/>
        <v>0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2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4"/>
        <v>0</v>
      </c>
      <c r="I57" s="111">
        <f t="shared" ca="1" si="4"/>
        <v>0</v>
      </c>
      <c r="J57" s="111">
        <f t="shared" ca="1" si="4"/>
        <v>0</v>
      </c>
      <c r="K57" s="111">
        <f t="shared" ca="1" si="4"/>
        <v>0</v>
      </c>
      <c r="L57" s="111">
        <f t="shared" ca="1" si="4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2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5.5216089477486726E-4</v>
      </c>
      <c r="H58" s="111">
        <f t="shared" ca="1" si="4"/>
        <v>5.5216089477486726E-4</v>
      </c>
      <c r="I58" s="111">
        <f t="shared" ca="1" si="4"/>
        <v>5.5216089477486726E-4</v>
      </c>
      <c r="J58" s="111">
        <f t="shared" ca="1" si="4"/>
        <v>5.5216089477486726E-4</v>
      </c>
      <c r="K58" s="111">
        <f t="shared" ca="1" si="4"/>
        <v>5.5216089477486726E-4</v>
      </c>
      <c r="L58" s="111">
        <f t="shared" ca="1" si="4"/>
        <v>5.5216089477486726E-4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5.5216089477486726E-4</v>
      </c>
    </row>
    <row r="59" spans="1:13" x14ac:dyDescent="0.3">
      <c r="A59" t="s">
        <v>4</v>
      </c>
      <c r="B59">
        <f t="shared" si="2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5.6600543567808725E-3</v>
      </c>
      <c r="H59" s="111">
        <f t="shared" ca="1" si="4"/>
        <v>5.6600543567808725E-3</v>
      </c>
      <c r="I59" s="111">
        <f t="shared" ca="1" si="4"/>
        <v>5.6600543567808725E-3</v>
      </c>
      <c r="J59" s="111">
        <f t="shared" ca="1" si="4"/>
        <v>5.6600543567808725E-3</v>
      </c>
      <c r="K59" s="111">
        <f t="shared" ca="1" si="4"/>
        <v>5.6600543567808725E-3</v>
      </c>
      <c r="L59" s="111">
        <f t="shared" ca="1" si="4"/>
        <v>5.6600543567808725E-3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5.6600543567808725E-3</v>
      </c>
    </row>
    <row r="60" spans="1:13" x14ac:dyDescent="0.3">
      <c r="A60" t="s">
        <v>12</v>
      </c>
      <c r="B60">
        <f t="shared" si="2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4"/>
        <v>0</v>
      </c>
      <c r="I60" s="111">
        <f t="shared" ca="1" si="4"/>
        <v>0</v>
      </c>
      <c r="J60" s="111">
        <f t="shared" ca="1" si="4"/>
        <v>0</v>
      </c>
      <c r="K60" s="111">
        <f t="shared" ca="1" si="4"/>
        <v>0</v>
      </c>
      <c r="L60" s="111">
        <f t="shared" ca="1" si="4"/>
        <v>0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2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3.0506754416582326E-3</v>
      </c>
      <c r="H61" s="111">
        <f t="shared" ca="1" si="4"/>
        <v>3.0506754416582326E-3</v>
      </c>
      <c r="I61" s="111">
        <f t="shared" ca="1" si="4"/>
        <v>3.0506754416582326E-3</v>
      </c>
      <c r="J61" s="111">
        <f t="shared" ca="1" si="4"/>
        <v>3.0506754416582326E-3</v>
      </c>
      <c r="K61" s="111">
        <f t="shared" ca="1" si="4"/>
        <v>3.0506754416582326E-3</v>
      </c>
      <c r="L61" s="111">
        <f t="shared" ca="1" si="4"/>
        <v>3.0506754416582326E-3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3.0506754416582326E-3</v>
      </c>
    </row>
    <row r="62" spans="1:13" x14ac:dyDescent="0.3">
      <c r="A62" t="s">
        <v>19</v>
      </c>
      <c r="B62">
        <f t="shared" si="2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4"/>
        <v>0</v>
      </c>
      <c r="I62" s="111">
        <f t="shared" ca="1" si="4"/>
        <v>0</v>
      </c>
      <c r="J62" s="111">
        <f t="shared" ca="1" si="4"/>
        <v>0</v>
      </c>
      <c r="K62" s="111">
        <f t="shared" ca="1" si="4"/>
        <v>0</v>
      </c>
      <c r="L62" s="111">
        <f t="shared" ca="1" si="4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2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4"/>
        <v>0</v>
      </c>
      <c r="I63" s="111">
        <f t="shared" ca="1" si="4"/>
        <v>0</v>
      </c>
      <c r="J63" s="111">
        <f t="shared" ca="1" si="4"/>
        <v>0</v>
      </c>
      <c r="K63" s="111">
        <f t="shared" ca="1" si="4"/>
        <v>0</v>
      </c>
      <c r="L63" s="111">
        <f t="shared" ca="1" si="4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2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4"/>
        <v>0</v>
      </c>
      <c r="I64" s="111">
        <f t="shared" ca="1" si="4"/>
        <v>0</v>
      </c>
      <c r="J64" s="111">
        <f t="shared" ca="1" si="4"/>
        <v>0</v>
      </c>
      <c r="K64" s="111">
        <f t="shared" ca="1" si="4"/>
        <v>0</v>
      </c>
      <c r="L64" s="111">
        <f t="shared" ca="1" si="4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2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1.8806720464912014E-2</v>
      </c>
      <c r="H65" s="111">
        <f t="shared" ca="1" si="4"/>
        <v>1.8806720464912014E-2</v>
      </c>
      <c r="I65" s="111">
        <f t="shared" ca="1" si="4"/>
        <v>1.8806720464912014E-2</v>
      </c>
      <c r="J65" s="111">
        <f t="shared" ca="1" si="4"/>
        <v>1.8806720464912014E-2</v>
      </c>
      <c r="K65" s="111">
        <f t="shared" ca="1" si="4"/>
        <v>1.8806720464912014E-2</v>
      </c>
      <c r="L65" s="111">
        <f t="shared" ca="1" si="4"/>
        <v>1.8806720464912014E-2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1.8806720464912014E-2</v>
      </c>
    </row>
    <row r="66" spans="1:13" x14ac:dyDescent="0.3">
      <c r="A66" t="s">
        <v>17</v>
      </c>
      <c r="B66">
        <f t="shared" si="2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1.337446499649737E-2</v>
      </c>
      <c r="H66" s="111">
        <f t="shared" ca="1" si="4"/>
        <v>1.337446499649737E-2</v>
      </c>
      <c r="I66" s="111">
        <f t="shared" ca="1" si="4"/>
        <v>1.337446499649737E-2</v>
      </c>
      <c r="J66" s="111">
        <f t="shared" ca="1" si="4"/>
        <v>1.337446499649737E-2</v>
      </c>
      <c r="K66" s="111">
        <f t="shared" ca="1" si="4"/>
        <v>1.337446499649737E-2</v>
      </c>
      <c r="L66" s="111">
        <f t="shared" ca="1" si="4"/>
        <v>1.337446499649737E-2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1.337446499649737E-2</v>
      </c>
    </row>
    <row r="67" spans="1:13" x14ac:dyDescent="0.3">
      <c r="A67" t="s">
        <v>25</v>
      </c>
      <c r="B67">
        <f t="shared" si="2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5">G67-5*(G67-$M67)/($M$1-G$1)</f>
        <v>0</v>
      </c>
      <c r="I67" s="111">
        <f t="shared" ca="1" si="5"/>
        <v>0</v>
      </c>
      <c r="J67" s="111">
        <f t="shared" ca="1" si="5"/>
        <v>0</v>
      </c>
      <c r="K67" s="111">
        <f t="shared" ca="1" si="5"/>
        <v>0</v>
      </c>
      <c r="L67" s="111">
        <f t="shared" ca="1" si="5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2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5"/>
        <v>0</v>
      </c>
      <c r="I68" s="111">
        <f t="shared" ca="1" si="5"/>
        <v>0</v>
      </c>
      <c r="J68" s="111">
        <f t="shared" ca="1" si="5"/>
        <v>0</v>
      </c>
      <c r="K68" s="111">
        <f t="shared" ca="1" si="5"/>
        <v>0</v>
      </c>
      <c r="L68" s="111">
        <f t="shared" ca="1" si="5"/>
        <v>0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2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8.9491808957032574E-3</v>
      </c>
      <c r="H69" s="111">
        <f t="shared" ca="1" si="5"/>
        <v>8.9491808957032574E-3</v>
      </c>
      <c r="I69" s="111">
        <f t="shared" ca="1" si="5"/>
        <v>8.9491808957032574E-3</v>
      </c>
      <c r="J69" s="111">
        <f t="shared" ca="1" si="5"/>
        <v>8.9491808957032574E-3</v>
      </c>
      <c r="K69" s="111">
        <f t="shared" ca="1" si="5"/>
        <v>8.9491808957032574E-3</v>
      </c>
      <c r="L69" s="111">
        <f t="shared" ca="1" si="5"/>
        <v>8.9491808957032574E-3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8.9491808957032574E-3</v>
      </c>
    </row>
    <row r="70" spans="1:13" x14ac:dyDescent="0.3">
      <c r="A70" t="s">
        <v>2</v>
      </c>
      <c r="B70">
        <f t="shared" si="2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5"/>
        <v>0</v>
      </c>
      <c r="I70" s="111">
        <f t="shared" ca="1" si="5"/>
        <v>0</v>
      </c>
      <c r="J70" s="111">
        <f t="shared" ca="1" si="5"/>
        <v>0</v>
      </c>
      <c r="K70" s="111">
        <f t="shared" ca="1" si="5"/>
        <v>0</v>
      </c>
      <c r="L70" s="111">
        <f t="shared" ca="1" si="5"/>
        <v>0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2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5"/>
        <v>0</v>
      </c>
      <c r="I71" s="111">
        <f t="shared" ca="1" si="5"/>
        <v>0</v>
      </c>
      <c r="J71" s="111">
        <f t="shared" ca="1" si="5"/>
        <v>0</v>
      </c>
      <c r="K71" s="111">
        <f t="shared" ca="1" si="5"/>
        <v>0</v>
      </c>
      <c r="L71" s="111">
        <f t="shared" ca="1" si="5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2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2.1428295274474717E-3</v>
      </c>
      <c r="H72" s="111">
        <f t="shared" ca="1" si="5"/>
        <v>2.1428295274474717E-3</v>
      </c>
      <c r="I72" s="111">
        <f t="shared" ca="1" si="5"/>
        <v>2.1428295274474717E-3</v>
      </c>
      <c r="J72" s="111">
        <f t="shared" ca="1" si="5"/>
        <v>2.1428295274474717E-3</v>
      </c>
      <c r="K72" s="111">
        <f t="shared" ca="1" si="5"/>
        <v>2.1428295274474717E-3</v>
      </c>
      <c r="L72" s="111">
        <f t="shared" ca="1" si="5"/>
        <v>2.1428295274474717E-3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2.1428295274474717E-3</v>
      </c>
    </row>
    <row r="73" spans="1:13" x14ac:dyDescent="0.3">
      <c r="A73" t="s">
        <v>18</v>
      </c>
      <c r="B73">
        <f t="shared" si="2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5"/>
        <v>0</v>
      </c>
      <c r="I73" s="111">
        <f t="shared" ca="1" si="5"/>
        <v>0</v>
      </c>
      <c r="J73" s="111">
        <f t="shared" ca="1" si="5"/>
        <v>0</v>
      </c>
      <c r="K73" s="111">
        <f t="shared" ca="1" si="5"/>
        <v>0</v>
      </c>
      <c r="L73" s="111">
        <f t="shared" ca="1" si="5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2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5"/>
        <v>0</v>
      </c>
      <c r="I74" s="111">
        <f t="shared" ca="1" si="5"/>
        <v>0</v>
      </c>
      <c r="J74" s="111">
        <f t="shared" ca="1" si="5"/>
        <v>0</v>
      </c>
      <c r="K74" s="111">
        <f t="shared" ca="1" si="5"/>
        <v>0</v>
      </c>
      <c r="L74" s="111">
        <f t="shared" ca="1" si="5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2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5"/>
        <v>0</v>
      </c>
      <c r="I75" s="111">
        <f t="shared" ca="1" si="5"/>
        <v>0</v>
      </c>
      <c r="J75" s="111">
        <f t="shared" ca="1" si="5"/>
        <v>0</v>
      </c>
      <c r="K75" s="111">
        <f t="shared" ca="1" si="5"/>
        <v>0</v>
      </c>
      <c r="L75" s="111">
        <f t="shared" ca="1" si="5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2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5"/>
        <v>0</v>
      </c>
      <c r="I76" s="111">
        <f t="shared" ca="1" si="5"/>
        <v>0</v>
      </c>
      <c r="J76" s="111">
        <f t="shared" ca="1" si="5"/>
        <v>0</v>
      </c>
      <c r="K76" s="111">
        <f t="shared" ca="1" si="5"/>
        <v>0</v>
      </c>
      <c r="L76" s="111">
        <f t="shared" ca="1" si="5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2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5"/>
        <v>0</v>
      </c>
      <c r="I77" s="111">
        <f t="shared" ca="1" si="5"/>
        <v>0</v>
      </c>
      <c r="J77" s="111">
        <f t="shared" ca="1" si="5"/>
        <v>0</v>
      </c>
      <c r="K77" s="111">
        <f t="shared" ca="1" si="5"/>
        <v>0</v>
      </c>
      <c r="L77" s="111">
        <f t="shared" ca="1" si="5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2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5"/>
        <v>0</v>
      </c>
      <c r="I78" s="111">
        <f t="shared" ca="1" si="5"/>
        <v>0</v>
      </c>
      <c r="J78" s="111">
        <f t="shared" ca="1" si="5"/>
        <v>0</v>
      </c>
      <c r="K78" s="111">
        <f t="shared" ca="1" si="5"/>
        <v>0</v>
      </c>
      <c r="L78" s="111">
        <f t="shared" ca="1" si="5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2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1.106681838471015E-2</v>
      </c>
      <c r="H79" s="111">
        <f t="shared" ca="1" si="5"/>
        <v>1.106681838471015E-2</v>
      </c>
      <c r="I79" s="111">
        <f t="shared" ca="1" si="5"/>
        <v>1.106681838471015E-2</v>
      </c>
      <c r="J79" s="111">
        <f t="shared" ca="1" si="5"/>
        <v>1.106681838471015E-2</v>
      </c>
      <c r="K79" s="111">
        <f t="shared" ca="1" si="5"/>
        <v>1.106681838471015E-2</v>
      </c>
      <c r="L79" s="111">
        <f t="shared" ca="1" si="5"/>
        <v>1.106681838471015E-2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1.106681838471015E-2</v>
      </c>
    </row>
    <row r="80" spans="1:13" x14ac:dyDescent="0.3">
      <c r="A80" t="s">
        <v>6</v>
      </c>
      <c r="B80">
        <f t="shared" si="2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2.430183862075449E-3</v>
      </c>
      <c r="H80" s="111">
        <f t="shared" ca="1" si="5"/>
        <v>2.430183862075449E-3</v>
      </c>
      <c r="I80" s="111">
        <f t="shared" ca="1" si="5"/>
        <v>2.430183862075449E-3</v>
      </c>
      <c r="J80" s="111">
        <f t="shared" ca="1" si="5"/>
        <v>2.430183862075449E-3</v>
      </c>
      <c r="K80" s="111">
        <f t="shared" ca="1" si="5"/>
        <v>2.430183862075449E-3</v>
      </c>
      <c r="L80" s="111">
        <f t="shared" ca="1" si="5"/>
        <v>2.430183862075449E-3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2.430183862075449E-3</v>
      </c>
    </row>
    <row r="81" spans="1:13" x14ac:dyDescent="0.3">
      <c r="A81" t="s">
        <v>21</v>
      </c>
      <c r="B81">
        <f t="shared" si="2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5"/>
        <v>0</v>
      </c>
      <c r="I81" s="111">
        <f t="shared" ca="1" si="5"/>
        <v>0</v>
      </c>
      <c r="J81" s="111">
        <f t="shared" ca="1" si="5"/>
        <v>0</v>
      </c>
      <c r="K81" s="111">
        <f t="shared" ca="1" si="5"/>
        <v>0</v>
      </c>
      <c r="L81" s="111">
        <f t="shared" ca="1" si="5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2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5.2602894589139659E-5</v>
      </c>
      <c r="H82" s="111">
        <f t="shared" ca="1" si="5"/>
        <v>5.2602894589139659E-5</v>
      </c>
      <c r="I82" s="111">
        <f t="shared" ca="1" si="5"/>
        <v>5.2602894589139659E-5</v>
      </c>
      <c r="J82" s="111">
        <f t="shared" ca="1" si="5"/>
        <v>5.2602894589139659E-5</v>
      </c>
      <c r="K82" s="111">
        <f t="shared" ca="1" si="5"/>
        <v>5.2602894589139659E-5</v>
      </c>
      <c r="L82" s="111">
        <f t="shared" ca="1" si="5"/>
        <v>5.2602894589139659E-5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5.2602894589139659E-5</v>
      </c>
    </row>
    <row r="83" spans="1:13" x14ac:dyDescent="0.3">
      <c r="A83" t="s">
        <v>20</v>
      </c>
      <c r="B83">
        <f t="shared" si="2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1.9564347282834465E-3</v>
      </c>
      <c r="H83" s="111">
        <f t="shared" ref="H83:L98" ca="1" si="6">G83-5*(G83-$M83)/($M$1-G$1)</f>
        <v>1.9564347282834465E-3</v>
      </c>
      <c r="I83" s="111">
        <f t="shared" ca="1" si="6"/>
        <v>1.9564347282834465E-3</v>
      </c>
      <c r="J83" s="111">
        <f t="shared" ca="1" si="6"/>
        <v>1.9564347282834465E-3</v>
      </c>
      <c r="K83" s="111">
        <f t="shared" ca="1" si="6"/>
        <v>1.9564347282834465E-3</v>
      </c>
      <c r="L83" s="111">
        <f t="shared" ca="1" si="6"/>
        <v>1.9564347282834465E-3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1.9564347282834465E-3</v>
      </c>
    </row>
    <row r="84" spans="1:13" x14ac:dyDescent="0.3">
      <c r="A84" t="s">
        <v>26</v>
      </c>
      <c r="B84">
        <f t="shared" si="2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6"/>
        <v>0</v>
      </c>
      <c r="I84" s="111">
        <f t="shared" ca="1" si="6"/>
        <v>0</v>
      </c>
      <c r="J84" s="111">
        <f t="shared" ca="1" si="6"/>
        <v>0</v>
      </c>
      <c r="K84" s="111">
        <f t="shared" ca="1" si="6"/>
        <v>0</v>
      </c>
      <c r="L84" s="111">
        <f t="shared" ca="1" si="6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2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6"/>
        <v>0</v>
      </c>
      <c r="I85" s="111">
        <f t="shared" ca="1" si="6"/>
        <v>0</v>
      </c>
      <c r="J85" s="111">
        <f t="shared" ca="1" si="6"/>
        <v>0</v>
      </c>
      <c r="K85" s="111">
        <f t="shared" ca="1" si="6"/>
        <v>0</v>
      </c>
      <c r="L85" s="111">
        <f t="shared" ca="1" si="6"/>
        <v>0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2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6"/>
        <v>0</v>
      </c>
      <c r="I86" s="111">
        <f t="shared" ca="1" si="6"/>
        <v>0</v>
      </c>
      <c r="J86" s="111">
        <f t="shared" ca="1" si="6"/>
        <v>0</v>
      </c>
      <c r="K86" s="111">
        <f t="shared" ca="1" si="6"/>
        <v>0</v>
      </c>
      <c r="L86" s="111">
        <f t="shared" ca="1" si="6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2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5.5216089477486726E-4</v>
      </c>
      <c r="H87" s="111">
        <f t="shared" ca="1" si="6"/>
        <v>5.5216089477486726E-4</v>
      </c>
      <c r="I87" s="111">
        <f t="shared" ca="1" si="6"/>
        <v>5.5216089477486726E-4</v>
      </c>
      <c r="J87" s="111">
        <f t="shared" ca="1" si="6"/>
        <v>5.5216089477486726E-4</v>
      </c>
      <c r="K87" s="111">
        <f t="shared" ca="1" si="6"/>
        <v>5.5216089477486726E-4</v>
      </c>
      <c r="L87" s="111">
        <f t="shared" ca="1" si="6"/>
        <v>5.5216089477486726E-4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5.5216089477486726E-4</v>
      </c>
    </row>
    <row r="88" spans="1:13" x14ac:dyDescent="0.3">
      <c r="A88" t="s">
        <v>4</v>
      </c>
      <c r="B88">
        <f t="shared" si="2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5.6600543567808725E-3</v>
      </c>
      <c r="H88" s="111">
        <f t="shared" ca="1" si="6"/>
        <v>5.6600543567808725E-3</v>
      </c>
      <c r="I88" s="111">
        <f t="shared" ca="1" si="6"/>
        <v>5.6600543567808725E-3</v>
      </c>
      <c r="J88" s="111">
        <f t="shared" ca="1" si="6"/>
        <v>5.6600543567808725E-3</v>
      </c>
      <c r="K88" s="111">
        <f t="shared" ca="1" si="6"/>
        <v>5.6600543567808725E-3</v>
      </c>
      <c r="L88" s="111">
        <f t="shared" ca="1" si="6"/>
        <v>5.6600543567808725E-3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5.6600543567808725E-3</v>
      </c>
    </row>
    <row r="89" spans="1:13" x14ac:dyDescent="0.3">
      <c r="A89" t="s">
        <v>12</v>
      </c>
      <c r="B89">
        <f t="shared" si="2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6"/>
        <v>0</v>
      </c>
      <c r="I89" s="111">
        <f t="shared" ca="1" si="6"/>
        <v>0</v>
      </c>
      <c r="J89" s="111">
        <f t="shared" ca="1" si="6"/>
        <v>0</v>
      </c>
      <c r="K89" s="111">
        <f t="shared" ca="1" si="6"/>
        <v>0</v>
      </c>
      <c r="L89" s="111">
        <f t="shared" ca="1" si="6"/>
        <v>0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2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3.0506754416582326E-3</v>
      </c>
      <c r="H90" s="111">
        <f t="shared" ca="1" si="6"/>
        <v>3.0506754416582326E-3</v>
      </c>
      <c r="I90" s="111">
        <f t="shared" ca="1" si="6"/>
        <v>3.0506754416582326E-3</v>
      </c>
      <c r="J90" s="111">
        <f t="shared" ca="1" si="6"/>
        <v>3.0506754416582326E-3</v>
      </c>
      <c r="K90" s="111">
        <f t="shared" ca="1" si="6"/>
        <v>3.0506754416582326E-3</v>
      </c>
      <c r="L90" s="111">
        <f t="shared" ca="1" si="6"/>
        <v>3.0506754416582326E-3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3.0506754416582326E-3</v>
      </c>
    </row>
    <row r="91" spans="1:13" x14ac:dyDescent="0.3">
      <c r="A91" t="s">
        <v>19</v>
      </c>
      <c r="B91">
        <f t="shared" si="2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6"/>
        <v>0</v>
      </c>
      <c r="I91" s="111">
        <f t="shared" ca="1" si="6"/>
        <v>0</v>
      </c>
      <c r="J91" s="111">
        <f t="shared" ca="1" si="6"/>
        <v>0</v>
      </c>
      <c r="K91" s="111">
        <f t="shared" ca="1" si="6"/>
        <v>0</v>
      </c>
      <c r="L91" s="111">
        <f t="shared" ca="1" si="6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2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6"/>
        <v>0</v>
      </c>
      <c r="I92" s="111">
        <f t="shared" ca="1" si="6"/>
        <v>0</v>
      </c>
      <c r="J92" s="111">
        <f t="shared" ca="1" si="6"/>
        <v>0</v>
      </c>
      <c r="K92" s="111">
        <f t="shared" ca="1" si="6"/>
        <v>0</v>
      </c>
      <c r="L92" s="111">
        <f t="shared" ca="1" si="6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2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6"/>
        <v>0</v>
      </c>
      <c r="I93" s="111">
        <f t="shared" ca="1" si="6"/>
        <v>0</v>
      </c>
      <c r="J93" s="111">
        <f t="shared" ca="1" si="6"/>
        <v>0</v>
      </c>
      <c r="K93" s="111">
        <f t="shared" ca="1" si="6"/>
        <v>0</v>
      </c>
      <c r="L93" s="111">
        <f t="shared" ca="1" si="6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2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1.8806720464912014E-2</v>
      </c>
      <c r="H94" s="111">
        <f t="shared" ca="1" si="6"/>
        <v>1.8806720464912014E-2</v>
      </c>
      <c r="I94" s="111">
        <f t="shared" ca="1" si="6"/>
        <v>1.8806720464912014E-2</v>
      </c>
      <c r="J94" s="111">
        <f t="shared" ca="1" si="6"/>
        <v>1.8806720464912014E-2</v>
      </c>
      <c r="K94" s="111">
        <f t="shared" ca="1" si="6"/>
        <v>1.8806720464912014E-2</v>
      </c>
      <c r="L94" s="111">
        <f t="shared" ca="1" si="6"/>
        <v>1.8806720464912014E-2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1.8806720464912014E-2</v>
      </c>
    </row>
    <row r="95" spans="1:13" x14ac:dyDescent="0.3">
      <c r="A95" t="s">
        <v>17</v>
      </c>
      <c r="B95">
        <f t="shared" ref="B95:B117" si="7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1.337446499649737E-2</v>
      </c>
      <c r="H95" s="111">
        <f t="shared" ca="1" si="6"/>
        <v>1.337446499649737E-2</v>
      </c>
      <c r="I95" s="111">
        <f t="shared" ca="1" si="6"/>
        <v>1.337446499649737E-2</v>
      </c>
      <c r="J95" s="111">
        <f t="shared" ca="1" si="6"/>
        <v>1.337446499649737E-2</v>
      </c>
      <c r="K95" s="111">
        <f t="shared" ca="1" si="6"/>
        <v>1.337446499649737E-2</v>
      </c>
      <c r="L95" s="111">
        <f t="shared" ca="1" si="6"/>
        <v>1.337446499649737E-2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1.337446499649737E-2</v>
      </c>
    </row>
    <row r="96" spans="1:13" x14ac:dyDescent="0.3">
      <c r="A96" t="s">
        <v>25</v>
      </c>
      <c r="B96">
        <f t="shared" si="7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6"/>
        <v>0</v>
      </c>
      <c r="I96" s="111">
        <f t="shared" ca="1" si="6"/>
        <v>0</v>
      </c>
      <c r="J96" s="111">
        <f t="shared" ca="1" si="6"/>
        <v>0</v>
      </c>
      <c r="K96" s="111">
        <f t="shared" ca="1" si="6"/>
        <v>0</v>
      </c>
      <c r="L96" s="111">
        <f t="shared" ca="1" si="6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7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6"/>
        <v>0</v>
      </c>
      <c r="I97" s="111">
        <f t="shared" ca="1" si="6"/>
        <v>0</v>
      </c>
      <c r="J97" s="111">
        <f t="shared" ca="1" si="6"/>
        <v>0</v>
      </c>
      <c r="K97" s="111">
        <f t="shared" ca="1" si="6"/>
        <v>0</v>
      </c>
      <c r="L97" s="111">
        <f t="shared" ca="1" si="6"/>
        <v>0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7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8.9491808957032574E-3</v>
      </c>
      <c r="H98" s="111">
        <f t="shared" ca="1" si="6"/>
        <v>8.9491808957032574E-3</v>
      </c>
      <c r="I98" s="111">
        <f t="shared" ca="1" si="6"/>
        <v>8.9491808957032574E-3</v>
      </c>
      <c r="J98" s="111">
        <f t="shared" ca="1" si="6"/>
        <v>8.9491808957032574E-3</v>
      </c>
      <c r="K98" s="111">
        <f t="shared" ca="1" si="6"/>
        <v>8.9491808957032574E-3</v>
      </c>
      <c r="L98" s="111">
        <f t="shared" ca="1" si="6"/>
        <v>8.9491808957032574E-3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8.9491808957032574E-3</v>
      </c>
    </row>
    <row r="99" spans="1:13" x14ac:dyDescent="0.3">
      <c r="A99" t="s">
        <v>2</v>
      </c>
      <c r="B99">
        <f t="shared" si="7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8">G99-5*(G99-$M99)/($M$1-G$1)</f>
        <v>0</v>
      </c>
      <c r="I99" s="111">
        <f t="shared" ca="1" si="8"/>
        <v>0</v>
      </c>
      <c r="J99" s="111">
        <f t="shared" ca="1" si="8"/>
        <v>0</v>
      </c>
      <c r="K99" s="111">
        <f t="shared" ca="1" si="8"/>
        <v>0</v>
      </c>
      <c r="L99" s="111">
        <f t="shared" ca="1" si="8"/>
        <v>0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7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8"/>
        <v>0</v>
      </c>
      <c r="I100" s="111">
        <f t="shared" ca="1" si="8"/>
        <v>0</v>
      </c>
      <c r="J100" s="111">
        <f t="shared" ca="1" si="8"/>
        <v>0</v>
      </c>
      <c r="K100" s="111">
        <f t="shared" ca="1" si="8"/>
        <v>0</v>
      </c>
      <c r="L100" s="111">
        <f t="shared" ca="1" si="8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7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2.1428295274474717E-3</v>
      </c>
      <c r="H101" s="111">
        <f t="shared" ca="1" si="8"/>
        <v>2.1428295274474717E-3</v>
      </c>
      <c r="I101" s="111">
        <f t="shared" ca="1" si="8"/>
        <v>2.1428295274474717E-3</v>
      </c>
      <c r="J101" s="111">
        <f t="shared" ca="1" si="8"/>
        <v>2.1428295274474717E-3</v>
      </c>
      <c r="K101" s="111">
        <f t="shared" ca="1" si="8"/>
        <v>2.1428295274474717E-3</v>
      </c>
      <c r="L101" s="111">
        <f t="shared" ca="1" si="8"/>
        <v>2.1428295274474717E-3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2.1428295274474717E-3</v>
      </c>
    </row>
    <row r="102" spans="1:13" x14ac:dyDescent="0.3">
      <c r="A102" t="s">
        <v>18</v>
      </c>
      <c r="B102">
        <f t="shared" si="7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8"/>
        <v>0</v>
      </c>
      <c r="I102" s="111">
        <f t="shared" ca="1" si="8"/>
        <v>0</v>
      </c>
      <c r="J102" s="111">
        <f t="shared" ca="1" si="8"/>
        <v>0</v>
      </c>
      <c r="K102" s="111">
        <f t="shared" ca="1" si="8"/>
        <v>0</v>
      </c>
      <c r="L102" s="111">
        <f t="shared" ca="1" si="8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7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8"/>
        <v>0</v>
      </c>
      <c r="I103" s="111">
        <f t="shared" ca="1" si="8"/>
        <v>0</v>
      </c>
      <c r="J103" s="111">
        <f t="shared" ca="1" si="8"/>
        <v>0</v>
      </c>
      <c r="K103" s="111">
        <f t="shared" ca="1" si="8"/>
        <v>0</v>
      </c>
      <c r="L103" s="111">
        <f t="shared" ca="1" si="8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7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8"/>
        <v>0</v>
      </c>
      <c r="I104" s="111">
        <f t="shared" ca="1" si="8"/>
        <v>0</v>
      </c>
      <c r="J104" s="111">
        <f t="shared" ca="1" si="8"/>
        <v>0</v>
      </c>
      <c r="K104" s="111">
        <f t="shared" ca="1" si="8"/>
        <v>0</v>
      </c>
      <c r="L104" s="111">
        <f t="shared" ca="1" si="8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7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8"/>
        <v>0</v>
      </c>
      <c r="I105" s="111">
        <f t="shared" ca="1" si="8"/>
        <v>0</v>
      </c>
      <c r="J105" s="111">
        <f t="shared" ca="1" si="8"/>
        <v>0</v>
      </c>
      <c r="K105" s="111">
        <f t="shared" ca="1" si="8"/>
        <v>0</v>
      </c>
      <c r="L105" s="111">
        <f t="shared" ca="1" si="8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7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8"/>
        <v>0</v>
      </c>
      <c r="I106" s="111">
        <f t="shared" ca="1" si="8"/>
        <v>0</v>
      </c>
      <c r="J106" s="111">
        <f t="shared" ca="1" si="8"/>
        <v>0</v>
      </c>
      <c r="K106" s="111">
        <f t="shared" ca="1" si="8"/>
        <v>0</v>
      </c>
      <c r="L106" s="111">
        <f t="shared" ca="1" si="8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7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8"/>
        <v>0</v>
      </c>
      <c r="I107" s="111">
        <f t="shared" ca="1" si="8"/>
        <v>0</v>
      </c>
      <c r="J107" s="111">
        <f t="shared" ca="1" si="8"/>
        <v>0</v>
      </c>
      <c r="K107" s="111">
        <f t="shared" ca="1" si="8"/>
        <v>0</v>
      </c>
      <c r="L107" s="111">
        <f t="shared" ca="1" si="8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7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1.106681838471015E-2</v>
      </c>
      <c r="H108" s="111">
        <f t="shared" ca="1" si="8"/>
        <v>1.106681838471015E-2</v>
      </c>
      <c r="I108" s="111">
        <f t="shared" ca="1" si="8"/>
        <v>1.106681838471015E-2</v>
      </c>
      <c r="J108" s="111">
        <f t="shared" ca="1" si="8"/>
        <v>1.106681838471015E-2</v>
      </c>
      <c r="K108" s="111">
        <f t="shared" ca="1" si="8"/>
        <v>1.106681838471015E-2</v>
      </c>
      <c r="L108" s="111">
        <f t="shared" ca="1" si="8"/>
        <v>1.106681838471015E-2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1.106681838471015E-2</v>
      </c>
    </row>
    <row r="109" spans="1:13" x14ac:dyDescent="0.3">
      <c r="A109" t="s">
        <v>6</v>
      </c>
      <c r="B109">
        <f t="shared" si="7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2.430183862075449E-3</v>
      </c>
      <c r="H109" s="111">
        <f t="shared" ca="1" si="8"/>
        <v>2.430183862075449E-3</v>
      </c>
      <c r="I109" s="111">
        <f t="shared" ca="1" si="8"/>
        <v>2.430183862075449E-3</v>
      </c>
      <c r="J109" s="111">
        <f t="shared" ca="1" si="8"/>
        <v>2.430183862075449E-3</v>
      </c>
      <c r="K109" s="111">
        <f t="shared" ca="1" si="8"/>
        <v>2.430183862075449E-3</v>
      </c>
      <c r="L109" s="111">
        <f t="shared" ca="1" si="8"/>
        <v>2.430183862075449E-3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2.430183862075449E-3</v>
      </c>
    </row>
    <row r="110" spans="1:13" x14ac:dyDescent="0.3">
      <c r="A110" t="s">
        <v>21</v>
      </c>
      <c r="B110">
        <f t="shared" si="7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8"/>
        <v>0</v>
      </c>
      <c r="I110" s="111">
        <f t="shared" ca="1" si="8"/>
        <v>0</v>
      </c>
      <c r="J110" s="111">
        <f t="shared" ca="1" si="8"/>
        <v>0</v>
      </c>
      <c r="K110" s="111">
        <f t="shared" ca="1" si="8"/>
        <v>0</v>
      </c>
      <c r="L110" s="111">
        <f t="shared" ca="1" si="8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7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5.2602894589139659E-5</v>
      </c>
      <c r="H111" s="111">
        <f t="shared" ca="1" si="8"/>
        <v>5.2602894589139659E-5</v>
      </c>
      <c r="I111" s="111">
        <f t="shared" ca="1" si="8"/>
        <v>5.2602894589139659E-5</v>
      </c>
      <c r="J111" s="111">
        <f t="shared" ca="1" si="8"/>
        <v>5.2602894589139659E-5</v>
      </c>
      <c r="K111" s="111">
        <f t="shared" ca="1" si="8"/>
        <v>5.2602894589139659E-5</v>
      </c>
      <c r="L111" s="111">
        <f t="shared" ca="1" si="8"/>
        <v>5.2602894589139659E-5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5.2602894589139659E-5</v>
      </c>
    </row>
    <row r="112" spans="1:13" x14ac:dyDescent="0.3">
      <c r="A112" t="s">
        <v>20</v>
      </c>
      <c r="B112">
        <f t="shared" si="7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1.9564347282834465E-3</v>
      </c>
      <c r="H112" s="111">
        <f t="shared" ca="1" si="8"/>
        <v>1.9564347282834465E-3</v>
      </c>
      <c r="I112" s="111">
        <f t="shared" ca="1" si="8"/>
        <v>1.9564347282834465E-3</v>
      </c>
      <c r="J112" s="111">
        <f t="shared" ca="1" si="8"/>
        <v>1.9564347282834465E-3</v>
      </c>
      <c r="K112" s="111">
        <f t="shared" ca="1" si="8"/>
        <v>1.9564347282834465E-3</v>
      </c>
      <c r="L112" s="111">
        <f t="shared" ca="1" si="8"/>
        <v>1.9564347282834465E-3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1.9564347282834465E-3</v>
      </c>
    </row>
    <row r="113" spans="1:13" x14ac:dyDescent="0.3">
      <c r="A113" t="s">
        <v>26</v>
      </c>
      <c r="B113">
        <f t="shared" si="7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8"/>
        <v>0</v>
      </c>
      <c r="I113" s="111">
        <f t="shared" ca="1" si="8"/>
        <v>0</v>
      </c>
      <c r="J113" s="111">
        <f t="shared" ca="1" si="8"/>
        <v>0</v>
      </c>
      <c r="K113" s="111">
        <f t="shared" ca="1" si="8"/>
        <v>0</v>
      </c>
      <c r="L113" s="111">
        <f t="shared" ca="1" si="8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7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8"/>
        <v>0</v>
      </c>
      <c r="I114" s="111">
        <f t="shared" ca="1" si="8"/>
        <v>0</v>
      </c>
      <c r="J114" s="111">
        <f t="shared" ca="1" si="8"/>
        <v>0</v>
      </c>
      <c r="K114" s="111">
        <f t="shared" ca="1" si="8"/>
        <v>0</v>
      </c>
      <c r="L114" s="111">
        <f t="shared" ca="1" si="8"/>
        <v>0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7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9">G115-5*(G115-$M115)/($M$1-G$1)</f>
        <v>0</v>
      </c>
      <c r="I115" s="111">
        <f t="shared" ca="1" si="9"/>
        <v>0</v>
      </c>
      <c r="J115" s="111">
        <f t="shared" ca="1" si="9"/>
        <v>0</v>
      </c>
      <c r="K115" s="111">
        <f t="shared" ca="1" si="9"/>
        <v>0</v>
      </c>
      <c r="L115" s="111">
        <f t="shared" ca="1" si="9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7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5.5216089477486726E-4</v>
      </c>
      <c r="H116" s="111">
        <f t="shared" ca="1" si="9"/>
        <v>5.5216089477486726E-4</v>
      </c>
      <c r="I116" s="111">
        <f t="shared" ca="1" si="9"/>
        <v>5.5216089477486726E-4</v>
      </c>
      <c r="J116" s="111">
        <f t="shared" ca="1" si="9"/>
        <v>5.5216089477486726E-4</v>
      </c>
      <c r="K116" s="111">
        <f t="shared" ca="1" si="9"/>
        <v>5.5216089477486726E-4</v>
      </c>
      <c r="L116" s="111">
        <f t="shared" ca="1" si="9"/>
        <v>5.5216089477486726E-4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5.5216089477486726E-4</v>
      </c>
    </row>
    <row r="117" spans="1:13" x14ac:dyDescent="0.3">
      <c r="A117" t="s">
        <v>4</v>
      </c>
      <c r="B117">
        <f t="shared" si="7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5.6600543567808725E-3</v>
      </c>
      <c r="H117" s="111">
        <f t="shared" ca="1" si="9"/>
        <v>5.6600543567808725E-3</v>
      </c>
      <c r="I117" s="111">
        <f t="shared" ca="1" si="9"/>
        <v>5.6600543567808725E-3</v>
      </c>
      <c r="J117" s="111">
        <f t="shared" ca="1" si="9"/>
        <v>5.6600543567808725E-3</v>
      </c>
      <c r="K117" s="111">
        <f t="shared" ca="1" si="9"/>
        <v>5.6600543567808725E-3</v>
      </c>
      <c r="L117" s="111">
        <f t="shared" ca="1" si="9"/>
        <v>5.6600543567808725E-3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5.6600543567808725E-3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E344"/>
  <sheetViews>
    <sheetView tabSelected="1" topLeftCell="A307" workbookViewId="0">
      <selection activeCell="G323" sqref="G323"/>
    </sheetView>
  </sheetViews>
  <sheetFormatPr defaultRowHeight="14.4" x14ac:dyDescent="0.3"/>
  <cols>
    <col min="1" max="1" width="32.109375" customWidth="1"/>
    <col min="2" max="2" width="15.5546875" customWidth="1"/>
    <col min="3" max="3" width="17.6640625" customWidth="1"/>
    <col min="4" max="31" width="13.88671875" customWidth="1"/>
  </cols>
  <sheetData>
    <row r="1" spans="1:31" x14ac:dyDescent="0.3">
      <c r="A1" t="s">
        <v>67</v>
      </c>
      <c r="B1" t="s">
        <v>0</v>
      </c>
      <c r="C1" t="s">
        <v>139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</row>
    <row r="2" spans="1:31" x14ac:dyDescent="0.3">
      <c r="A2" t="s">
        <v>142</v>
      </c>
      <c r="B2" t="s">
        <v>12</v>
      </c>
      <c r="C2" t="s">
        <v>35</v>
      </c>
      <c r="D2">
        <v>0.17821418782430776</v>
      </c>
      <c r="E2">
        <v>0.16482472189758976</v>
      </c>
      <c r="F2">
        <v>0.14146101223048574</v>
      </c>
      <c r="G2">
        <v>0.14697535222229027</v>
      </c>
      <c r="H2">
        <v>0.1628780577838318</v>
      </c>
      <c r="I2">
        <v>0.13130647181516986</v>
      </c>
      <c r="J2">
        <v>0.1303013486113106</v>
      </c>
      <c r="K2">
        <v>0.13312815705850112</v>
      </c>
      <c r="L2">
        <v>0.14296293130087437</v>
      </c>
      <c r="M2">
        <v>0.12788048581268913</v>
      </c>
      <c r="N2">
        <v>0.13982443076903747</v>
      </c>
      <c r="O2">
        <v>0.11472333660014029</v>
      </c>
      <c r="P2">
        <v>0.12003563783695455</v>
      </c>
      <c r="Q2">
        <v>0.12566510177139695</v>
      </c>
      <c r="R2">
        <v>5.4485562252413466E-2</v>
      </c>
      <c r="S2">
        <v>6.091488469419197E-2</v>
      </c>
      <c r="T2">
        <v>0.17630001373177781</v>
      </c>
      <c r="U2">
        <v>0.19333758611763027</v>
      </c>
      <c r="V2">
        <v>0.1687000843800667</v>
      </c>
      <c r="W2">
        <v>0.10117965146016326</v>
      </c>
      <c r="X2">
        <v>0.14627513226580818</v>
      </c>
      <c r="Y2">
        <v>0.14781013534378448</v>
      </c>
      <c r="Z2">
        <v>0.2360562479077648</v>
      </c>
      <c r="AA2">
        <v>0.2605403788894794</v>
      </c>
      <c r="AB2">
        <v>0.14092662858267271</v>
      </c>
      <c r="AC2">
        <v>0.12648261665054336</v>
      </c>
      <c r="AD2">
        <v>0.12889031445536259</v>
      </c>
      <c r="AE2">
        <v>0.1273174571162807</v>
      </c>
    </row>
    <row r="3" spans="1:31" x14ac:dyDescent="0.3">
      <c r="A3" t="s">
        <v>143</v>
      </c>
      <c r="B3" t="s">
        <v>12</v>
      </c>
      <c r="C3" t="s">
        <v>66</v>
      </c>
      <c r="D3">
        <v>0</v>
      </c>
      <c r="E3">
        <v>0</v>
      </c>
      <c r="F3">
        <v>0</v>
      </c>
      <c r="G3">
        <v>8.037897726467522E-4</v>
      </c>
      <c r="H3">
        <v>1.0042376085143559E-3</v>
      </c>
      <c r="I3">
        <v>4.5538375007282998E-4</v>
      </c>
      <c r="J3">
        <v>2.8380742634861279E-4</v>
      </c>
      <c r="K3">
        <v>3.8573831831286887E-5</v>
      </c>
      <c r="L3">
        <v>5.661110320821591E-5</v>
      </c>
      <c r="M3">
        <v>3.5123796144855366E-5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2.6458517113373009E-5</v>
      </c>
      <c r="W3">
        <v>2.3986252391212904E-4</v>
      </c>
      <c r="X3">
        <v>3.8743528325457143E-4</v>
      </c>
      <c r="Y3">
        <v>1.0223079246258731E-3</v>
      </c>
      <c r="Z3">
        <v>2.351548979081118E-3</v>
      </c>
      <c r="AA3">
        <v>2.7248802927903638E-3</v>
      </c>
      <c r="AB3">
        <v>1.0603402200693612E-2</v>
      </c>
      <c r="AC3">
        <v>9.8815900074328902E-3</v>
      </c>
      <c r="AD3">
        <v>1.1090355661193069E-2</v>
      </c>
      <c r="AE3">
        <v>1.1357415084448638E-2</v>
      </c>
    </row>
    <row r="4" spans="1:31" x14ac:dyDescent="0.3">
      <c r="A4" t="s">
        <v>144</v>
      </c>
      <c r="B4" t="s">
        <v>12</v>
      </c>
      <c r="C4" t="s">
        <v>33</v>
      </c>
      <c r="D4">
        <v>0.23571343142887696</v>
      </c>
      <c r="E4">
        <v>0.3254690370659542</v>
      </c>
      <c r="F4">
        <v>0.4574729233520729</v>
      </c>
      <c r="G4">
        <v>0.45613208825956358</v>
      </c>
      <c r="H4">
        <v>0.45081326957795032</v>
      </c>
      <c r="I4">
        <v>0.50251380412939983</v>
      </c>
      <c r="J4">
        <v>0.42688500400705176</v>
      </c>
      <c r="K4">
        <v>0.34253898642693009</v>
      </c>
      <c r="L4">
        <v>0.3715493346862313</v>
      </c>
      <c r="M4">
        <v>0.39483183556064533</v>
      </c>
      <c r="N4">
        <v>0.45219898295435623</v>
      </c>
      <c r="O4">
        <v>0.49120508904251814</v>
      </c>
      <c r="P4">
        <v>0.46922507237671762</v>
      </c>
      <c r="Q4">
        <v>0.45254196211942294</v>
      </c>
      <c r="R4">
        <v>0.59592172263533816</v>
      </c>
      <c r="S4">
        <v>0.34633883375944796</v>
      </c>
      <c r="T4">
        <v>0.31108206890898021</v>
      </c>
      <c r="U4">
        <v>0.3462365485518456</v>
      </c>
      <c r="V4">
        <v>0.34494503449569536</v>
      </c>
      <c r="W4">
        <v>0.37045438842803835</v>
      </c>
      <c r="X4">
        <v>0.44440354213142325</v>
      </c>
      <c r="Y4">
        <v>0.41942365580779306</v>
      </c>
      <c r="Z4">
        <v>0.46784360007611114</v>
      </c>
      <c r="AA4">
        <v>0.45221861409050718</v>
      </c>
      <c r="AB4">
        <v>0.4716850296338308</v>
      </c>
      <c r="AC4">
        <v>0.46783701773107428</v>
      </c>
      <c r="AD4">
        <v>0.46641019099600595</v>
      </c>
      <c r="AE4">
        <v>0.46174325532254951</v>
      </c>
    </row>
    <row r="5" spans="1:31" x14ac:dyDescent="0.3">
      <c r="A5" t="s">
        <v>145</v>
      </c>
      <c r="B5" t="s">
        <v>12</v>
      </c>
      <c r="C5" t="s">
        <v>37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7.1984410694612855E-3</v>
      </c>
      <c r="T5">
        <v>7.8444465848242443E-3</v>
      </c>
      <c r="U5">
        <v>1.0012040236675611E-2</v>
      </c>
      <c r="V5">
        <v>1.5209260870087265E-2</v>
      </c>
      <c r="W5">
        <v>8.5596765175017589E-3</v>
      </c>
      <c r="X5">
        <v>1.3597534808881892E-2</v>
      </c>
      <c r="Y5">
        <v>2.5325446756532571E-2</v>
      </c>
      <c r="Z5">
        <v>3.0421442786052078E-2</v>
      </c>
      <c r="AA5">
        <v>2.2029390475721434E-2</v>
      </c>
      <c r="AB5">
        <v>4.7744087990372996E-2</v>
      </c>
      <c r="AC5">
        <v>4.0309092735635613E-2</v>
      </c>
      <c r="AD5">
        <v>5.0342486512001051E-2</v>
      </c>
      <c r="AE5">
        <v>6.0659224567429552E-2</v>
      </c>
    </row>
    <row r="6" spans="1:31" x14ac:dyDescent="0.3">
      <c r="A6" t="s">
        <v>146</v>
      </c>
      <c r="B6" t="s">
        <v>12</v>
      </c>
      <c r="C6" t="s">
        <v>40</v>
      </c>
      <c r="D6">
        <v>5.1490570738302582E-3</v>
      </c>
      <c r="E6">
        <v>4.4703168405282627E-3</v>
      </c>
      <c r="F6">
        <v>3.9543660700171067E-3</v>
      </c>
      <c r="G6">
        <v>3.0533413917223163E-3</v>
      </c>
      <c r="H6">
        <v>3.3665623805313738E-3</v>
      </c>
      <c r="I6">
        <v>3.276029560484632E-3</v>
      </c>
      <c r="J6">
        <v>3.5081435970952027E-3</v>
      </c>
      <c r="K6">
        <v>3.529200132253071E-3</v>
      </c>
      <c r="L6">
        <v>4.9546363682334638E-3</v>
      </c>
      <c r="M6">
        <v>3.31893322103115E-3</v>
      </c>
      <c r="N6">
        <v>4.3202576876470219E-3</v>
      </c>
      <c r="O6">
        <v>3.0027772461172029E-3</v>
      </c>
      <c r="P6">
        <v>5.224715503137716E-3</v>
      </c>
      <c r="Q6">
        <v>3.3860070638903278E-3</v>
      </c>
      <c r="R6">
        <v>3.6629980236502942E-3</v>
      </c>
      <c r="S6">
        <v>5.1516901630389656E-3</v>
      </c>
      <c r="T6">
        <v>4.3490502502954859E-3</v>
      </c>
      <c r="U6">
        <v>4.9884552951321411E-3</v>
      </c>
      <c r="V6">
        <v>4.9349884097443066E-3</v>
      </c>
      <c r="W6">
        <v>7.2759714109167529E-3</v>
      </c>
      <c r="X6">
        <v>9.2469515533112091E-3</v>
      </c>
      <c r="Y6">
        <v>9.7396552251667028E-3</v>
      </c>
      <c r="Z6">
        <v>1.3017032103729663E-2</v>
      </c>
      <c r="AA6">
        <v>1.2258754982587437E-2</v>
      </c>
      <c r="AB6">
        <v>1.2122227437724918E-2</v>
      </c>
      <c r="AC6">
        <v>1.2810207351707254E-2</v>
      </c>
      <c r="AD6">
        <v>1.4118862649086083E-2</v>
      </c>
      <c r="AE6">
        <v>1.4530681625163182E-2</v>
      </c>
    </row>
    <row r="7" spans="1:31" x14ac:dyDescent="0.3">
      <c r="A7" t="s">
        <v>147</v>
      </c>
      <c r="B7" t="s">
        <v>12</v>
      </c>
      <c r="C7" t="s">
        <v>38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 t="s">
        <v>148</v>
      </c>
      <c r="B8" t="s">
        <v>12</v>
      </c>
      <c r="C8" t="s">
        <v>140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8.5530442262293549E-5</v>
      </c>
      <c r="T8">
        <v>6.6230659112884247E-4</v>
      </c>
      <c r="U8">
        <v>9.0567749723706621E-4</v>
      </c>
      <c r="V8">
        <v>8.8219870745303815E-4</v>
      </c>
      <c r="W8">
        <v>1.9185216753907814E-3</v>
      </c>
      <c r="X8">
        <v>2.2438279847642115E-3</v>
      </c>
      <c r="Y8">
        <v>2.6312013094184536E-3</v>
      </c>
      <c r="Z8">
        <v>2.7771758878238149E-4</v>
      </c>
      <c r="AA8">
        <v>3.5764613235481833E-4</v>
      </c>
      <c r="AB8">
        <v>1.5562019651928086E-3</v>
      </c>
      <c r="AC8">
        <v>2.3070418336583005E-3</v>
      </c>
      <c r="AD8">
        <v>1.666640375290419E-3</v>
      </c>
      <c r="AE8">
        <v>1.5491807581759789E-3</v>
      </c>
    </row>
    <row r="9" spans="1:31" x14ac:dyDescent="0.3">
      <c r="A9" t="s">
        <v>149</v>
      </c>
      <c r="B9" t="s">
        <v>12</v>
      </c>
      <c r="C9" t="s">
        <v>141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 t="s">
        <v>150</v>
      </c>
      <c r="B10" t="s">
        <v>12</v>
      </c>
      <c r="C10" t="s">
        <v>34</v>
      </c>
      <c r="D10">
        <v>0.45579087702753718</v>
      </c>
      <c r="E10">
        <v>0.38915746090170045</v>
      </c>
      <c r="F10">
        <v>0.31280271026638939</v>
      </c>
      <c r="G10">
        <v>0.31952361563331594</v>
      </c>
      <c r="H10">
        <v>0.30101627641341783</v>
      </c>
      <c r="I10">
        <v>0.2965725401820582</v>
      </c>
      <c r="J10">
        <v>0.3858480171287243</v>
      </c>
      <c r="K10">
        <v>0.45799096302382075</v>
      </c>
      <c r="L10">
        <v>0.42550102214241559</v>
      </c>
      <c r="M10">
        <v>0.41130973366897977</v>
      </c>
      <c r="N10">
        <v>0.31945816178454906</v>
      </c>
      <c r="O10">
        <v>0.32360125030696291</v>
      </c>
      <c r="P10">
        <v>0.34037982122761801</v>
      </c>
      <c r="Q10">
        <v>0.3511541322445596</v>
      </c>
      <c r="R10">
        <v>0.27383040808744896</v>
      </c>
      <c r="S10">
        <v>0.49218551681195927</v>
      </c>
      <c r="T10">
        <v>0.43133132930386053</v>
      </c>
      <c r="U10">
        <v>0.36728199322323013</v>
      </c>
      <c r="V10">
        <v>0.4074315419463434</v>
      </c>
      <c r="W10">
        <v>0.43581206246501991</v>
      </c>
      <c r="X10">
        <v>0.28531846564254054</v>
      </c>
      <c r="Y10">
        <v>0.29848648225658991</v>
      </c>
      <c r="Z10">
        <v>0.19386302838334535</v>
      </c>
      <c r="AA10">
        <v>0.18890823150964647</v>
      </c>
      <c r="AB10">
        <v>0.24901903935220815</v>
      </c>
      <c r="AC10">
        <v>0.25351006725114089</v>
      </c>
      <c r="AD10">
        <v>0.252713496842351</v>
      </c>
      <c r="AE10">
        <v>0.2518486935582348</v>
      </c>
    </row>
    <row r="11" spans="1:31" x14ac:dyDescent="0.3">
      <c r="A11" t="s">
        <v>151</v>
      </c>
      <c r="B11" t="s">
        <v>12</v>
      </c>
      <c r="C11" t="s">
        <v>75</v>
      </c>
      <c r="D11">
        <v>6.104385691247264E-2</v>
      </c>
      <c r="E11">
        <v>5.3537125388973109E-2</v>
      </c>
      <c r="F11">
        <v>4.3923354751476316E-2</v>
      </c>
      <c r="G11">
        <v>4.2614341465012591E-2</v>
      </c>
      <c r="H11">
        <v>4.4010164931231527E-2</v>
      </c>
      <c r="I11">
        <v>3.8262328853978289E-2</v>
      </c>
      <c r="J11">
        <v>2.958105201522062E-2</v>
      </c>
      <c r="K11">
        <v>3.4975759415423441E-2</v>
      </c>
      <c r="L11">
        <v>2.9351297568184338E-2</v>
      </c>
      <c r="M11">
        <v>3.665211955575743E-2</v>
      </c>
      <c r="N11">
        <v>4.9802482051407006E-2</v>
      </c>
      <c r="O11">
        <v>3.9329148100748938E-2</v>
      </c>
      <c r="P11">
        <v>4.1502919891199523E-2</v>
      </c>
      <c r="Q11">
        <v>4.2067031143197126E-2</v>
      </c>
      <c r="R11">
        <v>5.1658247751142007E-2</v>
      </c>
      <c r="S11">
        <v>5.6187077615992405E-2</v>
      </c>
      <c r="T11">
        <v>4.9385211199596553E-2</v>
      </c>
      <c r="U11">
        <v>6.2192449817170148E-2</v>
      </c>
      <c r="V11">
        <v>5.2032188758368479E-2</v>
      </c>
      <c r="W11">
        <v>6.9199035494102973E-2</v>
      </c>
      <c r="X11">
        <v>9.185528787934423E-2</v>
      </c>
      <c r="Y11">
        <v>8.9471629079131518E-2</v>
      </c>
      <c r="Z11">
        <v>5.6068254270136966E-2</v>
      </c>
      <c r="AA11">
        <v>6.0412690137460291E-2</v>
      </c>
      <c r="AB11">
        <v>6.6306779047405298E-2</v>
      </c>
      <c r="AC11">
        <v>8.6837839320406715E-2</v>
      </c>
      <c r="AD11">
        <v>7.4767652508709953E-2</v>
      </c>
      <c r="AE11">
        <v>7.0994091967717721E-2</v>
      </c>
    </row>
    <row r="12" spans="1:31" x14ac:dyDescent="0.3">
      <c r="A12" t="s">
        <v>152</v>
      </c>
      <c r="B12" t="s">
        <v>12</v>
      </c>
      <c r="C12" t="s">
        <v>39</v>
      </c>
      <c r="D12">
        <v>3.0431045156203096E-2</v>
      </c>
      <c r="E12">
        <v>3.6979657991411695E-2</v>
      </c>
      <c r="F12">
        <v>2.4271213353412976E-2</v>
      </c>
      <c r="G12">
        <v>2.3262797395253981E-2</v>
      </c>
      <c r="H12">
        <v>2.3922436084758865E-2</v>
      </c>
      <c r="I12">
        <v>1.6870293415424918E-2</v>
      </c>
      <c r="J12">
        <v>1.393615081527887E-2</v>
      </c>
      <c r="K12">
        <v>1.781776390811669E-2</v>
      </c>
      <c r="L12">
        <v>1.4600947035785686E-2</v>
      </c>
      <c r="M12">
        <v>1.6524684027523721E-2</v>
      </c>
      <c r="N12">
        <v>2.3933783649904873E-2</v>
      </c>
      <c r="O12">
        <v>1.9243137937549566E-2</v>
      </c>
      <c r="P12">
        <v>1.4302849055122574E-2</v>
      </c>
      <c r="Q12">
        <v>1.6697265427693959E-2</v>
      </c>
      <c r="R12">
        <v>1.2995629300100722E-2</v>
      </c>
      <c r="S12">
        <v>1.3553523385590203E-2</v>
      </c>
      <c r="T12">
        <v>8.5363008666010185E-3</v>
      </c>
      <c r="U12">
        <v>8.6040330873759195E-3</v>
      </c>
      <c r="V12">
        <v>4.8699596889614392E-3</v>
      </c>
      <c r="W12">
        <v>4.0876128539307482E-3</v>
      </c>
      <c r="X12">
        <v>5.0788157285229325E-3</v>
      </c>
      <c r="Y12">
        <v>4.5354218231921095E-3</v>
      </c>
      <c r="Z12">
        <v>1.0112790499648347E-4</v>
      </c>
      <c r="AA12">
        <v>5.494134894525474E-4</v>
      </c>
      <c r="AB12">
        <v>3.6603789898634208E-5</v>
      </c>
      <c r="AC12">
        <v>2.4527118400703163E-5</v>
      </c>
      <c r="AD12">
        <v>0</v>
      </c>
      <c r="AE12">
        <v>0</v>
      </c>
    </row>
    <row r="13" spans="1:31" x14ac:dyDescent="0.3">
      <c r="A13" t="s">
        <v>153</v>
      </c>
      <c r="B13" t="s">
        <v>12</v>
      </c>
      <c r="C13" t="s">
        <v>76</v>
      </c>
      <c r="D13">
        <v>3.3657544576772072E-2</v>
      </c>
      <c r="E13">
        <v>2.5561679913842363E-2</v>
      </c>
      <c r="F13">
        <v>1.6114419976145641E-2</v>
      </c>
      <c r="G13">
        <v>7.6346738601944597E-3</v>
      </c>
      <c r="H13">
        <v>1.2988995219763905E-2</v>
      </c>
      <c r="I13">
        <v>1.0743148293411456E-2</v>
      </c>
      <c r="J13">
        <v>9.6564763989699706E-3</v>
      </c>
      <c r="K13">
        <v>9.9805962031234239E-3</v>
      </c>
      <c r="L13">
        <v>1.1023219795067095E-2</v>
      </c>
      <c r="M13">
        <v>9.4470843572285537E-3</v>
      </c>
      <c r="N13">
        <v>1.0461901103098383E-2</v>
      </c>
      <c r="O13">
        <v>8.8952607659630156E-3</v>
      </c>
      <c r="P13">
        <v>9.3289841092497779E-3</v>
      </c>
      <c r="Q13">
        <v>8.4885002298392062E-3</v>
      </c>
      <c r="R13">
        <v>7.4454319499064146E-3</v>
      </c>
      <c r="S13">
        <v>1.8384502058055727E-2</v>
      </c>
      <c r="T13">
        <v>1.0509272562935143E-2</v>
      </c>
      <c r="U13">
        <v>6.4412161737031643E-3</v>
      </c>
      <c r="V13">
        <v>9.6828422616683345E-4</v>
      </c>
      <c r="W13">
        <v>1.2732171710235021E-3</v>
      </c>
      <c r="X13">
        <v>1.5930067221489263E-3</v>
      </c>
      <c r="Y13">
        <v>1.5540644737652464E-3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">
      <c r="A14" t="s">
        <v>154</v>
      </c>
      <c r="B14" t="s">
        <v>1</v>
      </c>
      <c r="C14" t="s">
        <v>35</v>
      </c>
      <c r="D14">
        <v>7.7505202622997843E-2</v>
      </c>
      <c r="E14">
        <v>7.1904459917862998E-2</v>
      </c>
      <c r="F14">
        <v>7.6168611580550313E-2</v>
      </c>
      <c r="G14">
        <v>8.396476148429087E-2</v>
      </c>
      <c r="H14">
        <v>8.9726690325205846E-2</v>
      </c>
      <c r="I14">
        <v>8.6489691346786773E-2</v>
      </c>
      <c r="J14">
        <v>7.8782788675460624E-2</v>
      </c>
      <c r="K14">
        <v>8.5195279596351564E-2</v>
      </c>
      <c r="L14">
        <v>8.9355261379373496E-2</v>
      </c>
      <c r="M14">
        <v>9.409756432243363E-2</v>
      </c>
      <c r="N14">
        <v>0.10794798703992438</v>
      </c>
      <c r="O14">
        <v>0.11424307958213842</v>
      </c>
      <c r="P14">
        <v>3.3259127300360125E-2</v>
      </c>
      <c r="Q14">
        <v>1.9333811665402493E-2</v>
      </c>
      <c r="R14">
        <v>1.9208697965694445E-2</v>
      </c>
      <c r="S14">
        <v>2.7731799212083703E-2</v>
      </c>
      <c r="T14">
        <v>0.15982398685378724</v>
      </c>
      <c r="U14">
        <v>0.19645000170974514</v>
      </c>
      <c r="V14">
        <v>0.22305805833569969</v>
      </c>
      <c r="W14">
        <v>0.2518169859658389</v>
      </c>
      <c r="X14">
        <v>0.23718527968554598</v>
      </c>
      <c r="Y14">
        <v>0.25240326414140907</v>
      </c>
      <c r="Z14">
        <v>0.24147663939773903</v>
      </c>
      <c r="AA14">
        <v>0.22309399506037597</v>
      </c>
      <c r="AB14">
        <v>0.24786809494890263</v>
      </c>
      <c r="AC14">
        <v>0.22635204764849723</v>
      </c>
      <c r="AD14">
        <v>0.22149744023674256</v>
      </c>
      <c r="AE14">
        <v>0.22370573297470825</v>
      </c>
    </row>
    <row r="15" spans="1:31" x14ac:dyDescent="0.3">
      <c r="A15" t="s">
        <v>155</v>
      </c>
      <c r="B15" t="s">
        <v>1</v>
      </c>
      <c r="C15" t="s">
        <v>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4.7806453130322179E-4</v>
      </c>
      <c r="N15">
        <v>2.4968520561972131E-4</v>
      </c>
      <c r="O15">
        <v>1.3707807914604853E-3</v>
      </c>
      <c r="P15">
        <v>1.1034119644688038E-3</v>
      </c>
      <c r="Q15">
        <v>9.2329097121483903E-4</v>
      </c>
      <c r="R15">
        <v>2.0779225568283059E-4</v>
      </c>
      <c r="S15">
        <v>2.2262234415867154E-4</v>
      </c>
      <c r="T15">
        <v>2.613985648126864E-4</v>
      </c>
      <c r="U15">
        <v>5.9600221387493696E-4</v>
      </c>
      <c r="V15">
        <v>5.3942242179578755E-4</v>
      </c>
      <c r="W15">
        <v>1.0411482504361351E-3</v>
      </c>
      <c r="X15">
        <v>1.0635703409301762E-3</v>
      </c>
      <c r="Y15">
        <v>2.1089284497365461E-3</v>
      </c>
      <c r="Z15">
        <v>5.4287666195583428E-3</v>
      </c>
      <c r="AA15">
        <v>5.5645492903380854E-3</v>
      </c>
      <c r="AB15">
        <v>8.1744484241369191E-3</v>
      </c>
      <c r="AC15">
        <v>8.4699163939521774E-3</v>
      </c>
      <c r="AD15">
        <v>8.0156251763903001E-3</v>
      </c>
      <c r="AE15">
        <v>8.1140738807886532E-3</v>
      </c>
    </row>
    <row r="16" spans="1:31" x14ac:dyDescent="0.3">
      <c r="A16" t="s">
        <v>156</v>
      </c>
      <c r="B16" t="s">
        <v>1</v>
      </c>
      <c r="C16" t="s">
        <v>33</v>
      </c>
      <c r="D16">
        <v>0.47185937884971668</v>
      </c>
      <c r="E16">
        <v>0.47795445801641256</v>
      </c>
      <c r="F16">
        <v>0.47434499636256888</v>
      </c>
      <c r="G16">
        <v>0.50866529232548618</v>
      </c>
      <c r="H16">
        <v>0.5032076873789102</v>
      </c>
      <c r="I16">
        <v>0.50058338992355078</v>
      </c>
      <c r="J16">
        <v>0.51401607436535124</v>
      </c>
      <c r="K16">
        <v>0.49869265662783746</v>
      </c>
      <c r="L16">
        <v>0.50450067653051656</v>
      </c>
      <c r="M16">
        <v>0.51646695318324565</v>
      </c>
      <c r="N16">
        <v>0.58748179129775224</v>
      </c>
      <c r="O16">
        <v>0.58994352073645961</v>
      </c>
      <c r="P16">
        <v>0.56333295786812021</v>
      </c>
      <c r="Q16">
        <v>0.54204537202629544</v>
      </c>
      <c r="R16">
        <v>0.55389905177681931</v>
      </c>
      <c r="S16">
        <v>0.54498459718821657</v>
      </c>
      <c r="T16">
        <v>0.49576384488409736</v>
      </c>
      <c r="U16">
        <v>0.46065691469769865</v>
      </c>
      <c r="V16">
        <v>0.45377263521656125</v>
      </c>
      <c r="W16">
        <v>0.48127577589130377</v>
      </c>
      <c r="X16">
        <v>0.49188325008432249</v>
      </c>
      <c r="Y16">
        <v>0.47276906930324319</v>
      </c>
      <c r="Z16">
        <v>0.49104622630698336</v>
      </c>
      <c r="AA16">
        <v>0.51018476591539519</v>
      </c>
      <c r="AB16">
        <v>0.48926068830263525</v>
      </c>
      <c r="AC16">
        <v>0.49427219362421532</v>
      </c>
      <c r="AD16">
        <v>0.52710188697692861</v>
      </c>
      <c r="AE16">
        <v>0.52174086746364323</v>
      </c>
    </row>
    <row r="17" spans="1:31" x14ac:dyDescent="0.3">
      <c r="A17" t="s">
        <v>157</v>
      </c>
      <c r="B17" t="s">
        <v>1</v>
      </c>
      <c r="C17" t="s">
        <v>37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2.8264731965853518E-4</v>
      </c>
      <c r="Y17">
        <v>3.8647523065298846E-4</v>
      </c>
      <c r="Z17">
        <v>4.253723093478848E-4</v>
      </c>
      <c r="AA17">
        <v>4.4679624819707781E-4</v>
      </c>
      <c r="AB17">
        <v>5.7411262175355348E-4</v>
      </c>
      <c r="AC17">
        <v>5.4756570108742484E-4</v>
      </c>
      <c r="AD17">
        <v>5.8041436501882725E-4</v>
      </c>
      <c r="AE17">
        <v>6.207993732190106E-4</v>
      </c>
    </row>
    <row r="18" spans="1:31" x14ac:dyDescent="0.3">
      <c r="A18" t="s">
        <v>158</v>
      </c>
      <c r="B18" t="s">
        <v>1</v>
      </c>
      <c r="C18" t="s">
        <v>40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">
      <c r="A19" t="s">
        <v>159</v>
      </c>
      <c r="B19" t="s">
        <v>1</v>
      </c>
      <c r="C19" t="s">
        <v>38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3">
      <c r="A20" t="s">
        <v>160</v>
      </c>
      <c r="B20" t="s">
        <v>1</v>
      </c>
      <c r="C20" t="s">
        <v>140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2.0150327529285357E-6</v>
      </c>
      <c r="U20">
        <v>1.7479001187478249E-4</v>
      </c>
      <c r="V20">
        <v>2.4385980817997232E-4</v>
      </c>
      <c r="W20">
        <v>2.2365382818316924E-4</v>
      </c>
      <c r="X20">
        <v>2.8564388958953829E-4</v>
      </c>
      <c r="Y20">
        <v>2.3288324154672158E-5</v>
      </c>
      <c r="Z20">
        <v>8.3256012830289813E-5</v>
      </c>
      <c r="AA20">
        <v>9.9158485910731304E-5</v>
      </c>
      <c r="AB20">
        <v>1.2191412631464302E-4</v>
      </c>
      <c r="AC20">
        <v>2.4066364919258818E-4</v>
      </c>
      <c r="AD20">
        <v>1.0377788081227451E-4</v>
      </c>
      <c r="AE20">
        <v>5.5800126582608857E-5</v>
      </c>
    </row>
    <row r="21" spans="1:31" x14ac:dyDescent="0.3">
      <c r="A21" t="s">
        <v>161</v>
      </c>
      <c r="B21" t="s">
        <v>1</v>
      </c>
      <c r="C21" t="s">
        <v>141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 t="s">
        <v>162</v>
      </c>
      <c r="B22" t="s">
        <v>1</v>
      </c>
      <c r="C22" t="s">
        <v>34</v>
      </c>
      <c r="D22">
        <v>0.45063541852728556</v>
      </c>
      <c r="E22">
        <v>0.45014108206572456</v>
      </c>
      <c r="F22">
        <v>0.44948639205688073</v>
      </c>
      <c r="G22">
        <v>0.40736994619022282</v>
      </c>
      <c r="H22">
        <v>0.40706562229588394</v>
      </c>
      <c r="I22">
        <v>0.41292691872966242</v>
      </c>
      <c r="J22">
        <v>0.40720113695918803</v>
      </c>
      <c r="K22">
        <v>0.41611206377581095</v>
      </c>
      <c r="L22">
        <v>0.40614406209011</v>
      </c>
      <c r="M22">
        <v>0.38895741796301742</v>
      </c>
      <c r="N22">
        <v>0.30402096215492525</v>
      </c>
      <c r="O22">
        <v>0.29443860613826683</v>
      </c>
      <c r="P22">
        <v>0.40230054299170537</v>
      </c>
      <c r="Q22">
        <v>0.4376938361414604</v>
      </c>
      <c r="R22">
        <v>0.42513610543928593</v>
      </c>
      <c r="S22">
        <v>0.42509777203303872</v>
      </c>
      <c r="T22">
        <v>0.34231939980773257</v>
      </c>
      <c r="U22">
        <v>0.33986217096337501</v>
      </c>
      <c r="V22">
        <v>0.32158030933674542</v>
      </c>
      <c r="W22">
        <v>0.26508315422178369</v>
      </c>
      <c r="X22">
        <v>0.26811145952818305</v>
      </c>
      <c r="Y22">
        <v>0.27064093978047099</v>
      </c>
      <c r="Z22">
        <v>0.25488110511728757</v>
      </c>
      <c r="AA22">
        <v>0.25146104165288186</v>
      </c>
      <c r="AB22">
        <v>0.24426665511282394</v>
      </c>
      <c r="AC22">
        <v>0.25996839981036418</v>
      </c>
      <c r="AD22">
        <v>0.23179599294094516</v>
      </c>
      <c r="AE22">
        <v>0.23453816471467437</v>
      </c>
    </row>
    <row r="23" spans="1:31" x14ac:dyDescent="0.3">
      <c r="A23" t="s">
        <v>163</v>
      </c>
      <c r="B23" t="s">
        <v>1</v>
      </c>
      <c r="C23" t="s">
        <v>75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4.2935373084683134E-6</v>
      </c>
      <c r="O23">
        <v>4.0127516747062219E-6</v>
      </c>
      <c r="P23">
        <v>3.95987534543745E-6</v>
      </c>
      <c r="Q23">
        <v>3.6891956267665333E-6</v>
      </c>
      <c r="R23">
        <v>3.6163088716929882E-6</v>
      </c>
      <c r="S23">
        <v>9.0542513662644122E-6</v>
      </c>
      <c r="T23">
        <v>3.4157262519154451E-6</v>
      </c>
      <c r="U23">
        <v>4.1930168718631904E-4</v>
      </c>
      <c r="V23">
        <v>8.0571488101785439E-4</v>
      </c>
      <c r="W23">
        <v>5.5928184245447067E-4</v>
      </c>
      <c r="X23">
        <v>1.1881491517701961E-3</v>
      </c>
      <c r="Y23">
        <v>1.6680347703325049E-3</v>
      </c>
      <c r="Z23">
        <v>6.6586342362535533E-3</v>
      </c>
      <c r="AA23">
        <v>6.099017905242898E-3</v>
      </c>
      <c r="AB23">
        <v>7.1052456813412912E-3</v>
      </c>
      <c r="AC23">
        <v>6.0275068284596908E-3</v>
      </c>
      <c r="AD23">
        <v>6.9690933212535056E-3</v>
      </c>
      <c r="AE23">
        <v>6.8032922821617305E-3</v>
      </c>
    </row>
    <row r="24" spans="1:31" x14ac:dyDescent="0.3">
      <c r="A24" t="s">
        <v>164</v>
      </c>
      <c r="B24" t="s">
        <v>1</v>
      </c>
      <c r="C24" t="s">
        <v>39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2.952807644700911E-4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3">
      <c r="A25" t="s">
        <v>165</v>
      </c>
      <c r="B25" t="s">
        <v>1</v>
      </c>
      <c r="C25" t="s">
        <v>76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1.5447362536458356E-3</v>
      </c>
      <c r="S25">
        <v>1.9541549711362036E-3</v>
      </c>
      <c r="T25">
        <v>1.8259391305653031E-3</v>
      </c>
      <c r="U25">
        <v>1.8408187162451449E-3</v>
      </c>
      <c r="V25">
        <v>0</v>
      </c>
      <c r="W25">
        <v>0</v>
      </c>
      <c r="X25">
        <v>0</v>
      </c>
      <c r="Y25">
        <v>0</v>
      </c>
      <c r="Z25">
        <v>0</v>
      </c>
      <c r="AA25">
        <v>3.0506754416582326E-3</v>
      </c>
      <c r="AB25">
        <v>2.6288407820917949E-3</v>
      </c>
      <c r="AC25">
        <v>4.1217063442314829E-3</v>
      </c>
      <c r="AD25">
        <v>3.9357691019088741E-3</v>
      </c>
      <c r="AE25">
        <v>4.4212691842220675E-3</v>
      </c>
    </row>
    <row r="26" spans="1:31" x14ac:dyDescent="0.3">
      <c r="A26" t="s">
        <v>166</v>
      </c>
      <c r="B26" t="s">
        <v>19</v>
      </c>
      <c r="C26" t="s">
        <v>35</v>
      </c>
      <c r="D26">
        <v>7.481117592877054E-2</v>
      </c>
      <c r="E26">
        <v>0.21437310579558835</v>
      </c>
      <c r="F26">
        <v>0.26599314643408772</v>
      </c>
      <c r="G26">
        <v>0.33844200973947852</v>
      </c>
      <c r="H26">
        <v>0.19687918049250658</v>
      </c>
      <c r="I26">
        <v>0.36199188004171151</v>
      </c>
      <c r="J26">
        <v>0.38135497212769215</v>
      </c>
      <c r="K26">
        <v>0.52572439752353706</v>
      </c>
      <c r="L26">
        <v>0.37204419694639768</v>
      </c>
      <c r="M26">
        <v>0.32402263155044581</v>
      </c>
      <c r="N26">
        <v>0.46953228350030829</v>
      </c>
      <c r="O26">
        <v>0.32025315625659817</v>
      </c>
      <c r="P26">
        <v>0.50693153200648955</v>
      </c>
      <c r="Q26">
        <v>0.62162069570636513</v>
      </c>
      <c r="R26">
        <v>0.60876228366322094</v>
      </c>
      <c r="S26">
        <v>0.47135144213946262</v>
      </c>
      <c r="T26">
        <v>0.47223934448084354</v>
      </c>
      <c r="U26">
        <v>0.46337328828509267</v>
      </c>
      <c r="V26">
        <v>0.45504139855494868</v>
      </c>
      <c r="W26">
        <v>0.44632671817536607</v>
      </c>
      <c r="X26">
        <v>0.56150139823546641</v>
      </c>
      <c r="Y26">
        <v>0.59200545043388619</v>
      </c>
      <c r="Z26">
        <v>0.50034517462772354</v>
      </c>
      <c r="AA26">
        <v>0.49281952828183601</v>
      </c>
      <c r="AB26">
        <v>0.48309448804551613</v>
      </c>
      <c r="AC26">
        <v>0.45102528100583822</v>
      </c>
      <c r="AD26">
        <v>0.46377591903980003</v>
      </c>
      <c r="AE26">
        <v>0.41397291621979798</v>
      </c>
    </row>
    <row r="27" spans="1:31" x14ac:dyDescent="0.3">
      <c r="A27" t="s">
        <v>167</v>
      </c>
      <c r="B27" t="s">
        <v>19</v>
      </c>
      <c r="C27" t="s">
        <v>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3.0922094607149455E-4</v>
      </c>
      <c r="X27">
        <v>2.1553380361795356E-3</v>
      </c>
      <c r="Y27">
        <v>2.5999827813533937E-3</v>
      </c>
      <c r="Z27">
        <v>4.5526891683372902E-5</v>
      </c>
      <c r="AA27">
        <v>6.2501220320457988E-4</v>
      </c>
      <c r="AB27">
        <v>1.468727942500836E-3</v>
      </c>
      <c r="AC27">
        <v>8.2318528715490703E-3</v>
      </c>
      <c r="AD27">
        <v>1.5218939516304162E-2</v>
      </c>
      <c r="AE27">
        <v>5.0686048705475004E-3</v>
      </c>
    </row>
    <row r="28" spans="1:31" x14ac:dyDescent="0.3">
      <c r="A28" t="s">
        <v>168</v>
      </c>
      <c r="B28" t="s">
        <v>19</v>
      </c>
      <c r="C28" t="s">
        <v>33</v>
      </c>
      <c r="D28">
        <v>1.3705362353152757E-2</v>
      </c>
      <c r="E28">
        <v>1.0186144283502903E-2</v>
      </c>
      <c r="F28">
        <v>2.6067140372246941E-2</v>
      </c>
      <c r="G28">
        <v>2.3415223330290794E-2</v>
      </c>
      <c r="H28">
        <v>1.4643325938477635E-2</v>
      </c>
      <c r="I28">
        <v>6.0889225958179458E-2</v>
      </c>
      <c r="J28">
        <v>0.10029581999632425</v>
      </c>
      <c r="K28">
        <v>8.9310308520715781E-2</v>
      </c>
      <c r="L28">
        <v>6.9998607565537399E-2</v>
      </c>
      <c r="M28">
        <v>4.4728870105165582E-2</v>
      </c>
      <c r="N28">
        <v>4.3446795476957054E-2</v>
      </c>
      <c r="O28">
        <v>5.1191026759021929E-2</v>
      </c>
      <c r="P28">
        <v>5.6494188157333765E-2</v>
      </c>
      <c r="Q28">
        <v>8.2159536754192769E-2</v>
      </c>
      <c r="R28">
        <v>0.12149895165753358</v>
      </c>
      <c r="S28">
        <v>0.13413580647207762</v>
      </c>
      <c r="T28">
        <v>0.14188932251830913</v>
      </c>
      <c r="U28">
        <v>0.16834242600335067</v>
      </c>
      <c r="V28">
        <v>0.17445028945421992</v>
      </c>
      <c r="W28">
        <v>0.14246051984577557</v>
      </c>
      <c r="X28">
        <v>0.16541288556196782</v>
      </c>
      <c r="Y28">
        <v>0.16595341685514006</v>
      </c>
      <c r="Z28">
        <v>0.16493259397698709</v>
      </c>
      <c r="AA28">
        <v>0.17796536775166139</v>
      </c>
      <c r="AB28">
        <v>0.22858321577105412</v>
      </c>
      <c r="AC28">
        <v>0.19941317088942001</v>
      </c>
      <c r="AD28">
        <v>0.19626327294711038</v>
      </c>
      <c r="AE28">
        <v>0.18590779333295127</v>
      </c>
    </row>
    <row r="29" spans="1:31" x14ac:dyDescent="0.3">
      <c r="A29" t="s">
        <v>169</v>
      </c>
      <c r="B29" t="s">
        <v>19</v>
      </c>
      <c r="C29" t="s">
        <v>37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3.1650730840242156E-2</v>
      </c>
      <c r="S29">
        <v>3.0890748178239291E-2</v>
      </c>
      <c r="T29">
        <v>2.8213596838595707E-2</v>
      </c>
      <c r="U29">
        <v>3.6119534747055163E-2</v>
      </c>
      <c r="V29">
        <v>3.3830323431917539E-2</v>
      </c>
      <c r="W29">
        <v>4.403702756796056E-2</v>
      </c>
      <c r="X29">
        <v>4.3382423307407464E-2</v>
      </c>
      <c r="Y29">
        <v>4.6925603587838212E-2</v>
      </c>
      <c r="Z29">
        <v>5.1843632718352961E-2</v>
      </c>
      <c r="AA29">
        <v>8.363257895014653E-2</v>
      </c>
      <c r="AB29">
        <v>0.10112047643821089</v>
      </c>
      <c r="AC29">
        <v>9.1432150551363181E-2</v>
      </c>
      <c r="AD29">
        <v>9.5911797353055189E-2</v>
      </c>
      <c r="AE29">
        <v>9.1266474510544371E-2</v>
      </c>
    </row>
    <row r="30" spans="1:31" x14ac:dyDescent="0.3">
      <c r="A30" t="s">
        <v>170</v>
      </c>
      <c r="B30" t="s">
        <v>19</v>
      </c>
      <c r="C30" t="s">
        <v>40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0.15064789922652627</v>
      </c>
      <c r="T30">
        <v>0.10210635046348922</v>
      </c>
      <c r="U30">
        <v>0.11943459105361084</v>
      </c>
      <c r="V30">
        <v>0.1002145533530454</v>
      </c>
      <c r="W30">
        <v>0.11141192061135161</v>
      </c>
      <c r="X30">
        <v>9.3773156182109421E-2</v>
      </c>
      <c r="Y30">
        <v>9.106992912179418E-2</v>
      </c>
      <c r="Z30">
        <v>9.2280384859976028E-2</v>
      </c>
      <c r="AA30">
        <v>0.10841263331781179</v>
      </c>
      <c r="AB30">
        <v>0.13004180212162497</v>
      </c>
      <c r="AC30">
        <v>0.1021046311564341</v>
      </c>
      <c r="AD30">
        <v>0.10228759853594882</v>
      </c>
      <c r="AE30">
        <v>9.0388126814414937E-2</v>
      </c>
    </row>
    <row r="31" spans="1:31" x14ac:dyDescent="0.3">
      <c r="A31" t="s">
        <v>171</v>
      </c>
      <c r="B31" t="s">
        <v>19</v>
      </c>
      <c r="C31" t="s">
        <v>38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 t="s">
        <v>172</v>
      </c>
      <c r="B32" t="s">
        <v>19</v>
      </c>
      <c r="C32" t="s">
        <v>140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 t="s">
        <v>173</v>
      </c>
      <c r="B33" t="s">
        <v>19</v>
      </c>
      <c r="C33" t="s">
        <v>141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3">
      <c r="A34" t="s">
        <v>174</v>
      </c>
      <c r="B34" t="s">
        <v>19</v>
      </c>
      <c r="C34" t="s">
        <v>34</v>
      </c>
      <c r="D34">
        <v>0.89581693814780528</v>
      </c>
      <c r="E34">
        <v>0.71368701661889811</v>
      </c>
      <c r="F34">
        <v>0.48750245735303649</v>
      </c>
      <c r="G34">
        <v>0.43898017040475884</v>
      </c>
      <c r="H34">
        <v>0.69643713051425971</v>
      </c>
      <c r="I34">
        <v>0.35697695344590535</v>
      </c>
      <c r="J34">
        <v>0.32690149620545467</v>
      </c>
      <c r="K34">
        <v>0.10117877658377343</v>
      </c>
      <c r="L34">
        <v>0.39345381442444877</v>
      </c>
      <c r="M34">
        <v>0.4328413247666511</v>
      </c>
      <c r="N34">
        <v>0.42041085988553828</v>
      </c>
      <c r="O34">
        <v>0.58327701512114782</v>
      </c>
      <c r="P34">
        <v>0.38243577224848335</v>
      </c>
      <c r="Q34">
        <v>0.21297309862177657</v>
      </c>
      <c r="R34">
        <v>0.15444043444981023</v>
      </c>
      <c r="S34">
        <v>0.12278913555357425</v>
      </c>
      <c r="T34">
        <v>0.1793725246271759</v>
      </c>
      <c r="U34">
        <v>0.14751604448162051</v>
      </c>
      <c r="V34">
        <v>0.1638700127315956</v>
      </c>
      <c r="W34">
        <v>0.19796601806251046</v>
      </c>
      <c r="X34">
        <v>9.5730342677200347E-2</v>
      </c>
      <c r="Y34">
        <v>6.1633903535711299E-2</v>
      </c>
      <c r="Z34">
        <v>4.9139005505748852E-2</v>
      </c>
      <c r="AA34">
        <v>3.7380880230397796E-2</v>
      </c>
      <c r="AB34">
        <v>3.024959964790325E-2</v>
      </c>
      <c r="AC34">
        <v>9.1068622315340131E-2</v>
      </c>
      <c r="AD34">
        <v>8.5991695993860834E-2</v>
      </c>
      <c r="AE34">
        <v>6.1670896194719729E-2</v>
      </c>
    </row>
    <row r="35" spans="1:31" x14ac:dyDescent="0.3">
      <c r="A35" t="s">
        <v>175</v>
      </c>
      <c r="B35" t="s">
        <v>19</v>
      </c>
      <c r="C35" t="s">
        <v>75</v>
      </c>
      <c r="D35">
        <v>0</v>
      </c>
      <c r="E35">
        <v>4.7998650997962584E-3</v>
      </c>
      <c r="F35">
        <v>9.2775834387154185E-2</v>
      </c>
      <c r="G35">
        <v>8.1321892969812598E-2</v>
      </c>
      <c r="H35">
        <v>5.0242053496260243E-2</v>
      </c>
      <c r="I35">
        <v>0.13312800399457292</v>
      </c>
      <c r="J35">
        <v>8.3113492650169263E-2</v>
      </c>
      <c r="K35">
        <v>0.16478030359587101</v>
      </c>
      <c r="L35">
        <v>0.13145114748067555</v>
      </c>
      <c r="M35">
        <v>0.12490084418212803</v>
      </c>
      <c r="N35">
        <v>5.1624216408716291E-2</v>
      </c>
      <c r="O35">
        <v>3.343777088782264E-2</v>
      </c>
      <c r="P35">
        <v>3.3091083391886211E-2</v>
      </c>
      <c r="Q35">
        <v>5.5694827407150246E-2</v>
      </c>
      <c r="R35">
        <v>5.546705382630391E-2</v>
      </c>
      <c r="S35">
        <v>6.2439589810994442E-2</v>
      </c>
      <c r="T35">
        <v>5.6875118114619407E-2</v>
      </c>
      <c r="U35">
        <v>5.4566207335285347E-2</v>
      </c>
      <c r="V35">
        <v>5.5684590098525708E-2</v>
      </c>
      <c r="W35">
        <v>4.1868916710517567E-2</v>
      </c>
      <c r="X35">
        <v>2.5773744970312627E-2</v>
      </c>
      <c r="Y35">
        <v>2.6550574221591437E-2</v>
      </c>
      <c r="Z35">
        <v>0.13147611507655887</v>
      </c>
      <c r="AA35">
        <v>8.3671621564953585E-2</v>
      </c>
      <c r="AB35">
        <v>1.7195221549582872E-2</v>
      </c>
      <c r="AC35">
        <v>3.9764308402156202E-2</v>
      </c>
      <c r="AD35">
        <v>2.293288323138002E-2</v>
      </c>
      <c r="AE35">
        <v>0.14154227925284202</v>
      </c>
    </row>
    <row r="36" spans="1:31" x14ac:dyDescent="0.3">
      <c r="A36" t="s">
        <v>176</v>
      </c>
      <c r="B36" t="s">
        <v>19</v>
      </c>
      <c r="C36" t="s">
        <v>39</v>
      </c>
      <c r="D36">
        <v>1.5666523570271401E-2</v>
      </c>
      <c r="E36">
        <v>5.6953868202214361E-2</v>
      </c>
      <c r="F36">
        <v>0.12766142145347464</v>
      </c>
      <c r="G36">
        <v>0.11784070355565909</v>
      </c>
      <c r="H36">
        <v>4.1798309558495707E-2</v>
      </c>
      <c r="I36">
        <v>8.70139365596308E-2</v>
      </c>
      <c r="J36">
        <v>0.10833421902035965</v>
      </c>
      <c r="K36">
        <v>0.11900621377610274</v>
      </c>
      <c r="L36">
        <v>3.3052233582940564E-2</v>
      </c>
      <c r="M36">
        <v>7.3506329395609651E-2</v>
      </c>
      <c r="N36">
        <v>1.4985844728480323E-2</v>
      </c>
      <c r="O36">
        <v>1.1841030975409322E-2</v>
      </c>
      <c r="P36">
        <v>2.1047424195807168E-2</v>
      </c>
      <c r="Q36">
        <v>2.7551841510515308E-2</v>
      </c>
      <c r="R36">
        <v>2.8180545562889223E-2</v>
      </c>
      <c r="S36">
        <v>2.7745378619125443E-2</v>
      </c>
      <c r="T36">
        <v>1.9303742956967185E-2</v>
      </c>
      <c r="U36">
        <v>1.0647908093984811E-2</v>
      </c>
      <c r="V36">
        <v>1.6908832375746998E-2</v>
      </c>
      <c r="W36">
        <v>1.5619658080446729E-2</v>
      </c>
      <c r="X36">
        <v>1.2270711029356292E-2</v>
      </c>
      <c r="Y36">
        <v>1.3261139462685E-2</v>
      </c>
      <c r="Z36">
        <v>9.9375663429691653E-3</v>
      </c>
      <c r="AA36">
        <v>1.549237769998831E-2</v>
      </c>
      <c r="AB36">
        <v>8.2464684836068732E-3</v>
      </c>
      <c r="AC36">
        <v>1.6959982807898958E-2</v>
      </c>
      <c r="AD36">
        <v>1.761789338254054E-2</v>
      </c>
      <c r="AE36">
        <v>1.0182908804182184E-2</v>
      </c>
    </row>
    <row r="37" spans="1:31" x14ac:dyDescent="0.3">
      <c r="A37" t="s">
        <v>177</v>
      </c>
      <c r="B37" t="s">
        <v>19</v>
      </c>
      <c r="C37" t="s">
        <v>76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 t="s">
        <v>178</v>
      </c>
      <c r="B38" t="s">
        <v>22</v>
      </c>
      <c r="C38" t="s">
        <v>35</v>
      </c>
      <c r="D38">
        <v>0.14019160631094107</v>
      </c>
      <c r="E38">
        <v>0.13178953342629515</v>
      </c>
      <c r="F38">
        <v>0.15906695051361255</v>
      </c>
      <c r="G38">
        <v>0.12234281613571737</v>
      </c>
      <c r="H38">
        <v>0.12168323336207397</v>
      </c>
      <c r="I38">
        <v>0.1232699359291768</v>
      </c>
      <c r="J38">
        <v>0.14478894093665293</v>
      </c>
      <c r="K38">
        <v>0.13920644313275107</v>
      </c>
      <c r="L38">
        <v>0.12691051750877758</v>
      </c>
      <c r="M38">
        <v>0.13910302493267643</v>
      </c>
      <c r="N38">
        <v>0.14856209499220999</v>
      </c>
      <c r="O38">
        <v>0.17492338897766388</v>
      </c>
      <c r="P38">
        <v>0.19164274263867698</v>
      </c>
      <c r="Q38">
        <v>0.19855757234659102</v>
      </c>
      <c r="R38">
        <v>0.22144905110287996</v>
      </c>
      <c r="S38">
        <v>0.27822660639051527</v>
      </c>
      <c r="T38">
        <v>0.30724995643099878</v>
      </c>
      <c r="U38">
        <v>0.31817519150789353</v>
      </c>
      <c r="V38">
        <v>0.38798379803343869</v>
      </c>
      <c r="W38">
        <v>0.38191132924537152</v>
      </c>
      <c r="X38">
        <v>0.36118599008136504</v>
      </c>
      <c r="Y38">
        <v>0.40281374890188065</v>
      </c>
      <c r="Z38">
        <v>0.4433518144115241</v>
      </c>
      <c r="AA38">
        <v>0.42670285412490755</v>
      </c>
      <c r="AB38">
        <v>0.3885643332019188</v>
      </c>
      <c r="AC38">
        <v>0.34141533671627</v>
      </c>
      <c r="AD38">
        <v>0.33145858877765183</v>
      </c>
      <c r="AE38">
        <v>0.33763334086377933</v>
      </c>
    </row>
    <row r="39" spans="1:31" x14ac:dyDescent="0.3">
      <c r="A39" t="s">
        <v>179</v>
      </c>
      <c r="B39" t="s">
        <v>22</v>
      </c>
      <c r="C39" t="s">
        <v>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3">
      <c r="A40" t="s">
        <v>180</v>
      </c>
      <c r="B40" t="s">
        <v>22</v>
      </c>
      <c r="C40" t="s">
        <v>33</v>
      </c>
      <c r="D40">
        <v>0.26519813243478285</v>
      </c>
      <c r="E40">
        <v>0.34641007992897377</v>
      </c>
      <c r="F40">
        <v>0.36410251750724948</v>
      </c>
      <c r="G40">
        <v>0.4097063058398111</v>
      </c>
      <c r="H40">
        <v>0.34886947857704553</v>
      </c>
      <c r="I40">
        <v>0.38296765364029667</v>
      </c>
      <c r="J40">
        <v>0.38664451927721522</v>
      </c>
      <c r="K40">
        <v>0.32113341994390343</v>
      </c>
      <c r="L40">
        <v>0.38173641681262016</v>
      </c>
      <c r="M40">
        <v>0.3289176037340325</v>
      </c>
      <c r="N40">
        <v>0.27883679763750174</v>
      </c>
      <c r="O40">
        <v>0.33136111339134644</v>
      </c>
      <c r="P40">
        <v>0.28081170728753918</v>
      </c>
      <c r="Q40">
        <v>0.29028052846890362</v>
      </c>
      <c r="R40">
        <v>0.30073409139263135</v>
      </c>
      <c r="S40">
        <v>0.3150665858013853</v>
      </c>
      <c r="T40">
        <v>0.32481726775229136</v>
      </c>
      <c r="U40">
        <v>0.34417730376564054</v>
      </c>
      <c r="V40">
        <v>0.33500592147500552</v>
      </c>
      <c r="W40">
        <v>0.34948626756945905</v>
      </c>
      <c r="X40">
        <v>0.39342178392955385</v>
      </c>
      <c r="Y40">
        <v>0.35605872947911338</v>
      </c>
      <c r="Z40">
        <v>0.3454267328278785</v>
      </c>
      <c r="AA40">
        <v>0.38365020803675409</v>
      </c>
      <c r="AB40">
        <v>0.44054953398895075</v>
      </c>
      <c r="AC40">
        <v>0.47844980769291734</v>
      </c>
      <c r="AD40">
        <v>0.49454434833553496</v>
      </c>
      <c r="AE40">
        <v>0.49696587534645126</v>
      </c>
    </row>
    <row r="41" spans="1:31" x14ac:dyDescent="0.3">
      <c r="A41" t="s">
        <v>181</v>
      </c>
      <c r="B41" t="s">
        <v>22</v>
      </c>
      <c r="C41" t="s">
        <v>37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3">
      <c r="A42" t="s">
        <v>182</v>
      </c>
      <c r="B42" t="s">
        <v>22</v>
      </c>
      <c r="C42" t="s">
        <v>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1.2165033237082805E-2</v>
      </c>
      <c r="V42">
        <v>1.0291468268799123E-2</v>
      </c>
      <c r="W42">
        <v>1.0258239600150364E-2</v>
      </c>
      <c r="X42">
        <v>2.0289477458385777E-2</v>
      </c>
      <c r="Y42">
        <v>2.1322523924648736E-2</v>
      </c>
      <c r="Z42">
        <v>2.3263366239799441E-2</v>
      </c>
      <c r="AA42">
        <v>2.4671271863095565E-2</v>
      </c>
      <c r="AB42">
        <v>1.6092513851915631E-2</v>
      </c>
      <c r="AC42">
        <v>1.701120975021183E-2</v>
      </c>
      <c r="AD42">
        <v>1.6832721279675788E-2</v>
      </c>
      <c r="AE42">
        <v>1.4404360368237607E-2</v>
      </c>
    </row>
    <row r="43" spans="1:31" x14ac:dyDescent="0.3">
      <c r="A43" t="s">
        <v>183</v>
      </c>
      <c r="B43" t="s">
        <v>22</v>
      </c>
      <c r="C43" t="s">
        <v>38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4.9677068701679524E-4</v>
      </c>
      <c r="M43">
        <v>5.5405968356278784E-4</v>
      </c>
      <c r="N43">
        <v>6.2357037097687297E-4</v>
      </c>
      <c r="O43">
        <v>5.3434238915774893E-4</v>
      </c>
      <c r="P43">
        <v>6.0514667193913789E-4</v>
      </c>
      <c r="Q43">
        <v>6.7701310025663087E-4</v>
      </c>
      <c r="R43">
        <v>7.8288633789533378E-4</v>
      </c>
      <c r="S43">
        <v>8.6940670422837112E-4</v>
      </c>
      <c r="T43">
        <v>1.0749212923819482E-3</v>
      </c>
      <c r="U43">
        <v>1.3902716377096563E-3</v>
      </c>
      <c r="V43">
        <v>1.5360614989560048E-3</v>
      </c>
      <c r="W43">
        <v>1.8029344991193448E-3</v>
      </c>
      <c r="X43">
        <v>1.8510076420155549E-3</v>
      </c>
      <c r="Y43">
        <v>2.2585474653082434E-3</v>
      </c>
      <c r="Z43">
        <v>2.8779540830848097E-3</v>
      </c>
      <c r="AA43">
        <v>3.5540494399830189E-3</v>
      </c>
      <c r="AB43">
        <v>4.8588508006991637E-3</v>
      </c>
      <c r="AC43">
        <v>4.3361518717412208E-3</v>
      </c>
      <c r="AD43">
        <v>4.6712715151080433E-3</v>
      </c>
      <c r="AE43">
        <v>4.9840458956017606E-3</v>
      </c>
    </row>
    <row r="44" spans="1:31" x14ac:dyDescent="0.3">
      <c r="A44" t="s">
        <v>184</v>
      </c>
      <c r="B44" t="s">
        <v>22</v>
      </c>
      <c r="C44" t="s">
        <v>140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3">
      <c r="A45" t="s">
        <v>185</v>
      </c>
      <c r="B45" t="s">
        <v>22</v>
      </c>
      <c r="C45" t="s">
        <v>141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 t="s">
        <v>186</v>
      </c>
      <c r="B46" t="s">
        <v>22</v>
      </c>
      <c r="C46" t="s">
        <v>34</v>
      </c>
      <c r="D46">
        <v>0.47696032758583962</v>
      </c>
      <c r="E46">
        <v>0.45354282996800138</v>
      </c>
      <c r="F46">
        <v>0.45768025547577457</v>
      </c>
      <c r="G46">
        <v>0.38764382572977235</v>
      </c>
      <c r="H46">
        <v>0.50047025724545824</v>
      </c>
      <c r="I46">
        <v>0.469938352862877</v>
      </c>
      <c r="J46">
        <v>0.44240079620608652</v>
      </c>
      <c r="K46">
        <v>0.51825519215332871</v>
      </c>
      <c r="L46">
        <v>0.46385659203536223</v>
      </c>
      <c r="M46">
        <v>0.51599418941879238</v>
      </c>
      <c r="N46">
        <v>0.55288239802280448</v>
      </c>
      <c r="O46">
        <v>0.48199356183120845</v>
      </c>
      <c r="P46">
        <v>0.51289858002616895</v>
      </c>
      <c r="Q46">
        <v>0.4939460584276279</v>
      </c>
      <c r="R46">
        <v>0.46898074951972363</v>
      </c>
      <c r="S46">
        <v>0.4045558464101382</v>
      </c>
      <c r="T46">
        <v>0.36147442696964399</v>
      </c>
      <c r="U46">
        <v>0.31330010834303712</v>
      </c>
      <c r="V46">
        <v>0.25633510727096159</v>
      </c>
      <c r="W46">
        <v>0.24165455140737269</v>
      </c>
      <c r="X46">
        <v>0.21171445895784197</v>
      </c>
      <c r="Y46">
        <v>0.20085178205820267</v>
      </c>
      <c r="Z46">
        <v>0.16704284301738742</v>
      </c>
      <c r="AA46">
        <v>0.14775869325736898</v>
      </c>
      <c r="AB46">
        <v>0.13303395762672882</v>
      </c>
      <c r="AC46">
        <v>0.14118827726460934</v>
      </c>
      <c r="AD46">
        <v>0.13082967488987352</v>
      </c>
      <c r="AE46">
        <v>0.12087883220828791</v>
      </c>
    </row>
    <row r="47" spans="1:31" x14ac:dyDescent="0.3">
      <c r="A47" t="s">
        <v>187</v>
      </c>
      <c r="B47" t="s">
        <v>22</v>
      </c>
      <c r="C47" t="s">
        <v>75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7.8203561656784732E-3</v>
      </c>
      <c r="V47">
        <v>6.2209993027773965E-3</v>
      </c>
      <c r="W47">
        <v>9.8240026900001838E-3</v>
      </c>
      <c r="X47">
        <v>7.9897564848946459E-3</v>
      </c>
      <c r="Y47">
        <v>1.0587196785038708E-2</v>
      </c>
      <c r="Z47">
        <v>1.1192075633708517E-2</v>
      </c>
      <c r="AA47">
        <v>1.2335635931547783E-2</v>
      </c>
      <c r="AB47">
        <v>1.6900810529786779E-2</v>
      </c>
      <c r="AC47">
        <v>1.7599216704250385E-2</v>
      </c>
      <c r="AD47">
        <v>2.1663395202155822E-2</v>
      </c>
      <c r="AE47">
        <v>2.4975228173547463E-2</v>
      </c>
    </row>
    <row r="48" spans="1:31" x14ac:dyDescent="0.3">
      <c r="A48" t="s">
        <v>188</v>
      </c>
      <c r="B48" t="s">
        <v>22</v>
      </c>
      <c r="C48" t="s">
        <v>39</v>
      </c>
      <c r="D48">
        <v>0.11764993366843646</v>
      </c>
      <c r="E48">
        <v>6.8257556676729544E-2</v>
      </c>
      <c r="F48">
        <v>1.915027650336339E-2</v>
      </c>
      <c r="G48">
        <v>8.0307052294699116E-2</v>
      </c>
      <c r="H48">
        <v>2.8977030815422383E-2</v>
      </c>
      <c r="I48">
        <v>2.3824057567649652E-2</v>
      </c>
      <c r="J48">
        <v>2.6165743580045243E-2</v>
      </c>
      <c r="K48">
        <v>2.1404944770016733E-2</v>
      </c>
      <c r="L48">
        <v>2.6999702956223358E-2</v>
      </c>
      <c r="M48">
        <v>1.5431122230935908E-2</v>
      </c>
      <c r="N48">
        <v>1.9095138976507019E-2</v>
      </c>
      <c r="O48">
        <v>1.1187593410623425E-2</v>
      </c>
      <c r="P48">
        <v>1.4041823375675755E-2</v>
      </c>
      <c r="Q48">
        <v>1.6538827656620708E-2</v>
      </c>
      <c r="R48">
        <v>8.0532216468697706E-3</v>
      </c>
      <c r="S48">
        <v>1.2815546937328583E-3</v>
      </c>
      <c r="T48">
        <v>5.383427554683946E-3</v>
      </c>
      <c r="U48">
        <v>2.9717353429578198E-3</v>
      </c>
      <c r="V48">
        <v>2.6266441500615678E-3</v>
      </c>
      <c r="W48">
        <v>5.0626749885270403E-3</v>
      </c>
      <c r="X48">
        <v>3.5475254459430812E-3</v>
      </c>
      <c r="Y48">
        <v>6.1074713858076052E-3</v>
      </c>
      <c r="Z48">
        <v>6.8452137866172203E-3</v>
      </c>
      <c r="AA48">
        <v>1.3272873463429642E-3</v>
      </c>
      <c r="AB48">
        <v>0</v>
      </c>
      <c r="AC48">
        <v>0</v>
      </c>
      <c r="AD48">
        <v>0</v>
      </c>
      <c r="AE48">
        <v>1.5831714409470388E-4</v>
      </c>
    </row>
    <row r="49" spans="1:31" x14ac:dyDescent="0.3">
      <c r="A49" t="s">
        <v>189</v>
      </c>
      <c r="B49" t="s">
        <v>22</v>
      </c>
      <c r="C49" t="s">
        <v>76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 t="s">
        <v>190</v>
      </c>
      <c r="B50" t="s">
        <v>28</v>
      </c>
      <c r="C50" t="s">
        <v>35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0.98326847597899358</v>
      </c>
      <c r="T50">
        <v>0.74015635817171443</v>
      </c>
      <c r="U50">
        <v>0.76268496011950671</v>
      </c>
      <c r="V50">
        <v>0.76938117521495086</v>
      </c>
      <c r="W50">
        <v>0.79027780083301447</v>
      </c>
      <c r="X50">
        <v>0.77349393631898677</v>
      </c>
      <c r="Y50">
        <v>0.77496295105324298</v>
      </c>
      <c r="Z50">
        <v>0.73854291728299215</v>
      </c>
      <c r="AA50">
        <v>0.52721553806663557</v>
      </c>
      <c r="AB50">
        <v>0.64949045959200791</v>
      </c>
      <c r="AC50">
        <v>0.70520940391910025</v>
      </c>
      <c r="AD50">
        <v>0.68929522137791033</v>
      </c>
      <c r="AE50">
        <v>0.70304201338307526</v>
      </c>
    </row>
    <row r="51" spans="1:31" x14ac:dyDescent="0.3">
      <c r="A51" t="s">
        <v>191</v>
      </c>
      <c r="B51" t="s">
        <v>28</v>
      </c>
      <c r="C51" t="s">
        <v>66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2.5591775167129482E-3</v>
      </c>
      <c r="X51">
        <v>2.5419404372858975E-3</v>
      </c>
      <c r="Y51">
        <v>2.643020619990433E-3</v>
      </c>
      <c r="Z51">
        <v>3.3903640207558657E-3</v>
      </c>
      <c r="AA51">
        <v>5.8588074652202856E-3</v>
      </c>
      <c r="AB51">
        <v>6.1078071444497272E-3</v>
      </c>
      <c r="AC51">
        <v>5.1196387067043592E-3</v>
      </c>
      <c r="AD51">
        <v>6.0939013143452413E-3</v>
      </c>
      <c r="AE51">
        <v>6.4259593396689659E-3</v>
      </c>
    </row>
    <row r="52" spans="1:31" x14ac:dyDescent="0.3">
      <c r="A52" t="s">
        <v>192</v>
      </c>
      <c r="B52" t="s">
        <v>28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 t="s">
        <v>193</v>
      </c>
      <c r="B53" t="s">
        <v>28</v>
      </c>
      <c r="C53" t="s">
        <v>37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 t="s">
        <v>194</v>
      </c>
      <c r="B54" t="s">
        <v>28</v>
      </c>
      <c r="C54" t="s">
        <v>40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">
      <c r="A55" t="s">
        <v>195</v>
      </c>
      <c r="B55" t="s">
        <v>28</v>
      </c>
      <c r="C55" t="s">
        <v>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 t="s">
        <v>196</v>
      </c>
      <c r="B56" t="s">
        <v>28</v>
      </c>
      <c r="C56" t="s">
        <v>140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3.2142449776834483E-4</v>
      </c>
      <c r="AE56">
        <v>8.2413204086972322E-3</v>
      </c>
    </row>
    <row r="57" spans="1:31" x14ac:dyDescent="0.3">
      <c r="A57" t="s">
        <v>197</v>
      </c>
      <c r="B57" t="s">
        <v>28</v>
      </c>
      <c r="C57" t="s">
        <v>141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">
      <c r="A58" t="s">
        <v>198</v>
      </c>
      <c r="B58" t="s">
        <v>28</v>
      </c>
      <c r="C58" t="s">
        <v>34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1.6731524021006423E-2</v>
      </c>
      <c r="T58">
        <v>0.25984364182828551</v>
      </c>
      <c r="U58">
        <v>0.23064475116790356</v>
      </c>
      <c r="V58">
        <v>0.22309017586788363</v>
      </c>
      <c r="W58">
        <v>0.20008380381195251</v>
      </c>
      <c r="X58">
        <v>0.21805854935654123</v>
      </c>
      <c r="Y58">
        <v>0.2165384630133193</v>
      </c>
      <c r="Z58">
        <v>0.24894138818125214</v>
      </c>
      <c r="AA58">
        <v>0.45115766444821576</v>
      </c>
      <c r="AB58">
        <v>0.32932888483899547</v>
      </c>
      <c r="AC58">
        <v>0.27764635339975263</v>
      </c>
      <c r="AD58">
        <v>0.29355479639734988</v>
      </c>
      <c r="AE58">
        <v>0.27130940388748515</v>
      </c>
    </row>
    <row r="59" spans="1:31" x14ac:dyDescent="0.3">
      <c r="A59" t="s">
        <v>199</v>
      </c>
      <c r="B59" t="s">
        <v>28</v>
      </c>
      <c r="C59" t="s">
        <v>75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6.6702887125897571E-3</v>
      </c>
      <c r="V59">
        <v>7.5286489171655785E-3</v>
      </c>
      <c r="W59">
        <v>7.0792178383200675E-3</v>
      </c>
      <c r="X59">
        <v>5.9055738871861361E-3</v>
      </c>
      <c r="Y59">
        <v>5.8555653134473263E-3</v>
      </c>
      <c r="Z59">
        <v>9.1253305149998406E-3</v>
      </c>
      <c r="AA59">
        <v>1.5767990019928454E-2</v>
      </c>
      <c r="AB59">
        <v>1.5072848424546689E-2</v>
      </c>
      <c r="AC59">
        <v>1.2024603974442839E-2</v>
      </c>
      <c r="AD59">
        <v>1.0734656412626283E-2</v>
      </c>
      <c r="AE59">
        <v>1.0981302981073401E-2</v>
      </c>
    </row>
    <row r="60" spans="1:31" x14ac:dyDescent="0.3">
      <c r="A60" t="s">
        <v>200</v>
      </c>
      <c r="B60" t="s">
        <v>28</v>
      </c>
      <c r="C60" t="s">
        <v>39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 t="s">
        <v>201</v>
      </c>
      <c r="B61" t="s">
        <v>28</v>
      </c>
      <c r="C61" t="s">
        <v>76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 t="s">
        <v>202</v>
      </c>
      <c r="B62" t="s">
        <v>13</v>
      </c>
      <c r="C62" t="s">
        <v>35</v>
      </c>
      <c r="D62">
        <v>6.5894613600000054E-2</v>
      </c>
      <c r="E62">
        <v>7.0536457883731335E-2</v>
      </c>
      <c r="F62">
        <v>0.26421813709915032</v>
      </c>
      <c r="G62">
        <v>0.34481570843451526</v>
      </c>
      <c r="H62">
        <v>0.38736416879943025</v>
      </c>
      <c r="I62">
        <v>0.258680314685305</v>
      </c>
      <c r="J62">
        <v>0.30744909224072325</v>
      </c>
      <c r="K62">
        <v>0.31801817968064261</v>
      </c>
      <c r="L62">
        <v>0.27408411954742351</v>
      </c>
      <c r="M62">
        <v>0.256853612290461</v>
      </c>
      <c r="N62">
        <v>0.28035393147838983</v>
      </c>
      <c r="O62">
        <v>0.26213068339974771</v>
      </c>
      <c r="P62">
        <v>0.25085533219258216</v>
      </c>
      <c r="Q62">
        <v>0.24860763699142827</v>
      </c>
      <c r="R62">
        <v>0.22544579480691265</v>
      </c>
      <c r="S62">
        <v>0.27590337027945416</v>
      </c>
      <c r="T62">
        <v>0.27478405027686725</v>
      </c>
      <c r="U62">
        <v>0.29140027313526656</v>
      </c>
      <c r="V62">
        <v>0.28956875816263172</v>
      </c>
      <c r="W62">
        <v>0.31043182622844295</v>
      </c>
      <c r="X62">
        <v>0.30026241133453557</v>
      </c>
      <c r="Y62">
        <v>0.29012363375422529</v>
      </c>
      <c r="Z62">
        <v>0.30343548179916963</v>
      </c>
      <c r="AA62">
        <v>0.32641025931937528</v>
      </c>
      <c r="AB62">
        <v>0.31242243871459646</v>
      </c>
      <c r="AC62">
        <v>0.31914244837161404</v>
      </c>
      <c r="AD62">
        <v>0.31627403627509082</v>
      </c>
      <c r="AE62">
        <v>0.31107713962923939</v>
      </c>
    </row>
    <row r="63" spans="1:31" x14ac:dyDescent="0.3">
      <c r="A63" t="s">
        <v>203</v>
      </c>
      <c r="B63" t="s">
        <v>13</v>
      </c>
      <c r="C63" t="s">
        <v>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5.7537655764896905E-4</v>
      </c>
      <c r="Q63">
        <v>7.1334025172841839E-3</v>
      </c>
      <c r="R63">
        <v>8.109778390609175E-3</v>
      </c>
      <c r="S63">
        <v>9.0667334027149226E-3</v>
      </c>
      <c r="T63">
        <v>1.0029833640701633E-2</v>
      </c>
      <c r="U63">
        <v>1.031476077108694E-2</v>
      </c>
      <c r="V63">
        <v>9.9702539007446283E-3</v>
      </c>
      <c r="W63">
        <v>1.0290887105420759E-2</v>
      </c>
      <c r="X63">
        <v>1.0921667138721879E-2</v>
      </c>
      <c r="Y63">
        <v>1.2151136858655242E-2</v>
      </c>
      <c r="Z63">
        <v>1.1950485070163679E-2</v>
      </c>
      <c r="AA63">
        <v>1.2049157356918814E-2</v>
      </c>
      <c r="AB63">
        <v>1.1181973230451465E-2</v>
      </c>
      <c r="AC63">
        <v>1.0938229856297655E-2</v>
      </c>
      <c r="AD63">
        <v>1.0942524420148227E-2</v>
      </c>
      <c r="AE63">
        <v>1.0452289935367806E-2</v>
      </c>
    </row>
    <row r="64" spans="1:31" x14ac:dyDescent="0.3">
      <c r="A64" t="s">
        <v>204</v>
      </c>
      <c r="B64" t="s">
        <v>13</v>
      </c>
      <c r="C64" t="s">
        <v>33</v>
      </c>
      <c r="D64">
        <v>0.34162007828161184</v>
      </c>
      <c r="E64">
        <v>0.32510855341846967</v>
      </c>
      <c r="F64">
        <v>5.9039798337401937E-2</v>
      </c>
      <c r="G64">
        <v>7.6998444641753733E-2</v>
      </c>
      <c r="H64">
        <v>5.9463053235429941E-2</v>
      </c>
      <c r="I64">
        <v>0.47637149333970807</v>
      </c>
      <c r="J64">
        <v>0.51487686803303034</v>
      </c>
      <c r="K64">
        <v>0.55270077105967919</v>
      </c>
      <c r="L64">
        <v>0.60812130280126309</v>
      </c>
      <c r="M64">
        <v>0.61989038761298609</v>
      </c>
      <c r="N64">
        <v>0.56679051395509916</v>
      </c>
      <c r="O64">
        <v>0.60600731377505668</v>
      </c>
      <c r="P64">
        <v>0.60526092472103921</v>
      </c>
      <c r="Q64">
        <v>0.52083943991367931</v>
      </c>
      <c r="R64">
        <v>0.51433351171201847</v>
      </c>
      <c r="S64">
        <v>0.64035463690510974</v>
      </c>
      <c r="T64">
        <v>0.59359898763552499</v>
      </c>
      <c r="U64">
        <v>0.62520759641523749</v>
      </c>
      <c r="V64">
        <v>0.62541452403702513</v>
      </c>
      <c r="W64">
        <v>0.63395946288824689</v>
      </c>
      <c r="X64">
        <v>0.62494564230891536</v>
      </c>
      <c r="Y64">
        <v>0.63334843004407826</v>
      </c>
      <c r="Z64">
        <v>0.61117204963098015</v>
      </c>
      <c r="AA64">
        <v>0.58582251142680786</v>
      </c>
      <c r="AB64">
        <v>0.60231579848664785</v>
      </c>
      <c r="AC64">
        <v>0.58625886417505046</v>
      </c>
      <c r="AD64">
        <v>0.58968957450868664</v>
      </c>
      <c r="AE64">
        <v>0.60049771456542467</v>
      </c>
    </row>
    <row r="65" spans="1:31" x14ac:dyDescent="0.3">
      <c r="A65" t="s">
        <v>205</v>
      </c>
      <c r="B65" t="s">
        <v>13</v>
      </c>
      <c r="C65" t="s">
        <v>37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3.1227797293908148E-4</v>
      </c>
      <c r="R65">
        <v>4.7458987778806525E-4</v>
      </c>
      <c r="S65">
        <v>7.1119200514216938E-4</v>
      </c>
      <c r="T65">
        <v>9.1554185252404839E-4</v>
      </c>
      <c r="U65">
        <v>7.8984946589725059E-4</v>
      </c>
      <c r="V65">
        <v>9.6239082674966789E-4</v>
      </c>
      <c r="W65">
        <v>1.4081951678808801E-3</v>
      </c>
      <c r="X65">
        <v>1.7808080296823337E-3</v>
      </c>
      <c r="Y65">
        <v>2.4507237288366995E-3</v>
      </c>
      <c r="Z65">
        <v>2.8425182241626342E-3</v>
      </c>
      <c r="AA65">
        <v>3.2040230276339783E-3</v>
      </c>
      <c r="AB65">
        <v>3.8953340074942234E-3</v>
      </c>
      <c r="AC65">
        <v>4.4792052597722679E-3</v>
      </c>
      <c r="AD65">
        <v>5.147759857625697E-3</v>
      </c>
      <c r="AE65">
        <v>5.7325395860120696E-3</v>
      </c>
    </row>
    <row r="66" spans="1:31" x14ac:dyDescent="0.3">
      <c r="A66" t="s">
        <v>206</v>
      </c>
      <c r="B66" t="s">
        <v>13</v>
      </c>
      <c r="C66" t="s">
        <v>40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 t="s">
        <v>207</v>
      </c>
      <c r="B67" t="s">
        <v>13</v>
      </c>
      <c r="C67" t="s">
        <v>38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3">
      <c r="A68" t="s">
        <v>208</v>
      </c>
      <c r="B68" t="s">
        <v>13</v>
      </c>
      <c r="C68" t="s">
        <v>140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 t="s">
        <v>209</v>
      </c>
      <c r="B69" t="s">
        <v>13</v>
      </c>
      <c r="C69" t="s">
        <v>141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">
      <c r="A70" t="s">
        <v>210</v>
      </c>
      <c r="B70" t="s">
        <v>13</v>
      </c>
      <c r="C70" t="s">
        <v>34</v>
      </c>
      <c r="D70">
        <v>2.2202617649606047E-2</v>
      </c>
      <c r="E70">
        <v>2.1409816177702795E-2</v>
      </c>
      <c r="F70">
        <v>5.4777857713949545E-2</v>
      </c>
      <c r="G70">
        <v>5.2147211286278694E-2</v>
      </c>
      <c r="H70">
        <v>5.7009209224634934E-2</v>
      </c>
      <c r="I70">
        <v>4.7030711871153152E-2</v>
      </c>
      <c r="J70">
        <v>5.8034382525421438E-2</v>
      </c>
      <c r="K70">
        <v>2.2345415146707622E-2</v>
      </c>
      <c r="L70">
        <v>1.9563498789412676E-2</v>
      </c>
      <c r="M70">
        <v>4.3278776122379304E-3</v>
      </c>
      <c r="N70">
        <v>3.5909001794847458E-3</v>
      </c>
      <c r="O70">
        <v>1.5859578731575892E-3</v>
      </c>
      <c r="P70">
        <v>7.4793845687324018E-3</v>
      </c>
      <c r="Q70">
        <v>5.6467559814579573E-3</v>
      </c>
      <c r="R70">
        <v>7.554672686438493E-3</v>
      </c>
      <c r="S70">
        <v>6.8340875011020062E-3</v>
      </c>
      <c r="T70">
        <v>8.3557104529310023E-3</v>
      </c>
      <c r="U70">
        <v>9.053141346644698E-3</v>
      </c>
      <c r="V70">
        <v>8.7032511536036875E-3</v>
      </c>
      <c r="W70">
        <v>7.1773658925735452E-3</v>
      </c>
      <c r="X70">
        <v>9.1932874323540845E-3</v>
      </c>
      <c r="Y70">
        <v>7.3921641294796905E-3</v>
      </c>
      <c r="Z70">
        <v>1.2739866451972471E-2</v>
      </c>
      <c r="AA70">
        <v>9.7312622545317196E-3</v>
      </c>
      <c r="AB70">
        <v>6.8646023207841198E-3</v>
      </c>
      <c r="AC70">
        <v>1.4066382063153254E-2</v>
      </c>
      <c r="AD70">
        <v>1.291783425172415E-2</v>
      </c>
      <c r="AE70">
        <v>1.2414038703149404E-2</v>
      </c>
    </row>
    <row r="71" spans="1:31" x14ac:dyDescent="0.3">
      <c r="A71" t="s">
        <v>211</v>
      </c>
      <c r="B71" t="s">
        <v>13</v>
      </c>
      <c r="C71" t="s">
        <v>75</v>
      </c>
      <c r="D71">
        <v>7.0027897936820647E-4</v>
      </c>
      <c r="E71">
        <v>5.9481894029420274E-4</v>
      </c>
      <c r="F71">
        <v>2.1658147555738303E-3</v>
      </c>
      <c r="G71">
        <v>2.5520336687231793E-3</v>
      </c>
      <c r="H71">
        <v>4.2639560515490759E-3</v>
      </c>
      <c r="I71">
        <v>2.7010305945523653E-3</v>
      </c>
      <c r="J71">
        <v>3.124231672521109E-3</v>
      </c>
      <c r="K71">
        <v>3.2051374832784115E-3</v>
      </c>
      <c r="L71">
        <v>2.8962529050240832E-3</v>
      </c>
      <c r="M71">
        <v>2.9402620531859213E-3</v>
      </c>
      <c r="N71">
        <v>2.8598205190392767E-3</v>
      </c>
      <c r="O71">
        <v>6.1289987369042035E-3</v>
      </c>
      <c r="P71">
        <v>7.0373872634160936E-3</v>
      </c>
      <c r="Q71">
        <v>9.0007584556516442E-3</v>
      </c>
      <c r="R71">
        <v>1.073869003676518E-2</v>
      </c>
      <c r="S71">
        <v>1.4350248969599156E-2</v>
      </c>
      <c r="T71">
        <v>1.1753105276762406E-2</v>
      </c>
      <c r="U71">
        <v>1.9040762822813497E-2</v>
      </c>
      <c r="V71">
        <v>1.0312145163363052E-2</v>
      </c>
      <c r="W71">
        <v>1.0667522062795989E-2</v>
      </c>
      <c r="X71">
        <v>1.5207728386848389E-2</v>
      </c>
      <c r="Y71">
        <v>1.8110525631907109E-2</v>
      </c>
      <c r="Z71">
        <v>2.0577324401308803E-2</v>
      </c>
      <c r="AA71">
        <v>2.311433943792069E-2</v>
      </c>
      <c r="AB71">
        <v>2.3534081879942527E-2</v>
      </c>
      <c r="AC71">
        <v>2.6313443892865222E-2</v>
      </c>
      <c r="AD71">
        <v>2.4391299285414732E-2</v>
      </c>
      <c r="AE71">
        <v>2.1050086527337159E-2</v>
      </c>
    </row>
    <row r="72" spans="1:31" x14ac:dyDescent="0.3">
      <c r="A72" t="s">
        <v>212</v>
      </c>
      <c r="B72" t="s">
        <v>13</v>
      </c>
      <c r="C72" t="s">
        <v>39</v>
      </c>
      <c r="D72">
        <v>0.56894485697722141</v>
      </c>
      <c r="E72">
        <v>0.58164465710807844</v>
      </c>
      <c r="F72">
        <v>0.61729730442457464</v>
      </c>
      <c r="G72">
        <v>0.51975665224411083</v>
      </c>
      <c r="H72">
        <v>0.48559766192986031</v>
      </c>
      <c r="I72">
        <v>0.21009098753657773</v>
      </c>
      <c r="J72">
        <v>0.11059016079213353</v>
      </c>
      <c r="K72">
        <v>9.7374589118157051E-2</v>
      </c>
      <c r="L72">
        <v>8.9772199877404479E-2</v>
      </c>
      <c r="M72">
        <v>0.11061426547195048</v>
      </c>
      <c r="N72">
        <v>0.14142813247380043</v>
      </c>
      <c r="O72">
        <v>0.11738748700817882</v>
      </c>
      <c r="P72">
        <v>0.12211086715819246</v>
      </c>
      <c r="Q72">
        <v>0.20187187985783087</v>
      </c>
      <c r="R72">
        <v>0.22677726365206036</v>
      </c>
      <c r="S72">
        <v>4.3743845192691061E-2</v>
      </c>
      <c r="T72">
        <v>9.2083363342652005E-2</v>
      </c>
      <c r="U72">
        <v>3.236133068781543E-2</v>
      </c>
      <c r="V72">
        <v>4.2977261546853524E-2</v>
      </c>
      <c r="W72">
        <v>1.4611780509551813E-2</v>
      </c>
      <c r="X72">
        <v>2.2728405497412129E-2</v>
      </c>
      <c r="Y72">
        <v>2.0960694282834626E-2</v>
      </c>
      <c r="Z72">
        <v>2.0860568490973303E-2</v>
      </c>
      <c r="AA72">
        <v>2.0861726711899536E-2</v>
      </c>
      <c r="AB72">
        <v>1.9486473132328607E-2</v>
      </c>
      <c r="AC72">
        <v>1.6865492829524674E-2</v>
      </c>
      <c r="AD72">
        <v>2.146570356707523E-2</v>
      </c>
      <c r="AE72">
        <v>2.017683473107116E-2</v>
      </c>
    </row>
    <row r="73" spans="1:31" x14ac:dyDescent="0.3">
      <c r="A73" t="s">
        <v>213</v>
      </c>
      <c r="B73" t="s">
        <v>13</v>
      </c>
      <c r="C73" t="s">
        <v>76</v>
      </c>
      <c r="D73">
        <v>6.3755451219251456E-4</v>
      </c>
      <c r="E73">
        <v>7.0569647172374645E-4</v>
      </c>
      <c r="F73">
        <v>2.5010876693497132E-3</v>
      </c>
      <c r="G73">
        <v>3.7299497246183252E-3</v>
      </c>
      <c r="H73">
        <v>6.3019507590954572E-3</v>
      </c>
      <c r="I73">
        <v>5.1254619727035189E-3</v>
      </c>
      <c r="J73">
        <v>5.9252647361703178E-3</v>
      </c>
      <c r="K73">
        <v>6.3559075115350765E-3</v>
      </c>
      <c r="L73">
        <v>5.5626260794722545E-3</v>
      </c>
      <c r="M73">
        <v>5.3735949591787102E-3</v>
      </c>
      <c r="N73">
        <v>4.9767013941866747E-3</v>
      </c>
      <c r="O73">
        <v>6.7595592069550374E-3</v>
      </c>
      <c r="P73">
        <v>6.6807275383887876E-3</v>
      </c>
      <c r="Q73">
        <v>6.5878483097286744E-3</v>
      </c>
      <c r="R73">
        <v>6.5656988374075903E-3</v>
      </c>
      <c r="S73">
        <v>9.0358857441870857E-3</v>
      </c>
      <c r="T73">
        <v>8.4794075220367936E-3</v>
      </c>
      <c r="U73">
        <v>1.1832285355238219E-2</v>
      </c>
      <c r="V73">
        <v>1.2091415209028464E-2</v>
      </c>
      <c r="W73">
        <v>1.145296014508706E-2</v>
      </c>
      <c r="X73">
        <v>1.4960049871530108E-2</v>
      </c>
      <c r="Y73">
        <v>1.5462691569982982E-2</v>
      </c>
      <c r="Z73">
        <v>1.6421705931269355E-2</v>
      </c>
      <c r="AA73">
        <v>1.8806720464912014E-2</v>
      </c>
      <c r="AB73">
        <v>2.0299298227754885E-2</v>
      </c>
      <c r="AC73">
        <v>2.193593355172244E-2</v>
      </c>
      <c r="AD73">
        <v>1.9171267834234614E-2</v>
      </c>
      <c r="AE73">
        <v>1.8599356322398508E-2</v>
      </c>
    </row>
    <row r="74" spans="1:31" x14ac:dyDescent="0.3">
      <c r="A74" t="s">
        <v>214</v>
      </c>
      <c r="B74" t="s">
        <v>17</v>
      </c>
      <c r="C74" t="s">
        <v>35</v>
      </c>
      <c r="D74">
        <v>0.28391016072776998</v>
      </c>
      <c r="E74">
        <v>0.30249759405903281</v>
      </c>
      <c r="F74">
        <v>0.32239330939485422</v>
      </c>
      <c r="G74">
        <v>0.31233024487533223</v>
      </c>
      <c r="H74">
        <v>0.35587667928529754</v>
      </c>
      <c r="I74">
        <v>0.35001663746178935</v>
      </c>
      <c r="J74">
        <v>0.3216399546241111</v>
      </c>
      <c r="K74">
        <v>0.35280096349342155</v>
      </c>
      <c r="L74">
        <v>0.38694103962066345</v>
      </c>
      <c r="M74">
        <v>0.38319259204059669</v>
      </c>
      <c r="N74">
        <v>0.40521453838840582</v>
      </c>
      <c r="O74">
        <v>0.4320028523221694</v>
      </c>
      <c r="P74">
        <v>0.41142498808005512</v>
      </c>
      <c r="Q74">
        <v>0.36867817586955381</v>
      </c>
      <c r="R74">
        <v>0.38340955501375229</v>
      </c>
      <c r="S74">
        <v>0.37973543854782604</v>
      </c>
      <c r="T74">
        <v>0.38611881504721812</v>
      </c>
      <c r="U74">
        <v>0.42148556442916352</v>
      </c>
      <c r="V74">
        <v>0.41930835800929789</v>
      </c>
      <c r="W74">
        <v>0.37873363961670681</v>
      </c>
      <c r="X74">
        <v>0.39785555456131433</v>
      </c>
      <c r="Y74">
        <v>0.40747824470670524</v>
      </c>
      <c r="Z74">
        <v>0.3339901501799491</v>
      </c>
      <c r="AA74">
        <v>0.2669364780558689</v>
      </c>
      <c r="AB74">
        <v>0.24635202330304354</v>
      </c>
      <c r="AC74">
        <v>0.20629515613448174</v>
      </c>
      <c r="AD74">
        <v>0.19560592408268401</v>
      </c>
      <c r="AE74">
        <v>0.19578919888587798</v>
      </c>
    </row>
    <row r="75" spans="1:31" x14ac:dyDescent="0.3">
      <c r="A75" t="s">
        <v>215</v>
      </c>
      <c r="B75" t="s">
        <v>17</v>
      </c>
      <c r="C75" t="s">
        <v>66</v>
      </c>
      <c r="D75">
        <v>6.4079357618638611E-3</v>
      </c>
      <c r="E75">
        <v>7.0962105138858743E-3</v>
      </c>
      <c r="F75">
        <v>4.5923900597516637E-3</v>
      </c>
      <c r="G75">
        <v>3.7803402653813099E-3</v>
      </c>
      <c r="H75">
        <v>4.1682074308746226E-3</v>
      </c>
      <c r="I75">
        <v>6.0355350052002706E-3</v>
      </c>
      <c r="J75">
        <v>5.601413197271532E-3</v>
      </c>
      <c r="K75">
        <v>9.5705247374553073E-3</v>
      </c>
      <c r="L75">
        <v>8.4801459924268019E-3</v>
      </c>
      <c r="M75">
        <v>1.0873451708458153E-2</v>
      </c>
      <c r="N75">
        <v>1.2222774612294157E-2</v>
      </c>
      <c r="O75">
        <v>1.4095813724941505E-2</v>
      </c>
      <c r="P75">
        <v>1.6831824222394844E-2</v>
      </c>
      <c r="Q75">
        <v>1.287251837244293E-2</v>
      </c>
      <c r="R75">
        <v>1.6466237032813774E-2</v>
      </c>
      <c r="S75">
        <v>1.7514584222574386E-2</v>
      </c>
      <c r="T75">
        <v>1.9213138297235803E-2</v>
      </c>
      <c r="U75">
        <v>1.4390102997284805E-2</v>
      </c>
      <c r="V75">
        <v>1.4958904793247E-2</v>
      </c>
      <c r="W75">
        <v>1.4289115976662572E-2</v>
      </c>
      <c r="X75">
        <v>1.5837559491153331E-2</v>
      </c>
      <c r="Y75">
        <v>1.5255119246086491E-2</v>
      </c>
      <c r="Z75">
        <v>1.8011530483445171E-2</v>
      </c>
      <c r="AA75">
        <v>2.6466173178778963E-2</v>
      </c>
      <c r="AB75">
        <v>1.9292294397881434E-2</v>
      </c>
      <c r="AC75">
        <v>1.684532993373275E-2</v>
      </c>
      <c r="AD75">
        <v>3.8736647405324044E-2</v>
      </c>
      <c r="AE75">
        <v>4.9258924295647988E-2</v>
      </c>
    </row>
    <row r="76" spans="1:31" x14ac:dyDescent="0.3">
      <c r="A76" t="s">
        <v>216</v>
      </c>
      <c r="B76" t="s">
        <v>17</v>
      </c>
      <c r="C76" t="s">
        <v>33</v>
      </c>
      <c r="D76">
        <v>0.19374460467797017</v>
      </c>
      <c r="E76">
        <v>0.21469833891916507</v>
      </c>
      <c r="F76">
        <v>0.24004391245444281</v>
      </c>
      <c r="G76">
        <v>0.27796180191601327</v>
      </c>
      <c r="H76">
        <v>0.25214416059231004</v>
      </c>
      <c r="I76">
        <v>0.28510176682592325</v>
      </c>
      <c r="J76">
        <v>0.34490172741304398</v>
      </c>
      <c r="K76">
        <v>0.30305524257978661</v>
      </c>
      <c r="L76">
        <v>0.30725821806521053</v>
      </c>
      <c r="M76">
        <v>0.261838564746041</v>
      </c>
      <c r="N76">
        <v>0.26156883798321806</v>
      </c>
      <c r="O76">
        <v>0.26602320197011325</v>
      </c>
      <c r="P76">
        <v>0.27704007937129027</v>
      </c>
      <c r="Q76">
        <v>0.33215186121839968</v>
      </c>
      <c r="R76">
        <v>0.32750580273686691</v>
      </c>
      <c r="S76">
        <v>0.347387344198823</v>
      </c>
      <c r="T76">
        <v>0.37025755971112123</v>
      </c>
      <c r="U76">
        <v>0.36145346643140591</v>
      </c>
      <c r="V76">
        <v>0.36706876613078276</v>
      </c>
      <c r="W76">
        <v>0.41263523117318712</v>
      </c>
      <c r="X76">
        <v>0.40238622068741597</v>
      </c>
      <c r="Y76">
        <v>0.37631599388431675</v>
      </c>
      <c r="Z76">
        <v>0.4282056558470288</v>
      </c>
      <c r="AA76">
        <v>0.48231610600499225</v>
      </c>
      <c r="AB76">
        <v>0.43278277279284494</v>
      </c>
      <c r="AC76">
        <v>0.5014851922883774</v>
      </c>
      <c r="AD76">
        <v>0.48535255728956345</v>
      </c>
      <c r="AE76">
        <v>0.47750007546195111</v>
      </c>
    </row>
    <row r="77" spans="1:31" x14ac:dyDescent="0.3">
      <c r="A77" t="s">
        <v>217</v>
      </c>
      <c r="B77" t="s">
        <v>17</v>
      </c>
      <c r="C77" t="s">
        <v>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3">
      <c r="A78" t="s">
        <v>218</v>
      </c>
      <c r="B78" t="s">
        <v>17</v>
      </c>
      <c r="C78" t="s">
        <v>40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3">
      <c r="A79" t="s">
        <v>219</v>
      </c>
      <c r="B79" t="s">
        <v>17</v>
      </c>
      <c r="C79" t="s">
        <v>38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 t="s">
        <v>220</v>
      </c>
      <c r="B80" t="s">
        <v>17</v>
      </c>
      <c r="C80" t="s">
        <v>140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">
      <c r="A81" t="s">
        <v>221</v>
      </c>
      <c r="B81" t="s">
        <v>17</v>
      </c>
      <c r="C81" t="s">
        <v>141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 t="s">
        <v>222</v>
      </c>
      <c r="B82" t="s">
        <v>17</v>
      </c>
      <c r="C82" t="s">
        <v>34</v>
      </c>
      <c r="D82">
        <v>0.47376057103147584</v>
      </c>
      <c r="E82">
        <v>0.42894826374035849</v>
      </c>
      <c r="F82">
        <v>0.38009086345441939</v>
      </c>
      <c r="G82">
        <v>0.35492262795534629</v>
      </c>
      <c r="H82">
        <v>0.32719202283121823</v>
      </c>
      <c r="I82">
        <v>0.29435627499112788</v>
      </c>
      <c r="J82">
        <v>0.26513860218546936</v>
      </c>
      <c r="K82">
        <v>0.2671938859836856</v>
      </c>
      <c r="L82">
        <v>0.24553407247162556</v>
      </c>
      <c r="M82">
        <v>0.25521687590444503</v>
      </c>
      <c r="N82">
        <v>0.22657138079817235</v>
      </c>
      <c r="O82">
        <v>0.20916077443843101</v>
      </c>
      <c r="P82">
        <v>0.19110567438692569</v>
      </c>
      <c r="Q82">
        <v>0.18429254262961944</v>
      </c>
      <c r="R82">
        <v>0.18808039463163648</v>
      </c>
      <c r="S82">
        <v>0.16219480683457319</v>
      </c>
      <c r="T82">
        <v>0.13003842765745591</v>
      </c>
      <c r="U82">
        <v>0.11926513070230688</v>
      </c>
      <c r="V82">
        <v>0.12324716328407359</v>
      </c>
      <c r="W82">
        <v>0.12908580963813465</v>
      </c>
      <c r="X82">
        <v>0.1221134380021499</v>
      </c>
      <c r="Y82">
        <v>0.11655257568970263</v>
      </c>
      <c r="Z82">
        <v>0.14224092565539481</v>
      </c>
      <c r="AA82">
        <v>0.137464106683196</v>
      </c>
      <c r="AB82">
        <v>0.16012472139067732</v>
      </c>
      <c r="AC82">
        <v>0.16262026813076053</v>
      </c>
      <c r="AD82">
        <v>0.152650212197975</v>
      </c>
      <c r="AE82">
        <v>0.13168487865101688</v>
      </c>
    </row>
    <row r="83" spans="1:31" x14ac:dyDescent="0.3">
      <c r="A83" t="s">
        <v>223</v>
      </c>
      <c r="B83" t="s">
        <v>17</v>
      </c>
      <c r="C83" t="s">
        <v>75</v>
      </c>
      <c r="D83">
        <v>2.5329507622170514E-2</v>
      </c>
      <c r="E83">
        <v>2.8312629967684785E-2</v>
      </c>
      <c r="F83">
        <v>3.08501246497512E-2</v>
      </c>
      <c r="G83">
        <v>2.9961000634252364E-2</v>
      </c>
      <c r="H83">
        <v>3.5719917394248478E-2</v>
      </c>
      <c r="I83">
        <v>3.9362143075807793E-2</v>
      </c>
      <c r="J83">
        <v>4.058594541197557E-2</v>
      </c>
      <c r="K83">
        <v>4.406609514058682E-2</v>
      </c>
      <c r="L83">
        <v>3.7213673771437118E-2</v>
      </c>
      <c r="M83">
        <v>6.0254277460639265E-2</v>
      </c>
      <c r="N83">
        <v>6.7001126993099971E-2</v>
      </c>
      <c r="O83">
        <v>5.6056251277675509E-2</v>
      </c>
      <c r="P83">
        <v>6.99669236679831E-2</v>
      </c>
      <c r="Q83">
        <v>6.887835999309061E-2</v>
      </c>
      <c r="R83">
        <v>5.8977213144489893E-2</v>
      </c>
      <c r="S83">
        <v>6.4960439278579349E-2</v>
      </c>
      <c r="T83">
        <v>6.8752292886463756E-2</v>
      </c>
      <c r="U83">
        <v>6.3855377293513649E-2</v>
      </c>
      <c r="V83">
        <v>6.0084560107285002E-2</v>
      </c>
      <c r="W83">
        <v>5.6831632563696798E-2</v>
      </c>
      <c r="X83">
        <v>5.367345683715008E-2</v>
      </c>
      <c r="Y83">
        <v>6.9533727779166957E-2</v>
      </c>
      <c r="Z83">
        <v>6.4269743131788584E-2</v>
      </c>
      <c r="AA83">
        <v>7.3442671080666683E-2</v>
      </c>
      <c r="AB83">
        <v>0.11544084468045474</v>
      </c>
      <c r="AC83">
        <v>0.10290481092882987</v>
      </c>
      <c r="AD83">
        <v>0.11342166951529953</v>
      </c>
      <c r="AE83">
        <v>0.1245288694533401</v>
      </c>
    </row>
    <row r="84" spans="1:31" x14ac:dyDescent="0.3">
      <c r="A84" t="s">
        <v>224</v>
      </c>
      <c r="B84" t="s">
        <v>17</v>
      </c>
      <c r="C84" t="s">
        <v>39</v>
      </c>
      <c r="D84">
        <v>2.1223939578293521E-3</v>
      </c>
      <c r="E84">
        <v>1.4966144571256547E-3</v>
      </c>
      <c r="F84">
        <v>3.2781295955908733E-3</v>
      </c>
      <c r="G84">
        <v>2.689208853174683E-3</v>
      </c>
      <c r="H84">
        <v>2.9556065535513956E-3</v>
      </c>
      <c r="I84">
        <v>1.9306677530523827E-3</v>
      </c>
      <c r="J84">
        <v>2.2195164186132772E-3</v>
      </c>
      <c r="K84">
        <v>2.4212301396401648E-3</v>
      </c>
      <c r="L84">
        <v>1.1286998054317902E-3</v>
      </c>
      <c r="M84">
        <v>1.1113653595277244E-3</v>
      </c>
      <c r="N84">
        <v>0</v>
      </c>
      <c r="O84">
        <v>0</v>
      </c>
      <c r="P84">
        <v>0</v>
      </c>
      <c r="Q84">
        <v>0</v>
      </c>
      <c r="R84">
        <v>0</v>
      </c>
      <c r="S84">
        <v>2.4367111296564061E-3</v>
      </c>
      <c r="T84">
        <v>0</v>
      </c>
      <c r="U84">
        <v>1.2237803965411398E-3</v>
      </c>
      <c r="V84">
        <v>2.5225198832411651E-3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">
      <c r="A85" t="s">
        <v>225</v>
      </c>
      <c r="B85" t="s">
        <v>17</v>
      </c>
      <c r="C85" t="s">
        <v>76</v>
      </c>
      <c r="D85">
        <v>1.4724826220920421E-2</v>
      </c>
      <c r="E85">
        <v>1.6950348342747237E-2</v>
      </c>
      <c r="F85">
        <v>1.8751270391189945E-2</v>
      </c>
      <c r="G85">
        <v>1.8354775500499895E-2</v>
      </c>
      <c r="H85">
        <v>2.1943405912499582E-2</v>
      </c>
      <c r="I85">
        <v>2.3196974887099098E-2</v>
      </c>
      <c r="J85">
        <v>1.9912840749515246E-2</v>
      </c>
      <c r="K85">
        <v>2.0892057925423899E-2</v>
      </c>
      <c r="L85">
        <v>1.344415027320464E-2</v>
      </c>
      <c r="M85">
        <v>2.7512872780292092E-2</v>
      </c>
      <c r="N85">
        <v>2.7421341224809839E-2</v>
      </c>
      <c r="O85">
        <v>2.2661106266669392E-2</v>
      </c>
      <c r="P85">
        <v>3.3630510271351E-2</v>
      </c>
      <c r="Q85">
        <v>3.3126541916893369E-2</v>
      </c>
      <c r="R85">
        <v>2.5560797440440729E-2</v>
      </c>
      <c r="S85">
        <v>2.5770675787967639E-2</v>
      </c>
      <c r="T85">
        <v>2.5619766400505076E-2</v>
      </c>
      <c r="U85">
        <v>1.8326577749784231E-2</v>
      </c>
      <c r="V85">
        <v>1.2809727792072624E-2</v>
      </c>
      <c r="W85">
        <v>8.4245710316119358E-3</v>
      </c>
      <c r="X85">
        <v>8.1337704208163369E-3</v>
      </c>
      <c r="Y85">
        <v>1.4864338694022032E-2</v>
      </c>
      <c r="Z85">
        <v>1.3281994702393312E-2</v>
      </c>
      <c r="AA85">
        <v>1.337446499649737E-2</v>
      </c>
      <c r="AB85">
        <v>2.6007343435097981E-2</v>
      </c>
      <c r="AC85">
        <v>9.8492425838176204E-3</v>
      </c>
      <c r="AD85">
        <v>1.4232989509153969E-2</v>
      </c>
      <c r="AE85">
        <v>2.1238053252166059E-2</v>
      </c>
    </row>
    <row r="86" spans="1:31" x14ac:dyDescent="0.3">
      <c r="A86" t="s">
        <v>226</v>
      </c>
      <c r="B86" t="s">
        <v>25</v>
      </c>
      <c r="C86" t="s">
        <v>35</v>
      </c>
      <c r="D86">
        <v>2.2228996620593404E-2</v>
      </c>
      <c r="E86">
        <v>2.7151633676145363E-2</v>
      </c>
      <c r="F86">
        <v>0.13133072053064679</v>
      </c>
      <c r="G86">
        <v>0.13723280730345591</v>
      </c>
      <c r="H86">
        <v>0.14566106928692113</v>
      </c>
      <c r="I86">
        <v>0.30177475472252802</v>
      </c>
      <c r="J86">
        <v>0.26509836365751782</v>
      </c>
      <c r="K86">
        <v>0.22453570387601654</v>
      </c>
      <c r="L86">
        <v>0.23264992038241605</v>
      </c>
      <c r="M86">
        <v>0.19079222884457472</v>
      </c>
      <c r="N86">
        <v>0.17738289755017689</v>
      </c>
      <c r="O86">
        <v>0.18031275818580264</v>
      </c>
      <c r="P86">
        <v>0.24627022701666038</v>
      </c>
      <c r="Q86">
        <v>0.18970319317636708</v>
      </c>
      <c r="R86">
        <v>0.25582110505169248</v>
      </c>
      <c r="S86">
        <v>0.27920806711116775</v>
      </c>
      <c r="T86">
        <v>0.37013487547866575</v>
      </c>
      <c r="U86">
        <v>0.43356691344933834</v>
      </c>
      <c r="V86">
        <v>0.51103746074213741</v>
      </c>
      <c r="W86">
        <v>0.56347786331191674</v>
      </c>
      <c r="X86">
        <v>0.55012844272857375</v>
      </c>
      <c r="Y86">
        <v>0.45028087451416199</v>
      </c>
      <c r="Z86">
        <v>0.5043363086859225</v>
      </c>
      <c r="AA86">
        <v>0.48835168767782472</v>
      </c>
      <c r="AB86">
        <v>0.52901122130380429</v>
      </c>
      <c r="AC86">
        <v>0.51097256614175124</v>
      </c>
      <c r="AD86">
        <v>0.52067418617923278</v>
      </c>
      <c r="AE86">
        <v>0.50407290001108684</v>
      </c>
    </row>
    <row r="87" spans="1:31" x14ac:dyDescent="0.3">
      <c r="A87" t="s">
        <v>227</v>
      </c>
      <c r="B87" t="s">
        <v>25</v>
      </c>
      <c r="C87" t="s">
        <v>66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3.1863086471055802E-3</v>
      </c>
      <c r="T87">
        <v>3.9056294594687116E-3</v>
      </c>
      <c r="U87">
        <v>6.4979739579150049E-3</v>
      </c>
      <c r="V87">
        <v>4.2870589574612317E-3</v>
      </c>
      <c r="W87">
        <v>4.6275305175804667E-3</v>
      </c>
      <c r="X87">
        <v>5.086134631449123E-3</v>
      </c>
      <c r="Y87">
        <v>5.5888475005276489E-3</v>
      </c>
      <c r="Z87">
        <v>3.5881003564421335E-3</v>
      </c>
      <c r="AA87">
        <v>1.0585913733873882E-2</v>
      </c>
      <c r="AB87">
        <v>7.2495036994757239E-3</v>
      </c>
      <c r="AC87">
        <v>8.3308082934992148E-3</v>
      </c>
      <c r="AD87">
        <v>8.707526658011772E-3</v>
      </c>
      <c r="AE87">
        <v>1.3430161325186703E-2</v>
      </c>
    </row>
    <row r="88" spans="1:31" x14ac:dyDescent="0.3">
      <c r="A88" t="s">
        <v>228</v>
      </c>
      <c r="B88" t="s">
        <v>25</v>
      </c>
      <c r="C88" t="s">
        <v>33</v>
      </c>
      <c r="D88">
        <v>6.8022912953317874E-2</v>
      </c>
      <c r="E88">
        <v>7.5269461693114728E-2</v>
      </c>
      <c r="F88">
        <v>3.3384927056604008E-2</v>
      </c>
      <c r="G88">
        <v>3.1011287208588402E-2</v>
      </c>
      <c r="H88">
        <v>2.7613073825774919E-2</v>
      </c>
      <c r="I88">
        <v>5.3401017746016681E-2</v>
      </c>
      <c r="J88">
        <v>0.12238163141210726</v>
      </c>
      <c r="K88">
        <v>8.4640554690714423E-2</v>
      </c>
      <c r="L88">
        <v>7.94780856351779E-2</v>
      </c>
      <c r="M88">
        <v>9.9870783126524226E-2</v>
      </c>
      <c r="N88">
        <v>0.10812891361841692</v>
      </c>
      <c r="O88">
        <v>0.15828046503646009</v>
      </c>
      <c r="P88">
        <v>0.22075703601786223</v>
      </c>
      <c r="Q88">
        <v>0.42377760930052844</v>
      </c>
      <c r="R88">
        <v>0.33475823640459706</v>
      </c>
      <c r="S88">
        <v>0.28368350839528728</v>
      </c>
      <c r="T88">
        <v>0.290776642380568</v>
      </c>
      <c r="U88">
        <v>0.24673144516200046</v>
      </c>
      <c r="V88">
        <v>0.16724135775750726</v>
      </c>
      <c r="W88">
        <v>0.14146500788225061</v>
      </c>
      <c r="X88">
        <v>0.16087268449488429</v>
      </c>
      <c r="Y88">
        <v>0.16745596818590175</v>
      </c>
      <c r="Z88">
        <v>0.17707017164988492</v>
      </c>
      <c r="AA88">
        <v>0.21577983202276754</v>
      </c>
      <c r="AB88">
        <v>0.28390337099932067</v>
      </c>
      <c r="AC88">
        <v>0.29277190396532676</v>
      </c>
      <c r="AD88">
        <v>0.32385877822455217</v>
      </c>
      <c r="AE88">
        <v>0.31735037532615973</v>
      </c>
    </row>
    <row r="89" spans="1:31" x14ac:dyDescent="0.3">
      <c r="A89" t="s">
        <v>229</v>
      </c>
      <c r="B89" t="s">
        <v>25</v>
      </c>
      <c r="C89" t="s">
        <v>37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3">
      <c r="A90" t="s">
        <v>230</v>
      </c>
      <c r="B90" t="s">
        <v>25</v>
      </c>
      <c r="C90" t="s">
        <v>40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3">
      <c r="A91" t="s">
        <v>231</v>
      </c>
      <c r="B91" t="s">
        <v>25</v>
      </c>
      <c r="C91" t="s">
        <v>38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 t="s">
        <v>232</v>
      </c>
      <c r="B92" t="s">
        <v>25</v>
      </c>
      <c r="C92" t="s">
        <v>140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3">
      <c r="A93" t="s">
        <v>233</v>
      </c>
      <c r="B93" t="s">
        <v>25</v>
      </c>
      <c r="C93" t="s">
        <v>141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3">
      <c r="A94" t="s">
        <v>234</v>
      </c>
      <c r="B94" t="s">
        <v>25</v>
      </c>
      <c r="C94" t="s">
        <v>34</v>
      </c>
      <c r="D94">
        <v>0.37829406010935368</v>
      </c>
      <c r="E94">
        <v>0.37853227235254167</v>
      </c>
      <c r="F94">
        <v>0.32954865448393494</v>
      </c>
      <c r="G94">
        <v>0.2999763302739003</v>
      </c>
      <c r="H94">
        <v>0.19940188590219932</v>
      </c>
      <c r="I94">
        <v>0.56762721489914625</v>
      </c>
      <c r="J94">
        <v>0.56077290173999306</v>
      </c>
      <c r="K94">
        <v>0.43885740130682915</v>
      </c>
      <c r="L94">
        <v>0.4795851462520645</v>
      </c>
      <c r="M94">
        <v>0.48392160088975034</v>
      </c>
      <c r="N94">
        <v>0.54613608494240418</v>
      </c>
      <c r="O94">
        <v>0.49373578529064138</v>
      </c>
      <c r="P94">
        <v>0.35335387971176418</v>
      </c>
      <c r="Q94">
        <v>0.24815636542018235</v>
      </c>
      <c r="R94">
        <v>0.21676160392367341</v>
      </c>
      <c r="S94">
        <v>0.27297409904880671</v>
      </c>
      <c r="T94">
        <v>0.17655995282473788</v>
      </c>
      <c r="U94">
        <v>0.15192003430780715</v>
      </c>
      <c r="V94">
        <v>0.17844482136324416</v>
      </c>
      <c r="W94">
        <v>0.18518188974860378</v>
      </c>
      <c r="X94">
        <v>0.15926902706547741</v>
      </c>
      <c r="Y94">
        <v>0.24635535733346359</v>
      </c>
      <c r="Z94">
        <v>0.23593130941624246</v>
      </c>
      <c r="AA94">
        <v>0.20684299263238479</v>
      </c>
      <c r="AB94">
        <v>0.12742816034846222</v>
      </c>
      <c r="AC94">
        <v>0.13940149024519313</v>
      </c>
      <c r="AD94">
        <v>0.10099038708967746</v>
      </c>
      <c r="AE94">
        <v>0.11729512832913427</v>
      </c>
    </row>
    <row r="95" spans="1:31" x14ac:dyDescent="0.3">
      <c r="A95" t="s">
        <v>235</v>
      </c>
      <c r="B95" t="s">
        <v>25</v>
      </c>
      <c r="C95" t="s">
        <v>75</v>
      </c>
      <c r="D95">
        <v>0.51645690372789232</v>
      </c>
      <c r="E95">
        <v>0.51158494817865841</v>
      </c>
      <c r="F95">
        <v>0.50573569792881434</v>
      </c>
      <c r="G95">
        <v>0.53177957521405539</v>
      </c>
      <c r="H95">
        <v>0.61874140370542707</v>
      </c>
      <c r="I95">
        <v>5.9677053347998311E-2</v>
      </c>
      <c r="J95">
        <v>4.4151762615752467E-2</v>
      </c>
      <c r="K95">
        <v>0.14795132173966449</v>
      </c>
      <c r="L95">
        <v>0.10850833216656924</v>
      </c>
      <c r="M95">
        <v>0.14014741930409264</v>
      </c>
      <c r="N95">
        <v>0.10307215803057482</v>
      </c>
      <c r="O95">
        <v>0.10846006504674117</v>
      </c>
      <c r="P95">
        <v>0.12097720570415633</v>
      </c>
      <c r="Q95">
        <v>9.290198602576516E-2</v>
      </c>
      <c r="R95">
        <v>0.15422788387135558</v>
      </c>
      <c r="S95">
        <v>0.11144198830318046</v>
      </c>
      <c r="T95">
        <v>0.12955216405909306</v>
      </c>
      <c r="U95">
        <v>0.13062305403113703</v>
      </c>
      <c r="V95">
        <v>0.12002491587456997</v>
      </c>
      <c r="W95">
        <v>8.8601354959182754E-2</v>
      </c>
      <c r="X95">
        <v>0.10990716829575406</v>
      </c>
      <c r="Y95">
        <v>0.1195176952775851</v>
      </c>
      <c r="Z95">
        <v>6.695491903915847E-2</v>
      </c>
      <c r="AA95">
        <v>5.9142428156918933E-2</v>
      </c>
      <c r="AB95">
        <v>4.268738225073989E-2</v>
      </c>
      <c r="AC95">
        <v>4.5096104378736249E-2</v>
      </c>
      <c r="AD95">
        <v>4.0245532368397501E-2</v>
      </c>
      <c r="AE95">
        <v>4.7851435008432537E-2</v>
      </c>
    </row>
    <row r="96" spans="1:31" x14ac:dyDescent="0.3">
      <c r="A96" t="s">
        <v>236</v>
      </c>
      <c r="B96" t="s">
        <v>25</v>
      </c>
      <c r="C96" t="s">
        <v>39</v>
      </c>
      <c r="D96">
        <v>1.4997126588842722E-2</v>
      </c>
      <c r="E96">
        <v>7.4616840995400642E-3</v>
      </c>
      <c r="F96">
        <v>0</v>
      </c>
      <c r="G96">
        <v>0</v>
      </c>
      <c r="H96">
        <v>8.5825672796774541E-3</v>
      </c>
      <c r="I96">
        <v>1.7519959284310618E-2</v>
      </c>
      <c r="J96">
        <v>7.5953405746295036E-3</v>
      </c>
      <c r="K96">
        <v>0.10401501838677533</v>
      </c>
      <c r="L96">
        <v>9.9778515563772291E-2</v>
      </c>
      <c r="M96">
        <v>8.5267967835058217E-2</v>
      </c>
      <c r="N96">
        <v>6.5279945858427155E-2</v>
      </c>
      <c r="O96">
        <v>5.9210926440354812E-2</v>
      </c>
      <c r="P96">
        <v>5.8641651549557042E-2</v>
      </c>
      <c r="Q96">
        <v>4.5460846077156919E-2</v>
      </c>
      <c r="R96">
        <v>3.8431170748681451E-2</v>
      </c>
      <c r="S96">
        <v>4.9506028494452174E-2</v>
      </c>
      <c r="T96">
        <v>2.9070735797466545E-2</v>
      </c>
      <c r="U96">
        <v>3.0660579091802011E-2</v>
      </c>
      <c r="V96">
        <v>1.8964385305079854E-2</v>
      </c>
      <c r="W96">
        <v>1.6646353580465609E-2</v>
      </c>
      <c r="X96">
        <v>1.473654278386153E-2</v>
      </c>
      <c r="Y96">
        <v>1.0801257188359989E-2</v>
      </c>
      <c r="Z96">
        <v>1.2119190852349563E-2</v>
      </c>
      <c r="AA96">
        <v>1.929714577623013E-2</v>
      </c>
      <c r="AB96">
        <v>9.7203613981971856E-3</v>
      </c>
      <c r="AC96">
        <v>3.4271269754934156E-3</v>
      </c>
      <c r="AD96">
        <v>5.5235894801281913E-3</v>
      </c>
      <c r="AE96">
        <v>0</v>
      </c>
    </row>
    <row r="97" spans="1:31" x14ac:dyDescent="0.3">
      <c r="A97" t="s">
        <v>237</v>
      </c>
      <c r="B97" t="s">
        <v>25</v>
      </c>
      <c r="C97" t="s">
        <v>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 t="s">
        <v>238</v>
      </c>
      <c r="B98" t="s">
        <v>11</v>
      </c>
      <c r="C98" t="s">
        <v>35</v>
      </c>
      <c r="D98">
        <v>1</v>
      </c>
      <c r="E98">
        <v>1</v>
      </c>
      <c r="F98">
        <v>1</v>
      </c>
      <c r="G98">
        <v>1</v>
      </c>
      <c r="H98">
        <v>1</v>
      </c>
      <c r="I98">
        <v>0.94291259526149107</v>
      </c>
      <c r="J98">
        <v>0.50836596962359759</v>
      </c>
      <c r="K98">
        <v>0.51330379714682317</v>
      </c>
      <c r="L98">
        <v>0.52174253314794816</v>
      </c>
      <c r="M98">
        <v>0.56292186384369447</v>
      </c>
      <c r="N98">
        <v>0.52090640858648629</v>
      </c>
      <c r="O98">
        <v>0.54679642787970772</v>
      </c>
      <c r="P98">
        <v>0.5657597751544694</v>
      </c>
      <c r="Q98">
        <v>0.56608839916864007</v>
      </c>
      <c r="R98">
        <v>0.58603093696667929</v>
      </c>
      <c r="S98">
        <v>0.60221209644921703</v>
      </c>
      <c r="T98">
        <v>0.61308971939275447</v>
      </c>
      <c r="U98">
        <v>0.62723715201773278</v>
      </c>
      <c r="V98">
        <v>0.67017224420853516</v>
      </c>
      <c r="W98">
        <v>0.66801844418032597</v>
      </c>
      <c r="X98">
        <v>0.64689385589018455</v>
      </c>
      <c r="Y98">
        <v>0.65512485029508249</v>
      </c>
      <c r="Z98">
        <v>0.6504451817764515</v>
      </c>
      <c r="AA98">
        <v>0.66282173344397322</v>
      </c>
      <c r="AB98">
        <v>0.66339295683106092</v>
      </c>
      <c r="AC98">
        <v>0.68155414028022188</v>
      </c>
      <c r="AD98">
        <v>0.66344459699112768</v>
      </c>
      <c r="AE98">
        <v>0.65198957593323248</v>
      </c>
    </row>
    <row r="99" spans="1:31" x14ac:dyDescent="0.3">
      <c r="A99" t="s">
        <v>239</v>
      </c>
      <c r="B99" t="s">
        <v>11</v>
      </c>
      <c r="C99" t="s">
        <v>66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2.6275478328141072E-3</v>
      </c>
      <c r="N99">
        <v>9.2898924485775129E-3</v>
      </c>
      <c r="O99">
        <v>6.1489451330838628E-3</v>
      </c>
      <c r="P99">
        <v>7.9218169193123935E-3</v>
      </c>
      <c r="Q99">
        <v>9.2729968982673116E-3</v>
      </c>
      <c r="R99">
        <v>1.1150159233263287E-2</v>
      </c>
      <c r="S99">
        <v>1.0501340621367638E-2</v>
      </c>
      <c r="T99">
        <v>9.4090837217345995E-3</v>
      </c>
      <c r="U99">
        <v>9.6532429749860739E-3</v>
      </c>
      <c r="V99">
        <v>1.0044574370430234E-2</v>
      </c>
      <c r="W99">
        <v>8.6742586003627845E-3</v>
      </c>
      <c r="X99">
        <v>7.9826866366904826E-3</v>
      </c>
      <c r="Y99">
        <v>1.2061835639463935E-2</v>
      </c>
      <c r="Z99">
        <v>1.7379016192858962E-2</v>
      </c>
      <c r="AA99">
        <v>1.2222270625655764E-2</v>
      </c>
      <c r="AB99">
        <v>1.2642239517555503E-2</v>
      </c>
      <c r="AC99">
        <v>1.0483280407433489E-2</v>
      </c>
      <c r="AD99">
        <v>9.4436657680497006E-3</v>
      </c>
      <c r="AE99">
        <v>1.6248325681814117E-2</v>
      </c>
    </row>
    <row r="100" spans="1:31" x14ac:dyDescent="0.3">
      <c r="A100" t="s">
        <v>240</v>
      </c>
      <c r="B100" t="s">
        <v>11</v>
      </c>
      <c r="C100" t="s">
        <v>33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5.1971609236625284E-2</v>
      </c>
      <c r="J100">
        <v>2.8342482430098247E-2</v>
      </c>
      <c r="K100">
        <v>3.2203147435666317E-2</v>
      </c>
      <c r="L100">
        <v>2.6428272361692623E-2</v>
      </c>
      <c r="M100">
        <v>3.1451495946817287E-2</v>
      </c>
      <c r="N100">
        <v>2.6631919116088545E-2</v>
      </c>
      <c r="O100">
        <v>2.4931856634892131E-2</v>
      </c>
      <c r="P100">
        <v>2.6886116481712696E-2</v>
      </c>
      <c r="Q100">
        <v>2.6615076710568449E-2</v>
      </c>
      <c r="R100">
        <v>2.7291858752713602E-2</v>
      </c>
      <c r="S100">
        <v>2.7564497164988915E-2</v>
      </c>
      <c r="T100">
        <v>2.5918772121898855E-2</v>
      </c>
      <c r="U100">
        <v>2.473850126682979E-2</v>
      </c>
      <c r="V100">
        <v>2.4646296553286158E-2</v>
      </c>
      <c r="W100">
        <v>2.256465508482269E-2</v>
      </c>
      <c r="X100">
        <v>2.3009617047695805E-2</v>
      </c>
      <c r="Y100">
        <v>3.2101536090308726E-2</v>
      </c>
      <c r="Z100">
        <v>2.6931684786702253E-2</v>
      </c>
      <c r="AA100">
        <v>2.9744284848212E-2</v>
      </c>
      <c r="AB100">
        <v>2.5609690809706747E-2</v>
      </c>
      <c r="AC100">
        <v>2.4610507343251615E-2</v>
      </c>
      <c r="AD100">
        <v>2.4066070985205697E-2</v>
      </c>
      <c r="AE100">
        <v>2.4253209270632986E-2</v>
      </c>
    </row>
    <row r="101" spans="1:31" x14ac:dyDescent="0.3">
      <c r="A101" t="s">
        <v>241</v>
      </c>
      <c r="B101" t="s">
        <v>11</v>
      </c>
      <c r="C101" t="s">
        <v>37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1.4042639464782179E-2</v>
      </c>
    </row>
    <row r="102" spans="1:31" x14ac:dyDescent="0.3">
      <c r="A102" t="s">
        <v>242</v>
      </c>
      <c r="B102" t="s">
        <v>11</v>
      </c>
      <c r="C102" t="s">
        <v>40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3">
      <c r="A103" t="s">
        <v>243</v>
      </c>
      <c r="B103" t="s">
        <v>11</v>
      </c>
      <c r="C103" t="s">
        <v>38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">
      <c r="A104" t="s">
        <v>244</v>
      </c>
      <c r="B104" t="s">
        <v>11</v>
      </c>
      <c r="C104" t="s">
        <v>140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2.7210163464319848E-3</v>
      </c>
      <c r="X104">
        <v>4.0204898405797173E-3</v>
      </c>
      <c r="Y104">
        <v>3.5245364771908359E-3</v>
      </c>
      <c r="Z104">
        <v>1.2379448607665942E-3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3">
      <c r="A105" t="s">
        <v>245</v>
      </c>
      <c r="B105" t="s">
        <v>11</v>
      </c>
      <c r="C105" t="s">
        <v>141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2.5604495709276114E-4</v>
      </c>
      <c r="Y105">
        <v>5.0506424532854909E-4</v>
      </c>
      <c r="Z105">
        <v>4.6655088567242763E-4</v>
      </c>
      <c r="AA105">
        <v>5.0155096099359375E-4</v>
      </c>
      <c r="AB105">
        <v>5.0838280220420111E-4</v>
      </c>
      <c r="AC105">
        <v>2.7092523039586882E-4</v>
      </c>
      <c r="AD105">
        <v>2.7639497577676452E-4</v>
      </c>
      <c r="AE105">
        <v>5.0514426472276727E-4</v>
      </c>
    </row>
    <row r="106" spans="1:31" x14ac:dyDescent="0.3">
      <c r="A106" t="s">
        <v>246</v>
      </c>
      <c r="B106" t="s">
        <v>11</v>
      </c>
      <c r="C106" t="s">
        <v>34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0.46062754824329899</v>
      </c>
      <c r="K106">
        <v>0.45187248606788077</v>
      </c>
      <c r="L106">
        <v>0.44927649357405003</v>
      </c>
      <c r="M106">
        <v>0.40039184549615403</v>
      </c>
      <c r="N106">
        <v>0.38548417920762101</v>
      </c>
      <c r="O106">
        <v>0.3623981175969484</v>
      </c>
      <c r="P106">
        <v>0.34022448894402824</v>
      </c>
      <c r="Q106">
        <v>0.33724659218465536</v>
      </c>
      <c r="R106">
        <v>0.31683211280104573</v>
      </c>
      <c r="S106">
        <v>0.30081529708053401</v>
      </c>
      <c r="T106">
        <v>0.29165327193337465</v>
      </c>
      <c r="U106">
        <v>0.27868451220110252</v>
      </c>
      <c r="V106">
        <v>0.23257207860671961</v>
      </c>
      <c r="W106">
        <v>0.23349980377889024</v>
      </c>
      <c r="X106">
        <v>0.25241500231337671</v>
      </c>
      <c r="Y106">
        <v>0.23506722191228407</v>
      </c>
      <c r="Z106">
        <v>0.2399236443538898</v>
      </c>
      <c r="AA106">
        <v>0.23104250132227444</v>
      </c>
      <c r="AB106">
        <v>0.23279868786399169</v>
      </c>
      <c r="AC106">
        <v>0.22183786842082046</v>
      </c>
      <c r="AD106">
        <v>0.23611038088725758</v>
      </c>
      <c r="AE106">
        <v>0.22714348390103037</v>
      </c>
    </row>
    <row r="107" spans="1:31" x14ac:dyDescent="0.3">
      <c r="A107" t="s">
        <v>247</v>
      </c>
      <c r="B107" t="s">
        <v>11</v>
      </c>
      <c r="C107" t="s">
        <v>75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5.5322557112203165E-2</v>
      </c>
      <c r="O107">
        <v>5.7536757941866912E-2</v>
      </c>
      <c r="P107">
        <v>5.7116648294199809E-2</v>
      </c>
      <c r="Q107">
        <v>5.8653231346672378E-2</v>
      </c>
      <c r="R107">
        <v>5.6718306027027841E-2</v>
      </c>
      <c r="S107">
        <v>5.6966435587303452E-2</v>
      </c>
      <c r="T107">
        <v>5.791312265911959E-2</v>
      </c>
      <c r="U107">
        <v>5.7932265601754324E-2</v>
      </c>
      <c r="V107">
        <v>6.0342591440579324E-2</v>
      </c>
      <c r="W107">
        <v>6.2239106849138769E-2</v>
      </c>
      <c r="X107">
        <v>6.3101482478542567E-2</v>
      </c>
      <c r="Y107">
        <v>5.9529396080258763E-2</v>
      </c>
      <c r="Z107">
        <v>6.1380452590947106E-2</v>
      </c>
      <c r="AA107">
        <v>6.1468012260701921E-2</v>
      </c>
      <c r="AB107">
        <v>6.2751444144352242E-2</v>
      </c>
      <c r="AC107">
        <v>5.9079029171973114E-2</v>
      </c>
      <c r="AD107">
        <v>6.4352065674774209E-2</v>
      </c>
      <c r="AE107">
        <v>6.3575103865744539E-2</v>
      </c>
    </row>
    <row r="108" spans="1:31" x14ac:dyDescent="0.3">
      <c r="A108" t="s">
        <v>248</v>
      </c>
      <c r="B108" t="s">
        <v>11</v>
      </c>
      <c r="C108" t="s">
        <v>39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5.1157955018837189E-3</v>
      </c>
      <c r="J108">
        <v>2.6639997030050255E-3</v>
      </c>
      <c r="K108">
        <v>2.6205693496296448E-3</v>
      </c>
      <c r="L108">
        <v>2.5527009163091321E-3</v>
      </c>
      <c r="M108">
        <v>2.6072468805202827E-3</v>
      </c>
      <c r="N108">
        <v>2.365043529023325E-3</v>
      </c>
      <c r="O108">
        <v>2.1878948135010366E-3</v>
      </c>
      <c r="P108">
        <v>2.0911542062774235E-3</v>
      </c>
      <c r="Q108">
        <v>2.1237036911966076E-3</v>
      </c>
      <c r="R108">
        <v>1.976626219270148E-3</v>
      </c>
      <c r="S108">
        <v>1.9403330965888799E-3</v>
      </c>
      <c r="T108">
        <v>2.0160301711178736E-3</v>
      </c>
      <c r="U108">
        <v>1.7543259375946256E-3</v>
      </c>
      <c r="V108">
        <v>2.2222148204496146E-3</v>
      </c>
      <c r="W108">
        <v>2.2827151600275973E-3</v>
      </c>
      <c r="X108">
        <v>2.3208208358372752E-3</v>
      </c>
      <c r="Y108">
        <v>2.0855592600826866E-3</v>
      </c>
      <c r="Z108">
        <v>2.2355245527112154E-3</v>
      </c>
      <c r="AA108">
        <v>2.1996465381889279E-3</v>
      </c>
      <c r="AB108">
        <v>2.2965980311286452E-3</v>
      </c>
      <c r="AC108">
        <v>2.1642491459036638E-3</v>
      </c>
      <c r="AD108">
        <v>2.3068247178083083E-3</v>
      </c>
      <c r="AE108">
        <v>2.2425176180404325E-3</v>
      </c>
    </row>
    <row r="109" spans="1:31" x14ac:dyDescent="0.3">
      <c r="A109" t="s">
        <v>249</v>
      </c>
      <c r="B109" t="s">
        <v>11</v>
      </c>
      <c r="C109" t="s">
        <v>76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3">
      <c r="A110" t="s">
        <v>250</v>
      </c>
      <c r="B110" t="s">
        <v>3</v>
      </c>
      <c r="C110" t="s">
        <v>35</v>
      </c>
      <c r="D110">
        <v>0.17401414504742393</v>
      </c>
      <c r="E110">
        <v>0.16893856166228322</v>
      </c>
      <c r="F110">
        <v>0.17382488300127363</v>
      </c>
      <c r="G110">
        <v>0.17614895325803565</v>
      </c>
      <c r="H110">
        <v>0.19206565491251062</v>
      </c>
      <c r="I110">
        <v>0.18603197096790872</v>
      </c>
      <c r="J110">
        <v>0.17361339350539662</v>
      </c>
      <c r="K110">
        <v>0.17991893119555813</v>
      </c>
      <c r="L110">
        <v>0.17734616950766552</v>
      </c>
      <c r="M110">
        <v>0.18066049851804353</v>
      </c>
      <c r="N110">
        <v>0.25424705124638491</v>
      </c>
      <c r="O110">
        <v>0.25103137654848612</v>
      </c>
      <c r="P110">
        <v>0.27216777067463666</v>
      </c>
      <c r="Q110">
        <v>0.26511548242065358</v>
      </c>
      <c r="R110">
        <v>0.27128669217808837</v>
      </c>
      <c r="S110">
        <v>0.27516814812452389</v>
      </c>
      <c r="T110">
        <v>0.30363244256019423</v>
      </c>
      <c r="U110">
        <v>0.30650842305415277</v>
      </c>
      <c r="V110">
        <v>0.28853340984828435</v>
      </c>
      <c r="W110">
        <v>0.28789170248262425</v>
      </c>
      <c r="X110">
        <v>0.31120002960062942</v>
      </c>
      <c r="Y110">
        <v>0.29961531348442028</v>
      </c>
      <c r="Z110">
        <v>0.28097261825795439</v>
      </c>
      <c r="AA110">
        <v>0.26054386229454896</v>
      </c>
      <c r="AB110">
        <v>0.28510631910743406</v>
      </c>
      <c r="AC110">
        <v>0.30005318601828462</v>
      </c>
      <c r="AD110">
        <v>0.29788699253622497</v>
      </c>
      <c r="AE110">
        <v>0.28986394832899876</v>
      </c>
    </row>
    <row r="111" spans="1:31" x14ac:dyDescent="0.3">
      <c r="A111" t="s">
        <v>251</v>
      </c>
      <c r="B111" t="s">
        <v>3</v>
      </c>
      <c r="C111" t="s">
        <v>66</v>
      </c>
      <c r="D111">
        <v>3.2437762241712626E-3</v>
      </c>
      <c r="E111">
        <v>2.8379740352198419E-3</v>
      </c>
      <c r="F111">
        <v>2.876131613639889E-3</v>
      </c>
      <c r="G111">
        <v>3.0340681596593071E-3</v>
      </c>
      <c r="H111">
        <v>3.1986933810389706E-3</v>
      </c>
      <c r="I111">
        <v>3.1047997009899715E-3</v>
      </c>
      <c r="J111">
        <v>2.8379912681163197E-3</v>
      </c>
      <c r="K111">
        <v>3.0678959347256495E-3</v>
      </c>
      <c r="L111">
        <v>2.9247739114074975E-3</v>
      </c>
      <c r="M111">
        <v>2.9903573068559646E-3</v>
      </c>
      <c r="N111">
        <v>4.7980523653728463E-3</v>
      </c>
      <c r="O111">
        <v>4.5786318636757781E-3</v>
      </c>
      <c r="P111">
        <v>5.3056468308642262E-3</v>
      </c>
      <c r="Q111">
        <v>4.610659711459345E-3</v>
      </c>
      <c r="R111">
        <v>4.4707811876796844E-3</v>
      </c>
      <c r="S111">
        <v>2.2327945452283162E-3</v>
      </c>
      <c r="T111">
        <v>2.876530138532007E-3</v>
      </c>
      <c r="U111">
        <v>2.9444998202958353E-3</v>
      </c>
      <c r="V111">
        <v>2.7959868779304478E-3</v>
      </c>
      <c r="W111">
        <v>2.5007568942069761E-3</v>
      </c>
      <c r="X111">
        <v>2.505950376524842E-3</v>
      </c>
      <c r="Y111">
        <v>4.2455207926095015E-3</v>
      </c>
      <c r="Z111">
        <v>4.0312851235491118E-3</v>
      </c>
      <c r="AA111">
        <v>4.3152556038726485E-3</v>
      </c>
      <c r="AB111">
        <v>5.6210217190365954E-3</v>
      </c>
      <c r="AC111">
        <v>5.3115574411808407E-3</v>
      </c>
      <c r="AD111">
        <v>5.8686257049569424E-3</v>
      </c>
      <c r="AE111">
        <v>7.8612942167962819E-3</v>
      </c>
    </row>
    <row r="112" spans="1:31" x14ac:dyDescent="0.3">
      <c r="A112" t="s">
        <v>252</v>
      </c>
      <c r="B112" t="s">
        <v>3</v>
      </c>
      <c r="C112" t="s">
        <v>33</v>
      </c>
      <c r="D112">
        <v>0.41334095109894087</v>
      </c>
      <c r="E112">
        <v>0.44029890208737682</v>
      </c>
      <c r="F112">
        <v>0.44041452753294619</v>
      </c>
      <c r="G112">
        <v>0.46318725921559123</v>
      </c>
      <c r="H112">
        <v>0.45945721278179374</v>
      </c>
      <c r="I112">
        <v>0.46054977898115818</v>
      </c>
      <c r="J112">
        <v>0.48111260588579635</v>
      </c>
      <c r="K112">
        <v>0.47929298222942213</v>
      </c>
      <c r="L112">
        <v>0.47533805385352373</v>
      </c>
      <c r="M112">
        <v>0.48543657607756602</v>
      </c>
      <c r="N112">
        <v>0.3502043064913179</v>
      </c>
      <c r="O112">
        <v>0.33329596896158881</v>
      </c>
      <c r="P112">
        <v>0.3306079537941235</v>
      </c>
      <c r="Q112">
        <v>0.38016460064698848</v>
      </c>
      <c r="R112">
        <v>0.38624995058189349</v>
      </c>
      <c r="S112">
        <v>0.42511077851545287</v>
      </c>
      <c r="T112">
        <v>0.40364699377270236</v>
      </c>
      <c r="U112">
        <v>0.42854445402541658</v>
      </c>
      <c r="V112">
        <v>0.39781000451432402</v>
      </c>
      <c r="W112">
        <v>0.42876027598555777</v>
      </c>
      <c r="X112">
        <v>0.45373216903979785</v>
      </c>
      <c r="Y112">
        <v>0.47435497054723846</v>
      </c>
      <c r="Z112">
        <v>0.50007396223246747</v>
      </c>
      <c r="AA112">
        <v>0.51528789091220362</v>
      </c>
      <c r="AB112">
        <v>0.48524197515646128</v>
      </c>
      <c r="AC112">
        <v>0.47951683685174129</v>
      </c>
      <c r="AD112">
        <v>0.48071257651718524</v>
      </c>
      <c r="AE112">
        <v>0.48586054628652697</v>
      </c>
    </row>
    <row r="113" spans="1:31" x14ac:dyDescent="0.3">
      <c r="A113" t="s">
        <v>253</v>
      </c>
      <c r="B113" t="s">
        <v>3</v>
      </c>
      <c r="C113" t="s">
        <v>37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1.7794862411027027E-3</v>
      </c>
      <c r="S113">
        <v>2.30085448234127E-3</v>
      </c>
      <c r="T113">
        <v>2.9777445575625175E-3</v>
      </c>
      <c r="U113">
        <v>3.3698381238148763E-3</v>
      </c>
      <c r="V113">
        <v>4.1323291446525483E-3</v>
      </c>
      <c r="W113">
        <v>4.3085983161078008E-3</v>
      </c>
      <c r="X113">
        <v>4.6151789071101823E-3</v>
      </c>
      <c r="Y113">
        <v>4.7262201632839859E-3</v>
      </c>
      <c r="Z113">
        <v>5.1157426857997698E-3</v>
      </c>
      <c r="AA113">
        <v>5.698185190726123E-3</v>
      </c>
      <c r="AB113">
        <v>5.8038550954293659E-3</v>
      </c>
      <c r="AC113">
        <v>6.191577856082449E-3</v>
      </c>
      <c r="AD113">
        <v>7.0039088704480536E-3</v>
      </c>
      <c r="AE113">
        <v>6.9517810526829298E-3</v>
      </c>
    </row>
    <row r="114" spans="1:31" x14ac:dyDescent="0.3">
      <c r="A114" t="s">
        <v>254</v>
      </c>
      <c r="B114" t="s">
        <v>3</v>
      </c>
      <c r="C114" t="s">
        <v>40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1.6939706448526135E-3</v>
      </c>
      <c r="Q114">
        <v>1.4330754917877061E-3</v>
      </c>
      <c r="R114">
        <v>1.3975328337439284E-3</v>
      </c>
      <c r="S114">
        <v>4.674009614904738E-4</v>
      </c>
      <c r="T114">
        <v>5.0561777241241331E-4</v>
      </c>
      <c r="U114">
        <v>5.0752901431282301E-4</v>
      </c>
      <c r="V114">
        <v>5.0747402142415276E-4</v>
      </c>
      <c r="W114">
        <v>4.596323756148177E-4</v>
      </c>
      <c r="X114">
        <v>4.2078660610145665E-4</v>
      </c>
      <c r="Y114">
        <v>6.2617339332141509E-4</v>
      </c>
      <c r="Z114">
        <v>5.6088120190922279E-4</v>
      </c>
      <c r="AA114">
        <v>5.4458162933813579E-4</v>
      </c>
      <c r="AB114">
        <v>5.9253191724147687E-4</v>
      </c>
      <c r="AC114">
        <v>5.5429899477407588E-4</v>
      </c>
      <c r="AD114">
        <v>5.4827758724523335E-4</v>
      </c>
      <c r="AE114">
        <v>5.3531897624924368E-4</v>
      </c>
    </row>
    <row r="115" spans="1:31" x14ac:dyDescent="0.3">
      <c r="A115" t="s">
        <v>255</v>
      </c>
      <c r="B115" t="s">
        <v>3</v>
      </c>
      <c r="C115" t="s">
        <v>38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3">
      <c r="A116" t="s">
        <v>256</v>
      </c>
      <c r="B116" t="s">
        <v>3</v>
      </c>
      <c r="C116" t="s">
        <v>140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4.3606093086614782E-7</v>
      </c>
      <c r="AD116">
        <v>6.9068215128637629E-7</v>
      </c>
      <c r="AE116">
        <v>3.6607994324089867E-7</v>
      </c>
    </row>
    <row r="117" spans="1:31" x14ac:dyDescent="0.3">
      <c r="A117" t="s">
        <v>257</v>
      </c>
      <c r="B117" t="s">
        <v>3</v>
      </c>
      <c r="C117" t="s">
        <v>141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3">
      <c r="A118" t="s">
        <v>258</v>
      </c>
      <c r="B118" t="s">
        <v>3</v>
      </c>
      <c r="C118" t="s">
        <v>34</v>
      </c>
      <c r="D118">
        <v>0.38586672147998907</v>
      </c>
      <c r="E118">
        <v>0.36545399949325114</v>
      </c>
      <c r="F118">
        <v>0.3647748882895897</v>
      </c>
      <c r="G118">
        <v>0.34095504932123388</v>
      </c>
      <c r="H118">
        <v>0.33146844506462242</v>
      </c>
      <c r="I118">
        <v>0.32661130721595794</v>
      </c>
      <c r="J118">
        <v>0.31923690130449317</v>
      </c>
      <c r="K118">
        <v>0.31337731620846404</v>
      </c>
      <c r="L118">
        <v>0.32253678590664453</v>
      </c>
      <c r="M118">
        <v>0.30847962155086367</v>
      </c>
      <c r="N118">
        <v>0.35343609079786931</v>
      </c>
      <c r="O118">
        <v>0.3715277588894092</v>
      </c>
      <c r="P118">
        <v>0.34315771131652445</v>
      </c>
      <c r="Q118">
        <v>0.29513519491333107</v>
      </c>
      <c r="R118">
        <v>0.2809257074312646</v>
      </c>
      <c r="S118">
        <v>0.26099970059424643</v>
      </c>
      <c r="T118">
        <v>0.25697390127756636</v>
      </c>
      <c r="U118">
        <v>0.21839922982377147</v>
      </c>
      <c r="V118">
        <v>0.26597651413613677</v>
      </c>
      <c r="W118">
        <v>0.2323252278337119</v>
      </c>
      <c r="X118">
        <v>0.19077867337403565</v>
      </c>
      <c r="Y118">
        <v>0.17802506626619297</v>
      </c>
      <c r="Z118">
        <v>0.1718273516726031</v>
      </c>
      <c r="AA118">
        <v>0.17666696617226599</v>
      </c>
      <c r="AB118">
        <v>0.17442560815339875</v>
      </c>
      <c r="AC118">
        <v>0.16736657048761419</v>
      </c>
      <c r="AD118">
        <v>0.16002860309787945</v>
      </c>
      <c r="AE118">
        <v>0.16366459139818862</v>
      </c>
    </row>
    <row r="119" spans="1:31" x14ac:dyDescent="0.3">
      <c r="A119" t="s">
        <v>259</v>
      </c>
      <c r="B119" t="s">
        <v>3</v>
      </c>
      <c r="C119" t="s">
        <v>75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5.6916077578450675E-3</v>
      </c>
      <c r="J119">
        <v>5.5339956068690601E-3</v>
      </c>
      <c r="K119">
        <v>6.5432256004398937E-3</v>
      </c>
      <c r="L119">
        <v>6.1023535364770412E-3</v>
      </c>
      <c r="M119">
        <v>6.6948285742983397E-3</v>
      </c>
      <c r="N119">
        <v>1.3679630091176466E-2</v>
      </c>
      <c r="O119">
        <v>1.521216571591418E-2</v>
      </c>
      <c r="P119">
        <v>2.0002746541502903E-2</v>
      </c>
      <c r="Q119">
        <v>1.9438003581202581E-2</v>
      </c>
      <c r="R119">
        <v>2.0101266194986596E-2</v>
      </c>
      <c r="S119">
        <v>1.6893607819222903E-2</v>
      </c>
      <c r="T119">
        <v>1.2287515728227356E-2</v>
      </c>
      <c r="U119">
        <v>1.9235796387162926E-2</v>
      </c>
      <c r="V119">
        <v>2.012740220088902E-2</v>
      </c>
      <c r="W119">
        <v>2.3271985999522724E-2</v>
      </c>
      <c r="X119">
        <v>1.794749401606692E-2</v>
      </c>
      <c r="Y119">
        <v>2.200965774944362E-2</v>
      </c>
      <c r="Z119">
        <v>2.2456439973163086E-2</v>
      </c>
      <c r="AA119">
        <v>2.3735533446777365E-2</v>
      </c>
      <c r="AB119">
        <v>3.0204718970418699E-2</v>
      </c>
      <c r="AC119">
        <v>3.001546961553099E-2</v>
      </c>
      <c r="AD119">
        <v>3.4216678779448513E-2</v>
      </c>
      <c r="AE119">
        <v>3.3512243981613163E-2</v>
      </c>
    </row>
    <row r="120" spans="1:31" x14ac:dyDescent="0.3">
      <c r="A120" t="s">
        <v>260</v>
      </c>
      <c r="B120" t="s">
        <v>3</v>
      </c>
      <c r="C120" t="s">
        <v>39</v>
      </c>
      <c r="D120">
        <v>2.3534406149474812E-2</v>
      </c>
      <c r="E120">
        <v>2.247056272186905E-2</v>
      </c>
      <c r="F120">
        <v>1.810956956255062E-2</v>
      </c>
      <c r="G120">
        <v>1.6674670045480008E-2</v>
      </c>
      <c r="H120">
        <v>1.3809993860034151E-2</v>
      </c>
      <c r="I120">
        <v>1.2318927618295056E-2</v>
      </c>
      <c r="J120">
        <v>1.2132724777689344E-2</v>
      </c>
      <c r="K120">
        <v>1.1256423230950508E-2</v>
      </c>
      <c r="L120">
        <v>9.6495097478044474E-3</v>
      </c>
      <c r="M120">
        <v>9.0432893980741929E-3</v>
      </c>
      <c r="N120">
        <v>9.9552389167021568E-3</v>
      </c>
      <c r="O120">
        <v>9.1419323050118649E-3</v>
      </c>
      <c r="P120">
        <v>7.0614536559927277E-3</v>
      </c>
      <c r="Q120">
        <v>1.4664979653374563E-2</v>
      </c>
      <c r="R120">
        <v>1.3687317156253936E-2</v>
      </c>
      <c r="S120">
        <v>1.2072590124076245E-2</v>
      </c>
      <c r="T120">
        <v>1.2757838191917012E-2</v>
      </c>
      <c r="U120">
        <v>1.2418886527478683E-2</v>
      </c>
      <c r="V120">
        <v>1.0667050910661812E-2</v>
      </c>
      <c r="W120">
        <v>8.5288991661934925E-3</v>
      </c>
      <c r="X120">
        <v>9.5785196219175008E-3</v>
      </c>
      <c r="Y120">
        <v>4.0750980101842173E-3</v>
      </c>
      <c r="Z120">
        <v>4.076289317271815E-3</v>
      </c>
      <c r="AA120">
        <v>4.2585438545637219E-3</v>
      </c>
      <c r="AB120">
        <v>3.6711137133720487E-3</v>
      </c>
      <c r="AC120">
        <v>3.5246477283694716E-3</v>
      </c>
      <c r="AD120">
        <v>3.6156999186530182E-3</v>
      </c>
      <c r="AE120">
        <v>3.2705320643468135E-3</v>
      </c>
    </row>
    <row r="121" spans="1:31" x14ac:dyDescent="0.3">
      <c r="A121" t="s">
        <v>261</v>
      </c>
      <c r="B121" t="s">
        <v>3</v>
      </c>
      <c r="C121" t="s">
        <v>76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5.6916077578450658E-3</v>
      </c>
      <c r="J121">
        <v>5.5323876516392466E-3</v>
      </c>
      <c r="K121">
        <v>6.543225600439892E-3</v>
      </c>
      <c r="L121">
        <v>6.1023535364770395E-3</v>
      </c>
      <c r="M121">
        <v>6.6948285742983371E-3</v>
      </c>
      <c r="N121">
        <v>1.3679630091176462E-2</v>
      </c>
      <c r="O121">
        <v>1.521216571591418E-2</v>
      </c>
      <c r="P121">
        <v>2.0002746541502903E-2</v>
      </c>
      <c r="Q121">
        <v>1.9438003581202581E-2</v>
      </c>
      <c r="R121">
        <v>2.0101266194986592E-2</v>
      </c>
      <c r="S121">
        <v>4.7541248334173015E-3</v>
      </c>
      <c r="T121">
        <v>4.3414160008856647E-3</v>
      </c>
      <c r="U121">
        <v>8.071343223593935E-3</v>
      </c>
      <c r="V121">
        <v>9.449828345697027E-3</v>
      </c>
      <c r="W121">
        <v>1.195292094645993E-2</v>
      </c>
      <c r="X121">
        <v>9.2211984578162987E-3</v>
      </c>
      <c r="Y121">
        <v>1.2321979593305454E-2</v>
      </c>
      <c r="Z121">
        <v>1.0885429535282076E-2</v>
      </c>
      <c r="AA121">
        <v>8.9491808957032574E-3</v>
      </c>
      <c r="AB121">
        <v>9.3328561672078748E-3</v>
      </c>
      <c r="AC121">
        <v>7.4654189454913785E-3</v>
      </c>
      <c r="AD121">
        <v>1.0117946305807372E-2</v>
      </c>
      <c r="AE121">
        <v>8.4793776146540514E-3</v>
      </c>
    </row>
    <row r="122" spans="1:31" x14ac:dyDescent="0.3">
      <c r="A122" t="s">
        <v>262</v>
      </c>
      <c r="B122" t="s">
        <v>2</v>
      </c>
      <c r="C122" t="s">
        <v>35</v>
      </c>
      <c r="D122">
        <v>2.1233266573144328E-2</v>
      </c>
      <c r="E122">
        <v>2.6364991208028109E-2</v>
      </c>
      <c r="F122">
        <v>2.7555415748042985E-2</v>
      </c>
      <c r="G122">
        <v>2.882152961030154E-2</v>
      </c>
      <c r="H122">
        <v>3.1311702458910441E-2</v>
      </c>
      <c r="I122">
        <v>3.2583230906144546E-2</v>
      </c>
      <c r="J122">
        <v>2.8928037874385668E-2</v>
      </c>
      <c r="K122">
        <v>3.4789046128041436E-2</v>
      </c>
      <c r="L122">
        <v>3.814430098181891E-2</v>
      </c>
      <c r="M122">
        <v>3.8234238117289175E-2</v>
      </c>
      <c r="N122">
        <v>4.4965262747418619E-2</v>
      </c>
      <c r="O122">
        <v>2.5163502213062017E-2</v>
      </c>
      <c r="P122">
        <v>9.5016947912002769E-2</v>
      </c>
      <c r="Q122">
        <v>0.13283366259824048</v>
      </c>
      <c r="R122">
        <v>0.11667226626868601</v>
      </c>
      <c r="S122">
        <v>9.2163967935188676E-2</v>
      </c>
      <c r="T122">
        <v>7.5193613858267921E-2</v>
      </c>
      <c r="U122">
        <v>2.6462698065734327E-2</v>
      </c>
      <c r="V122">
        <v>4.2759991711914663E-2</v>
      </c>
      <c r="W122">
        <v>6.6718609706536688E-2</v>
      </c>
      <c r="X122">
        <v>0.11053171613005443</v>
      </c>
      <c r="Y122">
        <v>7.448585571153446E-2</v>
      </c>
      <c r="Z122">
        <v>9.4416234217999814E-2</v>
      </c>
      <c r="AA122">
        <v>7.8823331780310688E-2</v>
      </c>
      <c r="AB122">
        <v>5.2809508571923083E-2</v>
      </c>
      <c r="AC122">
        <v>9.6343478012178033E-2</v>
      </c>
      <c r="AD122">
        <v>0.10040572870501187</v>
      </c>
      <c r="AE122">
        <v>9.7645662556712948E-2</v>
      </c>
    </row>
    <row r="123" spans="1:31" x14ac:dyDescent="0.3">
      <c r="A123" t="s">
        <v>263</v>
      </c>
      <c r="B123" t="s">
        <v>2</v>
      </c>
      <c r="C123" t="s">
        <v>66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6.6759375101885093E-3</v>
      </c>
      <c r="R123">
        <v>7.8961474997833892E-3</v>
      </c>
      <c r="S123">
        <v>9.8983798487080523E-3</v>
      </c>
      <c r="T123">
        <v>1.0698839913817013E-2</v>
      </c>
      <c r="U123">
        <v>2.35705631518692E-2</v>
      </c>
      <c r="V123">
        <v>1.9853286188699613E-2</v>
      </c>
      <c r="W123">
        <v>2.7863630961930144E-2</v>
      </c>
      <c r="X123">
        <v>3.0387296447066739E-2</v>
      </c>
      <c r="Y123">
        <v>4.0736792121870966E-2</v>
      </c>
      <c r="Z123">
        <v>4.7216748943152489E-2</v>
      </c>
      <c r="AA123">
        <v>5.1566739421728444E-2</v>
      </c>
      <c r="AB123">
        <v>6.0712984200933906E-2</v>
      </c>
      <c r="AC123">
        <v>5.8141161396218874E-2</v>
      </c>
      <c r="AD123">
        <v>6.0917529664597889E-2</v>
      </c>
      <c r="AE123">
        <v>4.45370899699968E-2</v>
      </c>
    </row>
    <row r="124" spans="1:31" x14ac:dyDescent="0.3">
      <c r="A124" t="s">
        <v>264</v>
      </c>
      <c r="B124" t="s">
        <v>2</v>
      </c>
      <c r="C124" t="s">
        <v>33</v>
      </c>
      <c r="D124">
        <v>0.22698014003812644</v>
      </c>
      <c r="E124">
        <v>0.26512121769574359</v>
      </c>
      <c r="F124">
        <v>0.27661181995823481</v>
      </c>
      <c r="G124">
        <v>0.28913210903826581</v>
      </c>
      <c r="H124">
        <v>0.29965915570883067</v>
      </c>
      <c r="I124">
        <v>0.32550965699717083</v>
      </c>
      <c r="J124">
        <v>0.30949892869653955</v>
      </c>
      <c r="K124">
        <v>0.33498942896319767</v>
      </c>
      <c r="L124">
        <v>0.34900000885627935</v>
      </c>
      <c r="M124">
        <v>0.33333797118188618</v>
      </c>
      <c r="N124">
        <v>0.35834941312287477</v>
      </c>
      <c r="O124">
        <v>0.33836315220401447</v>
      </c>
      <c r="P124">
        <v>0.34006511491358776</v>
      </c>
      <c r="Q124">
        <v>0.40471446811775075</v>
      </c>
      <c r="R124">
        <v>0.42839279092304272</v>
      </c>
      <c r="S124">
        <v>0.43944103749959679</v>
      </c>
      <c r="T124">
        <v>0.48840506962356905</v>
      </c>
      <c r="U124">
        <v>0.53588094270213327</v>
      </c>
      <c r="V124">
        <v>0.48162417708718452</v>
      </c>
      <c r="W124">
        <v>0.46773627822320496</v>
      </c>
      <c r="X124">
        <v>0.46443759711634358</v>
      </c>
      <c r="Y124">
        <v>0.47570229288658261</v>
      </c>
      <c r="Z124">
        <v>0.45561827763429602</v>
      </c>
      <c r="AA124">
        <v>0.49477855040038549</v>
      </c>
      <c r="AB124">
        <v>0.4756998647032688</v>
      </c>
      <c r="AC124">
        <v>0.4476825749636319</v>
      </c>
      <c r="AD124">
        <v>0.46334346067522159</v>
      </c>
      <c r="AE124">
        <v>0.44535047367382324</v>
      </c>
    </row>
    <row r="125" spans="1:31" x14ac:dyDescent="0.3">
      <c r="A125" t="s">
        <v>265</v>
      </c>
      <c r="B125" t="s">
        <v>2</v>
      </c>
      <c r="C125" t="s">
        <v>37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1.7202924636623195E-3</v>
      </c>
    </row>
    <row r="126" spans="1:31" x14ac:dyDescent="0.3">
      <c r="A126" t="s">
        <v>266</v>
      </c>
      <c r="B126" t="s">
        <v>2</v>
      </c>
      <c r="C126" t="s">
        <v>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1.9966831479749469E-3</v>
      </c>
      <c r="R126">
        <v>2.0272042435282153E-3</v>
      </c>
      <c r="S126">
        <v>2.0285690591770543E-3</v>
      </c>
      <c r="T126">
        <v>1.9687258221402835E-3</v>
      </c>
      <c r="U126">
        <v>2.6996725553317192E-3</v>
      </c>
      <c r="V126">
        <v>2.1457670848695348E-3</v>
      </c>
      <c r="W126">
        <v>2.4967846142905088E-3</v>
      </c>
      <c r="X126">
        <v>2.2181915567594766E-3</v>
      </c>
      <c r="Y126">
        <v>2.9961135325084509E-3</v>
      </c>
      <c r="Z126">
        <v>2.7649013292021535E-3</v>
      </c>
      <c r="AA126">
        <v>2.6424617820246543E-3</v>
      </c>
      <c r="AB126">
        <v>3.9216917138859882E-3</v>
      </c>
      <c r="AC126">
        <v>2.5286241693025639E-3</v>
      </c>
      <c r="AD126">
        <v>2.8576370165292295E-3</v>
      </c>
      <c r="AE126">
        <v>3.2161649181961321E-3</v>
      </c>
    </row>
    <row r="127" spans="1:31" x14ac:dyDescent="0.3">
      <c r="A127" t="s">
        <v>267</v>
      </c>
      <c r="B127" t="s">
        <v>2</v>
      </c>
      <c r="C127" t="s">
        <v>38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 t="s">
        <v>268</v>
      </c>
      <c r="B128" t="s">
        <v>2</v>
      </c>
      <c r="C128" t="s">
        <v>140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1.2978758412512838E-5</v>
      </c>
      <c r="R128">
        <v>1.1120951932804854E-3</v>
      </c>
      <c r="S128">
        <v>2.6822162901364794E-3</v>
      </c>
      <c r="T128">
        <v>4.5438228055695896E-3</v>
      </c>
      <c r="U128">
        <v>8.5983145067250744E-3</v>
      </c>
      <c r="V128">
        <v>8.4532743849359063E-3</v>
      </c>
      <c r="W128">
        <v>1.3416618180629251E-2</v>
      </c>
      <c r="X128">
        <v>1.0984563329440721E-2</v>
      </c>
      <c r="Y128">
        <v>9.6103848908687221E-3</v>
      </c>
      <c r="Z128">
        <v>9.0194925895303521E-3</v>
      </c>
      <c r="AA128">
        <v>7.3656624634855341E-3</v>
      </c>
      <c r="AB128">
        <v>8.6761677911390278E-3</v>
      </c>
      <c r="AC128">
        <v>7.2985692413771279E-3</v>
      </c>
      <c r="AD128">
        <v>7.6232219098510681E-3</v>
      </c>
      <c r="AE128">
        <v>7.4905945130222234E-3</v>
      </c>
    </row>
    <row r="129" spans="1:31" x14ac:dyDescent="0.3">
      <c r="A129" t="s">
        <v>269</v>
      </c>
      <c r="B129" t="s">
        <v>2</v>
      </c>
      <c r="C129" t="s">
        <v>141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3">
      <c r="A130" t="s">
        <v>270</v>
      </c>
      <c r="B130" t="s">
        <v>2</v>
      </c>
      <c r="C130" t="s">
        <v>34</v>
      </c>
      <c r="D130">
        <v>0.45317744441320573</v>
      </c>
      <c r="E130">
        <v>0.54502253476362672</v>
      </c>
      <c r="F130">
        <v>0.58522380784563566</v>
      </c>
      <c r="G130">
        <v>0.58135324229400742</v>
      </c>
      <c r="H130">
        <v>0.61046802380726806</v>
      </c>
      <c r="I130">
        <v>0.56735006223920903</v>
      </c>
      <c r="J130">
        <v>0.60404135193612385</v>
      </c>
      <c r="K130">
        <v>0.57255330982931529</v>
      </c>
      <c r="L130">
        <v>0.57824881040402376</v>
      </c>
      <c r="M130">
        <v>0.60433354121293725</v>
      </c>
      <c r="N130">
        <v>0.57267874179893519</v>
      </c>
      <c r="O130">
        <v>0.61235583810333594</v>
      </c>
      <c r="P130">
        <v>0.54481066594048189</v>
      </c>
      <c r="Q130">
        <v>0.43930104472576748</v>
      </c>
      <c r="R130">
        <v>0.42736927827122873</v>
      </c>
      <c r="S130">
        <v>0.43940448016050032</v>
      </c>
      <c r="T130">
        <v>0.40305384187820142</v>
      </c>
      <c r="U130">
        <v>0.37373246400800303</v>
      </c>
      <c r="V130">
        <v>0.42842409775985635</v>
      </c>
      <c r="W130">
        <v>0.40618461671827821</v>
      </c>
      <c r="X130">
        <v>0.36742941386201106</v>
      </c>
      <c r="Y130">
        <v>0.38197263654688202</v>
      </c>
      <c r="Z130">
        <v>0.37623464312344357</v>
      </c>
      <c r="AA130">
        <v>0.35683132628361636</v>
      </c>
      <c r="AB130">
        <v>0.35346610149102026</v>
      </c>
      <c r="AC130">
        <v>0.31116552023038624</v>
      </c>
      <c r="AD130">
        <v>0.31852154884725858</v>
      </c>
      <c r="AE130">
        <v>0.31514288409289598</v>
      </c>
    </row>
    <row r="131" spans="1:31" x14ac:dyDescent="0.3">
      <c r="A131" t="s">
        <v>271</v>
      </c>
      <c r="B131" t="s">
        <v>2</v>
      </c>
      <c r="C131" t="s">
        <v>75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7.219090581906765E-3</v>
      </c>
      <c r="R131">
        <v>1.0448961970371033E-2</v>
      </c>
      <c r="S131">
        <v>7.748405751036155E-3</v>
      </c>
      <c r="T131">
        <v>9.7223885576305461E-3</v>
      </c>
      <c r="U131">
        <v>1.1950286498693685E-2</v>
      </c>
      <c r="V131">
        <v>6.1032512710040981E-3</v>
      </c>
      <c r="W131">
        <v>6.6322251991051233E-3</v>
      </c>
      <c r="X131">
        <v>7.1773344535001901E-3</v>
      </c>
      <c r="Y131">
        <v>7.6863198131946423E-3</v>
      </c>
      <c r="Z131">
        <v>8.1011608945623093E-3</v>
      </c>
      <c r="AA131">
        <v>5.3897022945894714E-3</v>
      </c>
      <c r="AB131">
        <v>4.1390525250056535E-2</v>
      </c>
      <c r="AC131">
        <v>6.6595470323329992E-2</v>
      </c>
      <c r="AD131">
        <v>4.4756392531779633E-2</v>
      </c>
      <c r="AE131">
        <v>8.3870973340868155E-2</v>
      </c>
    </row>
    <row r="132" spans="1:31" x14ac:dyDescent="0.3">
      <c r="A132" t="s">
        <v>272</v>
      </c>
      <c r="B132" t="s">
        <v>2</v>
      </c>
      <c r="C132" t="s">
        <v>39</v>
      </c>
      <c r="D132">
        <v>0.29860914897552349</v>
      </c>
      <c r="E132">
        <v>0.16349125633260161</v>
      </c>
      <c r="F132">
        <v>0.11060895644808658</v>
      </c>
      <c r="G132">
        <v>0.10069311905742528</v>
      </c>
      <c r="H132">
        <v>5.8561118024990942E-2</v>
      </c>
      <c r="I132">
        <v>7.455704985747548E-2</v>
      </c>
      <c r="J132">
        <v>5.7531681492950945E-2</v>
      </c>
      <c r="K132">
        <v>5.766821507944557E-2</v>
      </c>
      <c r="L132">
        <v>3.460687975787808E-2</v>
      </c>
      <c r="M132">
        <v>2.4094249487887368E-2</v>
      </c>
      <c r="N132">
        <v>2.4006582330771454E-2</v>
      </c>
      <c r="O132">
        <v>2.4117507479587741E-2</v>
      </c>
      <c r="P132">
        <v>2.0107271233927668E-2</v>
      </c>
      <c r="Q132">
        <v>6.6874812178047676E-3</v>
      </c>
      <c r="R132">
        <v>5.0460011466870406E-3</v>
      </c>
      <c r="S132">
        <v>4.7651806544772354E-3</v>
      </c>
      <c r="T132">
        <v>4.8920101732616668E-3</v>
      </c>
      <c r="U132">
        <v>1.4989293927800705E-2</v>
      </c>
      <c r="V132">
        <v>9.3601275608988909E-3</v>
      </c>
      <c r="W132">
        <v>7.5928115200326347E-3</v>
      </c>
      <c r="X132">
        <v>5.6018732476603456E-3</v>
      </c>
      <c r="Y132">
        <v>6.6937994340481146E-3</v>
      </c>
      <c r="Z132">
        <v>6.6285412678132923E-3</v>
      </c>
      <c r="AA132">
        <v>2.6022255738593018E-3</v>
      </c>
      <c r="AB132">
        <v>3.3231562777724867E-3</v>
      </c>
      <c r="AC132">
        <v>1.0244601663575242E-2</v>
      </c>
      <c r="AD132">
        <v>1.5744806497500078E-3</v>
      </c>
      <c r="AE132">
        <v>1.025864470822375E-3</v>
      </c>
    </row>
    <row r="133" spans="1:31" x14ac:dyDescent="0.3">
      <c r="A133" t="s">
        <v>273</v>
      </c>
      <c r="B133" t="s">
        <v>2</v>
      </c>
      <c r="C133" t="s">
        <v>76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5.5865334195374342E-4</v>
      </c>
      <c r="R133">
        <v>1.0352544833922412E-3</v>
      </c>
      <c r="S133">
        <v>1.8677628011792751E-3</v>
      </c>
      <c r="T133">
        <v>1.5216873675423961E-3</v>
      </c>
      <c r="U133">
        <v>2.1157645837091119E-3</v>
      </c>
      <c r="V133">
        <v>1.2760269506363827E-3</v>
      </c>
      <c r="W133">
        <v>1.3584248759923386E-3</v>
      </c>
      <c r="X133">
        <v>1.2320138571634148E-3</v>
      </c>
      <c r="Y133">
        <v>1.1580506251012673E-4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 t="s">
        <v>274</v>
      </c>
      <c r="B134" t="s">
        <v>16</v>
      </c>
      <c r="C134" t="s">
        <v>35</v>
      </c>
      <c r="D134">
        <v>0.30532098980999722</v>
      </c>
      <c r="E134">
        <v>0.27972285426357818</v>
      </c>
      <c r="F134">
        <v>0.31494849548335579</v>
      </c>
      <c r="G134">
        <v>0.34521273578845296</v>
      </c>
      <c r="H134">
        <v>0.35951444920913306</v>
      </c>
      <c r="I134">
        <v>0.36244527999148529</v>
      </c>
      <c r="J134">
        <v>0.3314838967560027</v>
      </c>
      <c r="K134">
        <v>0.36354968600983867</v>
      </c>
      <c r="L134">
        <v>0.38215962922693875</v>
      </c>
      <c r="M134">
        <v>0.3992044905813833</v>
      </c>
      <c r="N134">
        <v>0.40644766495128437</v>
      </c>
      <c r="O134">
        <v>0.39000371416644924</v>
      </c>
      <c r="P134">
        <v>0.40436106614009965</v>
      </c>
      <c r="Q134">
        <v>0.44239076787809284</v>
      </c>
      <c r="R134">
        <v>0.47089941471166191</v>
      </c>
      <c r="S134">
        <v>0.40699388132105563</v>
      </c>
      <c r="T134">
        <v>0.43903434771218552</v>
      </c>
      <c r="U134">
        <v>0.48533139491291694</v>
      </c>
      <c r="V134">
        <v>0.51593388698201936</v>
      </c>
      <c r="W134">
        <v>0.57155406154660748</v>
      </c>
      <c r="X134">
        <v>0.5154300403473473</v>
      </c>
      <c r="Y134">
        <v>0.4472925314178019</v>
      </c>
      <c r="Z134">
        <v>0.66998769594777097</v>
      </c>
      <c r="AA134">
        <v>0.56340481075551241</v>
      </c>
      <c r="AB134">
        <v>0.60500888243113826</v>
      </c>
      <c r="AC134">
        <v>0.60533148521388191</v>
      </c>
      <c r="AD134">
        <v>0.6008532404664011</v>
      </c>
      <c r="AE134">
        <v>0.55518929051065702</v>
      </c>
    </row>
    <row r="135" spans="1:31" x14ac:dyDescent="0.3">
      <c r="A135" t="s">
        <v>275</v>
      </c>
      <c r="B135" t="s">
        <v>16</v>
      </c>
      <c r="C135" t="s">
        <v>66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1.7836900604362873E-4</v>
      </c>
      <c r="M135">
        <v>9.674803329856646E-4</v>
      </c>
      <c r="N135">
        <v>1.6355081566822483E-3</v>
      </c>
      <c r="O135">
        <v>1.4308796068740537E-3</v>
      </c>
      <c r="P135">
        <v>1.7526196200015759E-3</v>
      </c>
      <c r="Q135">
        <v>4.1846675650787368E-3</v>
      </c>
      <c r="R135">
        <v>4.5396903519983739E-3</v>
      </c>
      <c r="S135">
        <v>5.2719491410974867E-3</v>
      </c>
      <c r="T135">
        <v>5.3998919629648879E-3</v>
      </c>
      <c r="U135">
        <v>2.0462003142963786E-3</v>
      </c>
      <c r="V135">
        <v>4.3567905698317693E-4</v>
      </c>
      <c r="W135">
        <v>1.0340075897253467E-3</v>
      </c>
      <c r="X135">
        <v>1.5897130791691933E-3</v>
      </c>
      <c r="Y135">
        <v>1.8050365969290633E-2</v>
      </c>
      <c r="Z135">
        <v>1.6293631359893746E-2</v>
      </c>
      <c r="AA135">
        <v>1.9374755077480644E-2</v>
      </c>
      <c r="AB135">
        <v>2.1626358298961659E-2</v>
      </c>
      <c r="AC135">
        <v>1.8523320814471774E-2</v>
      </c>
      <c r="AD135">
        <v>1.4295797118950239E-2</v>
      </c>
      <c r="AE135">
        <v>1.1306859679294852E-2</v>
      </c>
    </row>
    <row r="136" spans="1:31" x14ac:dyDescent="0.3">
      <c r="A136" t="s">
        <v>276</v>
      </c>
      <c r="B136" t="s">
        <v>16</v>
      </c>
      <c r="C136" t="s">
        <v>33</v>
      </c>
      <c r="D136">
        <v>5.0181748719822592E-3</v>
      </c>
      <c r="E136">
        <v>2.1567306489833724E-2</v>
      </c>
      <c r="F136">
        <v>2.305098439410207E-2</v>
      </c>
      <c r="G136">
        <v>2.3060652663125149E-2</v>
      </c>
      <c r="H136">
        <v>2.2931561178876125E-2</v>
      </c>
      <c r="I136">
        <v>3.0384334422589542E-2</v>
      </c>
      <c r="J136">
        <v>3.0908419531660802E-2</v>
      </c>
      <c r="K136">
        <v>2.9973156318505771E-2</v>
      </c>
      <c r="L136">
        <v>3.3254671314617616E-2</v>
      </c>
      <c r="M136">
        <v>2.3539223850102976E-2</v>
      </c>
      <c r="N136">
        <v>2.1140930479178328E-2</v>
      </c>
      <c r="O136">
        <v>2.24006411854706E-2</v>
      </c>
      <c r="P136">
        <v>2.9493454145841921E-2</v>
      </c>
      <c r="Q136">
        <v>4.0326766718590611E-2</v>
      </c>
      <c r="R136">
        <v>6.7404894810618551E-2</v>
      </c>
      <c r="S136">
        <v>9.0956731879162228E-2</v>
      </c>
      <c r="T136">
        <v>9.7312587731349195E-2</v>
      </c>
      <c r="U136">
        <v>0.10770761203698076</v>
      </c>
      <c r="V136">
        <v>0.12337792588904617</v>
      </c>
      <c r="W136">
        <v>0.14726231498477513</v>
      </c>
      <c r="X136">
        <v>0.17587250115274825</v>
      </c>
      <c r="Y136">
        <v>0.22639814982816345</v>
      </c>
      <c r="Z136">
        <v>0.19986055692581481</v>
      </c>
      <c r="AA136">
        <v>0.18987775794255449</v>
      </c>
      <c r="AB136">
        <v>0.21996466185584401</v>
      </c>
      <c r="AC136">
        <v>0.23475598625304148</v>
      </c>
      <c r="AD136">
        <v>0.20578436671983835</v>
      </c>
      <c r="AE136">
        <v>0.2007497492218499</v>
      </c>
    </row>
    <row r="137" spans="1:31" x14ac:dyDescent="0.3">
      <c r="A137" t="s">
        <v>277</v>
      </c>
      <c r="B137" t="s">
        <v>16</v>
      </c>
      <c r="C137" t="s">
        <v>37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0.14044690957453512</v>
      </c>
    </row>
    <row r="138" spans="1:31" x14ac:dyDescent="0.3">
      <c r="A138" t="s">
        <v>278</v>
      </c>
      <c r="B138" t="s">
        <v>16</v>
      </c>
      <c r="C138" t="s">
        <v>40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1.4981797378063076E-4</v>
      </c>
      <c r="P138">
        <v>0</v>
      </c>
      <c r="Q138">
        <v>0</v>
      </c>
      <c r="R138">
        <v>7.5908958478637396E-3</v>
      </c>
      <c r="S138">
        <v>6.0198427657240008E-3</v>
      </c>
      <c r="T138">
        <v>5.4079857909362155E-3</v>
      </c>
      <c r="U138">
        <v>5.1612427871535367E-3</v>
      </c>
      <c r="V138">
        <v>4.8393707257536672E-3</v>
      </c>
      <c r="W138">
        <v>6.8581557831800628E-3</v>
      </c>
      <c r="X138">
        <v>9.0574035514020459E-3</v>
      </c>
      <c r="Y138">
        <v>1.0131304467038091E-2</v>
      </c>
      <c r="Z138">
        <v>9.4439297947805836E-3</v>
      </c>
      <c r="AA138">
        <v>1.068184063694597E-2</v>
      </c>
      <c r="AB138">
        <v>1.5829533942023088E-2</v>
      </c>
      <c r="AC138">
        <v>1.0788395065942355E-2</v>
      </c>
      <c r="AD138">
        <v>9.8705290758366766E-3</v>
      </c>
      <c r="AE138">
        <v>8.9970884756041779E-3</v>
      </c>
    </row>
    <row r="139" spans="1:31" x14ac:dyDescent="0.3">
      <c r="A139" t="s">
        <v>279</v>
      </c>
      <c r="B139" t="s">
        <v>16</v>
      </c>
      <c r="C139" t="s">
        <v>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3">
      <c r="A140" t="s">
        <v>280</v>
      </c>
      <c r="B140" t="s">
        <v>16</v>
      </c>
      <c r="C140" t="s">
        <v>140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4.7829761331058315E-3</v>
      </c>
      <c r="AA140">
        <v>5.7329220389561808E-3</v>
      </c>
      <c r="AB140">
        <v>3.1992793147990885E-3</v>
      </c>
      <c r="AC140">
        <v>3.5443072670896577E-3</v>
      </c>
      <c r="AD140">
        <v>2.1617702443747586E-3</v>
      </c>
      <c r="AE140">
        <v>0</v>
      </c>
    </row>
    <row r="141" spans="1:31" x14ac:dyDescent="0.3">
      <c r="A141" t="s">
        <v>281</v>
      </c>
      <c r="B141" t="s">
        <v>16</v>
      </c>
      <c r="C141" t="s">
        <v>141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">
      <c r="A142" t="s">
        <v>282</v>
      </c>
      <c r="B142" t="s">
        <v>16</v>
      </c>
      <c r="C142" t="s">
        <v>34</v>
      </c>
      <c r="D142">
        <v>0.68509865047177976</v>
      </c>
      <c r="E142">
        <v>0.69535132745574757</v>
      </c>
      <c r="F142">
        <v>0.66085694870117573</v>
      </c>
      <c r="G142">
        <v>0.63115138153256534</v>
      </c>
      <c r="H142">
        <v>0.61700925071830204</v>
      </c>
      <c r="I142">
        <v>0.60717038558592518</v>
      </c>
      <c r="J142">
        <v>0.63760768371233656</v>
      </c>
      <c r="K142">
        <v>0.60647715767165544</v>
      </c>
      <c r="L142">
        <v>0.58440733045240001</v>
      </c>
      <c r="M142">
        <v>0.57628880523552806</v>
      </c>
      <c r="N142">
        <v>0.57077589641285509</v>
      </c>
      <c r="O142">
        <v>0.58601494706742541</v>
      </c>
      <c r="P142">
        <v>0.56439286009405687</v>
      </c>
      <c r="Q142">
        <v>0.51309779783823772</v>
      </c>
      <c r="R142">
        <v>0.44956510427785734</v>
      </c>
      <c r="S142">
        <v>0.49075759489296056</v>
      </c>
      <c r="T142">
        <v>0.45284518680256408</v>
      </c>
      <c r="U142">
        <v>0.39975354994865236</v>
      </c>
      <c r="V142">
        <v>0.35541313734619756</v>
      </c>
      <c r="W142">
        <v>0.27329146009571204</v>
      </c>
      <c r="X142">
        <v>0.29805034186933321</v>
      </c>
      <c r="Y142">
        <v>0.29812764831770605</v>
      </c>
      <c r="Z142">
        <v>8.2893121632706096E-2</v>
      </c>
      <c r="AA142">
        <v>0.19712312218783065</v>
      </c>
      <c r="AB142">
        <v>0.10558717168068239</v>
      </c>
      <c r="AC142">
        <v>9.2163777490365709E-2</v>
      </c>
      <c r="AD142">
        <v>0.14784366157634141</v>
      </c>
      <c r="AE142">
        <v>6.9943101643842223E-2</v>
      </c>
    </row>
    <row r="143" spans="1:31" x14ac:dyDescent="0.3">
      <c r="A143" t="s">
        <v>283</v>
      </c>
      <c r="B143" t="s">
        <v>16</v>
      </c>
      <c r="C143" t="s">
        <v>75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1.6738088205927901E-2</v>
      </c>
      <c r="AA143">
        <v>1.3804791360719635E-2</v>
      </c>
      <c r="AB143">
        <v>1.4873882628518983E-2</v>
      </c>
      <c r="AC143">
        <v>3.2838053665764304E-2</v>
      </c>
      <c r="AD143">
        <v>1.9190634798257604E-2</v>
      </c>
      <c r="AE143">
        <v>1.3367000894216734E-2</v>
      </c>
    </row>
    <row r="144" spans="1:31" x14ac:dyDescent="0.3">
      <c r="A144" t="s">
        <v>284</v>
      </c>
      <c r="B144" t="s">
        <v>16</v>
      </c>
      <c r="C144" t="s">
        <v>39</v>
      </c>
      <c r="D144">
        <v>4.5621848462406699E-3</v>
      </c>
      <c r="E144">
        <v>3.3585117908405122E-3</v>
      </c>
      <c r="F144">
        <v>1.1435714213664698E-3</v>
      </c>
      <c r="G144">
        <v>5.7523001585654159E-4</v>
      </c>
      <c r="H144">
        <v>5.4473889368870563E-4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1.3910229848032489E-2</v>
      </c>
      <c r="AC144">
        <v>2.0546742294427212E-3</v>
      </c>
      <c r="AD144">
        <v>0</v>
      </c>
      <c r="AE144">
        <v>0</v>
      </c>
    </row>
    <row r="145" spans="1:31" x14ac:dyDescent="0.3">
      <c r="A145" t="s">
        <v>285</v>
      </c>
      <c r="B145" t="s">
        <v>16</v>
      </c>
      <c r="C145" t="s">
        <v>76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3">
      <c r="A146" t="s">
        <v>286</v>
      </c>
      <c r="B146" t="s">
        <v>15</v>
      </c>
      <c r="C146" t="s">
        <v>35</v>
      </c>
      <c r="D146">
        <v>9.7079656831786279E-2</v>
      </c>
      <c r="E146">
        <v>9.0023094668342171E-2</v>
      </c>
      <c r="F146">
        <v>0.11976897863116931</v>
      </c>
      <c r="G146">
        <v>9.1819618366680775E-2</v>
      </c>
      <c r="H146">
        <v>9.296573706777822E-2</v>
      </c>
      <c r="I146">
        <v>9.0277776995269399E-2</v>
      </c>
      <c r="J146">
        <v>8.5587282894364292E-2</v>
      </c>
      <c r="K146">
        <v>9.0064081768384277E-2</v>
      </c>
      <c r="L146">
        <v>9.5192468500484795E-2</v>
      </c>
      <c r="M146">
        <v>8.968252795289601E-2</v>
      </c>
      <c r="N146">
        <v>8.9261112161535372E-2</v>
      </c>
      <c r="O146">
        <v>7.5528379381260405E-2</v>
      </c>
      <c r="P146">
        <v>5.752831070266029E-2</v>
      </c>
      <c r="Q146">
        <v>3.2965705724447375E-2</v>
      </c>
      <c r="R146">
        <v>3.8782833546257466E-2</v>
      </c>
      <c r="S146">
        <v>6.5348366132335606E-2</v>
      </c>
      <c r="T146">
        <v>8.0695379055019625E-2</v>
      </c>
      <c r="U146">
        <v>0.12188359167328955</v>
      </c>
      <c r="V146">
        <v>0.12684020217181208</v>
      </c>
      <c r="W146">
        <v>0.14838442440035143</v>
      </c>
      <c r="X146">
        <v>0.14700472057292413</v>
      </c>
      <c r="Y146">
        <v>0.16446368914038476</v>
      </c>
      <c r="Z146">
        <v>2.9938179956311903E-2</v>
      </c>
      <c r="AA146">
        <v>3.3081075893210229E-2</v>
      </c>
      <c r="AB146">
        <v>4.7961606265270386E-2</v>
      </c>
      <c r="AC146">
        <v>7.3223570626163303E-2</v>
      </c>
      <c r="AD146">
        <v>7.6620902373801938E-2</v>
      </c>
      <c r="AE146">
        <v>8.2092495192991694E-2</v>
      </c>
    </row>
    <row r="147" spans="1:31" x14ac:dyDescent="0.3">
      <c r="A147" t="s">
        <v>287</v>
      </c>
      <c r="B147" t="s">
        <v>15</v>
      </c>
      <c r="C147" t="s">
        <v>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4.1046371409399999E-4</v>
      </c>
      <c r="Q147">
        <v>1.65800561246987E-4</v>
      </c>
      <c r="R147">
        <v>4.3815671991093071E-4</v>
      </c>
      <c r="S147">
        <v>3.8786973802288342E-4</v>
      </c>
      <c r="T147">
        <v>9.8139995183027821E-4</v>
      </c>
      <c r="U147">
        <v>1.7182377515086724E-3</v>
      </c>
      <c r="V147">
        <v>1.2117728029353188E-3</v>
      </c>
      <c r="W147">
        <v>1.5762866931275364E-3</v>
      </c>
      <c r="X147">
        <v>1.2147074189699457E-3</v>
      </c>
      <c r="Y147">
        <v>1.0635384535013816E-3</v>
      </c>
      <c r="Z147">
        <v>1.3218651915851492E-3</v>
      </c>
      <c r="AA147">
        <v>2.9498440148285152E-3</v>
      </c>
      <c r="AB147">
        <v>8.9961379229693743E-4</v>
      </c>
      <c r="AC147">
        <v>1.5619700205506658E-3</v>
      </c>
      <c r="AD147">
        <v>2.1444725197903611E-3</v>
      </c>
      <c r="AE147">
        <v>2.2208684421664436E-3</v>
      </c>
    </row>
    <row r="148" spans="1:31" x14ac:dyDescent="0.3">
      <c r="A148" t="s">
        <v>288</v>
      </c>
      <c r="B148" t="s">
        <v>15</v>
      </c>
      <c r="C148" t="s">
        <v>33</v>
      </c>
      <c r="D148">
        <v>0.50903284673180171</v>
      </c>
      <c r="E148">
        <v>0.55386524397832881</v>
      </c>
      <c r="F148">
        <v>0.52317509837779097</v>
      </c>
      <c r="G148">
        <v>0.61524283785574918</v>
      </c>
      <c r="H148">
        <v>0.63069047679959378</v>
      </c>
      <c r="I148">
        <v>0.7030618801495031</v>
      </c>
      <c r="J148">
        <v>0.76213636351193947</v>
      </c>
      <c r="K148">
        <v>0.76206153426258061</v>
      </c>
      <c r="L148">
        <v>0.80954986676759222</v>
      </c>
      <c r="M148">
        <v>0.8212738802821733</v>
      </c>
      <c r="N148">
        <v>0.82075843840442975</v>
      </c>
      <c r="O148">
        <v>0.84412130001204444</v>
      </c>
      <c r="P148">
        <v>0.86101811818042373</v>
      </c>
      <c r="Q148">
        <v>0.88421308487849248</v>
      </c>
      <c r="R148">
        <v>0.90317435181379269</v>
      </c>
      <c r="S148">
        <v>0.88668191139332597</v>
      </c>
      <c r="T148">
        <v>0.86384279580687306</v>
      </c>
      <c r="U148">
        <v>0.81412610085616788</v>
      </c>
      <c r="V148">
        <v>0.80015710606237456</v>
      </c>
      <c r="W148">
        <v>0.78436258336993869</v>
      </c>
      <c r="X148">
        <v>0.79046270805108387</v>
      </c>
      <c r="Y148">
        <v>0.77222607414772015</v>
      </c>
      <c r="Z148">
        <v>0.8672976143149006</v>
      </c>
      <c r="AA148">
        <v>0.8642053738818134</v>
      </c>
      <c r="AB148">
        <v>0.88773947016903587</v>
      </c>
      <c r="AC148">
        <v>0.85497877164409564</v>
      </c>
      <c r="AD148">
        <v>0.85569668733581539</v>
      </c>
      <c r="AE148">
        <v>0.84495601407882914</v>
      </c>
    </row>
    <row r="149" spans="1:31" x14ac:dyDescent="0.3">
      <c r="A149" t="s">
        <v>289</v>
      </c>
      <c r="B149" t="s">
        <v>15</v>
      </c>
      <c r="C149" t="s">
        <v>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5.1000924402013848E-4</v>
      </c>
    </row>
    <row r="150" spans="1:31" x14ac:dyDescent="0.3">
      <c r="A150" t="s">
        <v>290</v>
      </c>
      <c r="B150" t="s">
        <v>15</v>
      </c>
      <c r="C150" t="s">
        <v>40</v>
      </c>
      <c r="D150">
        <v>7.5826252357443766E-2</v>
      </c>
      <c r="E150">
        <v>6.2765073267127922E-2</v>
      </c>
      <c r="F150">
        <v>8.3477309487342971E-2</v>
      </c>
      <c r="G150">
        <v>6.1347343204906292E-2</v>
      </c>
      <c r="H150">
        <v>5.4582960231385279E-2</v>
      </c>
      <c r="I150">
        <v>4.8873835928260903E-2</v>
      </c>
      <c r="J150">
        <v>4.103990105726571E-2</v>
      </c>
      <c r="K150">
        <v>4.2752968574877488E-2</v>
      </c>
      <c r="L150">
        <v>4.2658431569798892E-2</v>
      </c>
      <c r="M150">
        <v>4.1159930780689753E-2</v>
      </c>
      <c r="N150">
        <v>4.05090874706115E-2</v>
      </c>
      <c r="O150">
        <v>3.7607702466312926E-2</v>
      </c>
      <c r="P150">
        <v>4.1818355100331273E-2</v>
      </c>
      <c r="Q150">
        <v>3.9866842865148404E-2</v>
      </c>
      <c r="R150">
        <v>2.8117371646471656E-2</v>
      </c>
      <c r="S150">
        <v>2.7992217207442358E-2</v>
      </c>
      <c r="T150">
        <v>3.2596926076962886E-2</v>
      </c>
      <c r="U150">
        <v>4.1528078772317852E-2</v>
      </c>
      <c r="V150">
        <v>5.0164863779258752E-2</v>
      </c>
      <c r="W150">
        <v>4.5716419988069738E-2</v>
      </c>
      <c r="X150">
        <v>4.2188997278342848E-2</v>
      </c>
      <c r="Y150">
        <v>4.3403080450057079E-2</v>
      </c>
      <c r="Z150">
        <v>6.6638890560226358E-2</v>
      </c>
      <c r="AA150">
        <v>6.9304864502171507E-2</v>
      </c>
      <c r="AB150">
        <v>2.2647883579378948E-2</v>
      </c>
      <c r="AC150">
        <v>1.8087525620373881E-2</v>
      </c>
      <c r="AD150">
        <v>1.5754295634073229E-2</v>
      </c>
      <c r="AE150">
        <v>2.2549038705862386E-2</v>
      </c>
    </row>
    <row r="151" spans="1:31" x14ac:dyDescent="0.3">
      <c r="A151" t="s">
        <v>291</v>
      </c>
      <c r="B151" t="s">
        <v>15</v>
      </c>
      <c r="C151" t="s">
        <v>38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9.4903269447741059E-6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 t="s">
        <v>292</v>
      </c>
      <c r="B152" t="s">
        <v>15</v>
      </c>
      <c r="C152" t="s">
        <v>140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 t="s">
        <v>293</v>
      </c>
      <c r="B153" t="s">
        <v>15</v>
      </c>
      <c r="C153" t="s">
        <v>141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 t="s">
        <v>294</v>
      </c>
      <c r="B154" t="s">
        <v>15</v>
      </c>
      <c r="C154" t="s">
        <v>34</v>
      </c>
      <c r="D154">
        <v>0.22710282115053798</v>
      </c>
      <c r="E154">
        <v>8.4572017193518798E-2</v>
      </c>
      <c r="F154">
        <v>7.8835528479809874E-2</v>
      </c>
      <c r="G154">
        <v>0.10649900671598211</v>
      </c>
      <c r="H154">
        <v>9.3446026144875904E-2</v>
      </c>
      <c r="I154">
        <v>9.3235599880618553E-2</v>
      </c>
      <c r="J154">
        <v>6.1236639320529786E-2</v>
      </c>
      <c r="K154">
        <v>6.1055131778246563E-2</v>
      </c>
      <c r="L154">
        <v>1.3181012685850355E-2</v>
      </c>
      <c r="M154">
        <v>9.9642110037862167E-3</v>
      </c>
      <c r="N154">
        <v>9.5247972307323722E-3</v>
      </c>
      <c r="O154">
        <v>1.3615009253164081E-2</v>
      </c>
      <c r="P154">
        <v>6.2457120270524615E-3</v>
      </c>
      <c r="Q154">
        <v>6.3696733093973534E-3</v>
      </c>
      <c r="R154">
        <v>3.8215680322702525E-3</v>
      </c>
      <c r="S154">
        <v>3.8967368833697428E-3</v>
      </c>
      <c r="T154">
        <v>3.5062149448934756E-3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9.5597151903151958E-3</v>
      </c>
      <c r="AA154">
        <v>4.7831482953518316E-3</v>
      </c>
      <c r="AB154">
        <v>1.3963830553319767E-2</v>
      </c>
      <c r="AC154">
        <v>2.214231158362253E-2</v>
      </c>
      <c r="AD154">
        <v>2.2188273671726745E-2</v>
      </c>
      <c r="AE154">
        <v>1.9939916414996026E-2</v>
      </c>
    </row>
    <row r="155" spans="1:31" x14ac:dyDescent="0.3">
      <c r="A155" t="s">
        <v>295</v>
      </c>
      <c r="B155" t="s">
        <v>15</v>
      </c>
      <c r="C155" t="s">
        <v>75</v>
      </c>
      <c r="D155">
        <v>9.3127378654759684E-3</v>
      </c>
      <c r="E155">
        <v>5.2598912426845029E-2</v>
      </c>
      <c r="F155">
        <v>7.3765741622257852E-2</v>
      </c>
      <c r="G155">
        <v>4.0454703014772227E-2</v>
      </c>
      <c r="H155">
        <v>3.7008782604865724E-2</v>
      </c>
      <c r="I155">
        <v>3.7571041320998741E-2</v>
      </c>
      <c r="J155">
        <v>3.2062398173238534E-2</v>
      </c>
      <c r="K155">
        <v>3.2461338039674076E-2</v>
      </c>
      <c r="L155">
        <v>2.8562375578337212E-2</v>
      </c>
      <c r="M155">
        <v>2.5615425121954881E-2</v>
      </c>
      <c r="N155">
        <v>2.8067371785549518E-2</v>
      </c>
      <c r="O155">
        <v>2.2657034489043406E-2</v>
      </c>
      <c r="P155">
        <v>2.7299151254244737E-2</v>
      </c>
      <c r="Q155">
        <v>3.1274957680973207E-2</v>
      </c>
      <c r="R155">
        <v>2.3058276456961214E-2</v>
      </c>
      <c r="S155">
        <v>1.4664055636945802E-2</v>
      </c>
      <c r="T155">
        <v>1.6191760868852812E-2</v>
      </c>
      <c r="U155">
        <v>1.8473559073471063E-2</v>
      </c>
      <c r="V155">
        <v>1.9346617127889727E-2</v>
      </c>
      <c r="W155">
        <v>1.8289391955202051E-2</v>
      </c>
      <c r="X155">
        <v>1.7653946860122272E-2</v>
      </c>
      <c r="Y155">
        <v>1.7232477282729624E-2</v>
      </c>
      <c r="Z155">
        <v>2.2206327537197194E-2</v>
      </c>
      <c r="AA155">
        <v>2.1528162026095771E-2</v>
      </c>
      <c r="AB155">
        <v>2.2639863744040374E-2</v>
      </c>
      <c r="AC155">
        <v>2.3947714818696737E-2</v>
      </c>
      <c r="AD155">
        <v>2.2733902242997598E-2</v>
      </c>
      <c r="AE155">
        <v>2.3583350892857312E-2</v>
      </c>
    </row>
    <row r="156" spans="1:31" x14ac:dyDescent="0.3">
      <c r="A156" t="s">
        <v>296</v>
      </c>
      <c r="B156" t="s">
        <v>15</v>
      </c>
      <c r="C156" t="s">
        <v>39</v>
      </c>
      <c r="D156">
        <v>8.1645685062954304E-2</v>
      </c>
      <c r="E156">
        <v>0.15617565846583725</v>
      </c>
      <c r="F156">
        <v>0.12097734340162912</v>
      </c>
      <c r="G156">
        <v>8.4636490841909329E-2</v>
      </c>
      <c r="H156">
        <v>9.1306017151501107E-2</v>
      </c>
      <c r="I156">
        <v>2.6979865725349533E-2</v>
      </c>
      <c r="J156">
        <v>1.7937415042662518E-2</v>
      </c>
      <c r="K156">
        <v>1.1604945576236956E-2</v>
      </c>
      <c r="L156">
        <v>1.0855844897936517E-2</v>
      </c>
      <c r="M156">
        <v>1.2304024858500139E-2</v>
      </c>
      <c r="N156">
        <v>1.187919294714151E-2</v>
      </c>
      <c r="O156">
        <v>6.4705743981747143E-3</v>
      </c>
      <c r="P156">
        <v>5.6798890211932672E-3</v>
      </c>
      <c r="Q156">
        <v>5.1439349802942201E-3</v>
      </c>
      <c r="R156">
        <v>2.607441784335834E-3</v>
      </c>
      <c r="S156">
        <v>1.0288430085575019E-3</v>
      </c>
      <c r="T156">
        <v>2.1760329686232494E-3</v>
      </c>
      <c r="U156">
        <v>2.2704318732450417E-3</v>
      </c>
      <c r="V156">
        <v>2.2794380557294826E-3</v>
      </c>
      <c r="W156">
        <v>1.6708935933106737E-3</v>
      </c>
      <c r="X156">
        <v>1.4749198185568682E-3</v>
      </c>
      <c r="Y156">
        <v>1.6111405256068311E-3</v>
      </c>
      <c r="Z156">
        <v>6.919977776814291E-4</v>
      </c>
      <c r="AA156">
        <v>2.0047018590812825E-3</v>
      </c>
      <c r="AB156">
        <v>2.3056670144537745E-3</v>
      </c>
      <c r="AC156">
        <v>2.7058143272008102E-3</v>
      </c>
      <c r="AD156">
        <v>2.7582164838860865E-3</v>
      </c>
      <c r="AE156">
        <v>1.4553113778114652E-3</v>
      </c>
    </row>
    <row r="157" spans="1:31" x14ac:dyDescent="0.3">
      <c r="A157" t="s">
        <v>297</v>
      </c>
      <c r="B157" t="s">
        <v>15</v>
      </c>
      <c r="C157" t="s">
        <v>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2.3454094717821833E-3</v>
      </c>
      <c r="AA157">
        <v>2.1428295274474717E-3</v>
      </c>
      <c r="AB157">
        <v>1.8420648822040787E-3</v>
      </c>
      <c r="AC157">
        <v>3.352321359296469E-3</v>
      </c>
      <c r="AD157">
        <v>2.1032497379087759E-3</v>
      </c>
      <c r="AE157">
        <v>2.6929956504652304E-3</v>
      </c>
    </row>
    <row r="158" spans="1:31" x14ac:dyDescent="0.3">
      <c r="A158" t="s">
        <v>298</v>
      </c>
      <c r="B158" t="s">
        <v>18</v>
      </c>
      <c r="C158" t="s">
        <v>35</v>
      </c>
      <c r="D158">
        <v>1.3044948789364184E-2</v>
      </c>
      <c r="E158">
        <v>1.3714547882683201E-2</v>
      </c>
      <c r="F158">
        <v>1.4576956798200568E-2</v>
      </c>
      <c r="G158">
        <v>1.4855846158273608E-2</v>
      </c>
      <c r="H158">
        <v>1.4191036781285494E-2</v>
      </c>
      <c r="I158">
        <v>1.6339709853558832E-2</v>
      </c>
      <c r="J158">
        <v>1.725673564171197E-2</v>
      </c>
      <c r="K158">
        <v>1.8273681924007988E-2</v>
      </c>
      <c r="L158">
        <v>1.9651422937133824E-2</v>
      </c>
      <c r="M158">
        <v>2.0616573551814048E-2</v>
      </c>
      <c r="N158">
        <v>2.3366166563580919E-2</v>
      </c>
      <c r="O158">
        <v>3.6256463298875337E-2</v>
      </c>
      <c r="P158">
        <v>0.11473752810615302</v>
      </c>
      <c r="Q158">
        <v>0.22966521095177683</v>
      </c>
      <c r="R158">
        <v>0.23081308296582184</v>
      </c>
      <c r="S158">
        <v>0.22457063707453512</v>
      </c>
      <c r="T158">
        <v>0.18101167486734776</v>
      </c>
      <c r="U158">
        <v>0.18580244004570515</v>
      </c>
      <c r="V158">
        <v>0.23857892676201065</v>
      </c>
      <c r="W158">
        <v>0.12977193303476536</v>
      </c>
      <c r="X158">
        <v>4.9781123929013182E-2</v>
      </c>
      <c r="Y158">
        <v>2.8012618112582127E-2</v>
      </c>
      <c r="Z158">
        <v>3.5577256709604668E-2</v>
      </c>
      <c r="AA158">
        <v>7.6170961613257385E-2</v>
      </c>
      <c r="AB158">
        <v>9.7186490800631492E-2</v>
      </c>
      <c r="AC158">
        <v>0.15038093077906925</v>
      </c>
      <c r="AD158">
        <v>0.14532181866847632</v>
      </c>
      <c r="AE158">
        <v>0.13925589207245243</v>
      </c>
    </row>
    <row r="159" spans="1:31" x14ac:dyDescent="0.3">
      <c r="A159" t="s">
        <v>299</v>
      </c>
      <c r="B159" t="s">
        <v>18</v>
      </c>
      <c r="C159" t="s">
        <v>66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2.0104001506031431E-3</v>
      </c>
      <c r="R159">
        <v>2.0984543196124585E-3</v>
      </c>
      <c r="S159">
        <v>2.4950123390018331E-3</v>
      </c>
      <c r="T159">
        <v>4.1102120133734875E-3</v>
      </c>
      <c r="U159">
        <v>3.1473885830534255E-3</v>
      </c>
      <c r="V159">
        <v>2.8670317938206701E-3</v>
      </c>
      <c r="W159">
        <v>3.5806230268470934E-3</v>
      </c>
      <c r="X159">
        <v>4.0790771889331733E-3</v>
      </c>
      <c r="Y159">
        <v>5.0184627580524476E-3</v>
      </c>
      <c r="Z159">
        <v>4.5222529456748622E-3</v>
      </c>
      <c r="AA159">
        <v>5.2503561740625737E-3</v>
      </c>
      <c r="AB159">
        <v>6.6613370524339537E-3</v>
      </c>
      <c r="AC159">
        <v>6.5040846669304035E-3</v>
      </c>
      <c r="AD159">
        <v>7.7419034047070557E-3</v>
      </c>
      <c r="AE159">
        <v>8.0242123204930845E-3</v>
      </c>
    </row>
    <row r="160" spans="1:31" x14ac:dyDescent="0.3">
      <c r="A160" t="s">
        <v>300</v>
      </c>
      <c r="B160" t="s">
        <v>18</v>
      </c>
      <c r="C160" t="s">
        <v>33</v>
      </c>
      <c r="D160">
        <v>0.12257531533856238</v>
      </c>
      <c r="E160">
        <v>0.14404574654832134</v>
      </c>
      <c r="F160">
        <v>0.16390284996979412</v>
      </c>
      <c r="G160">
        <v>0.19153666692085497</v>
      </c>
      <c r="H160">
        <v>0.19485892940883029</v>
      </c>
      <c r="I160">
        <v>0.2175928240352073</v>
      </c>
      <c r="J160">
        <v>0.23168202820522862</v>
      </c>
      <c r="K160">
        <v>0.2390175675460495</v>
      </c>
      <c r="L160">
        <v>0.26366126561899111</v>
      </c>
      <c r="M160">
        <v>0.26955273224703519</v>
      </c>
      <c r="N160">
        <v>0.32459491010134145</v>
      </c>
      <c r="O160">
        <v>0.33269489577314515</v>
      </c>
      <c r="P160">
        <v>0.28520220485528497</v>
      </c>
      <c r="Q160">
        <v>0.25370720411839065</v>
      </c>
      <c r="R160">
        <v>0.24304179933866166</v>
      </c>
      <c r="S160">
        <v>0.25442825385195095</v>
      </c>
      <c r="T160">
        <v>0.28291380341166777</v>
      </c>
      <c r="U160">
        <v>0.29757032947470252</v>
      </c>
      <c r="V160">
        <v>0.29940495197117084</v>
      </c>
      <c r="W160">
        <v>0.39814304212316065</v>
      </c>
      <c r="X160">
        <v>0.47279623031633244</v>
      </c>
      <c r="Y160">
        <v>0.43914443543485021</v>
      </c>
      <c r="Z160">
        <v>0.46580724668076418</v>
      </c>
      <c r="AA160">
        <v>0.48473316293508117</v>
      </c>
      <c r="AB160">
        <v>0.52157803666247726</v>
      </c>
      <c r="AC160">
        <v>0.51863584894809667</v>
      </c>
      <c r="AD160">
        <v>0.50751163591480175</v>
      </c>
      <c r="AE160">
        <v>0.51266174974408507</v>
      </c>
    </row>
    <row r="161" spans="1:31" x14ac:dyDescent="0.3">
      <c r="A161" t="s">
        <v>301</v>
      </c>
      <c r="B161" t="s">
        <v>18</v>
      </c>
      <c r="C161" t="s">
        <v>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">
      <c r="A162" t="s">
        <v>302</v>
      </c>
      <c r="B162" t="s">
        <v>18</v>
      </c>
      <c r="C162" t="s">
        <v>40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">
      <c r="A163" t="s">
        <v>303</v>
      </c>
      <c r="B163" t="s">
        <v>18</v>
      </c>
      <c r="C163" t="s">
        <v>38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1.4653961270276061E-5</v>
      </c>
      <c r="U163">
        <v>1.5510301164086215E-5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 t="s">
        <v>304</v>
      </c>
      <c r="B164" t="s">
        <v>18</v>
      </c>
      <c r="C164" t="s">
        <v>140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 t="s">
        <v>305</v>
      </c>
      <c r="B165" t="s">
        <v>18</v>
      </c>
      <c r="C165" t="s">
        <v>141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 t="s">
        <v>306</v>
      </c>
      <c r="B166" t="s">
        <v>18</v>
      </c>
      <c r="C166" t="s">
        <v>34</v>
      </c>
      <c r="D166">
        <v>0.83988592660781181</v>
      </c>
      <c r="E166">
        <v>0.81847797938073019</v>
      </c>
      <c r="F166">
        <v>0.8036873968294449</v>
      </c>
      <c r="G166">
        <v>0.77974412026551931</v>
      </c>
      <c r="H166">
        <v>0.78130456064883602</v>
      </c>
      <c r="I166">
        <v>0.75775097353228849</v>
      </c>
      <c r="J166">
        <v>0.74296089192152948</v>
      </c>
      <c r="K166">
        <v>0.73463378403982571</v>
      </c>
      <c r="L166">
        <v>0.71089502112638103</v>
      </c>
      <c r="M166">
        <v>0.70385597942132305</v>
      </c>
      <c r="N166">
        <v>0.64657248911978915</v>
      </c>
      <c r="O166">
        <v>0.62530367328645131</v>
      </c>
      <c r="P166">
        <v>0.59630651101076704</v>
      </c>
      <c r="Q166">
        <v>0.48642298089807795</v>
      </c>
      <c r="R166">
        <v>0.49454233755132454</v>
      </c>
      <c r="S166">
        <v>0.49005764875789098</v>
      </c>
      <c r="T166">
        <v>0.50038089098265381</v>
      </c>
      <c r="U166">
        <v>0.48006920131159109</v>
      </c>
      <c r="V166">
        <v>0.42405873360919766</v>
      </c>
      <c r="W166">
        <v>0.45143996127440983</v>
      </c>
      <c r="X166">
        <v>0.45773878653361755</v>
      </c>
      <c r="Y166">
        <v>0.50076141341934621</v>
      </c>
      <c r="Z166">
        <v>0.46203164220853371</v>
      </c>
      <c r="AA166">
        <v>0.39050093351348009</v>
      </c>
      <c r="AB166">
        <v>0.32025308272940006</v>
      </c>
      <c r="AC166">
        <v>0.29443334877559962</v>
      </c>
      <c r="AD166">
        <v>0.29767775487150916</v>
      </c>
      <c r="AE166">
        <v>0.30636837604958456</v>
      </c>
    </row>
    <row r="167" spans="1:31" x14ac:dyDescent="0.3">
      <c r="A167" t="s">
        <v>307</v>
      </c>
      <c r="B167" t="s">
        <v>18</v>
      </c>
      <c r="C167" t="s">
        <v>75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1.7991539170066602E-4</v>
      </c>
      <c r="T167">
        <v>1.5381876709354395E-3</v>
      </c>
      <c r="U167">
        <v>5.9875782473276656E-3</v>
      </c>
      <c r="V167">
        <v>1.0434119363193758E-2</v>
      </c>
      <c r="W167">
        <v>1.70644405408172E-2</v>
      </c>
      <c r="X167">
        <v>1.5604782032103682E-2</v>
      </c>
      <c r="Y167">
        <v>2.7063070275169049E-2</v>
      </c>
      <c r="Z167">
        <v>3.2061601455422563E-2</v>
      </c>
      <c r="AA167">
        <v>4.3344585764118829E-2</v>
      </c>
      <c r="AB167">
        <v>5.4321052755057241E-2</v>
      </c>
      <c r="AC167">
        <v>3.0045786830303969E-2</v>
      </c>
      <c r="AD167">
        <v>4.1746887140505812E-2</v>
      </c>
      <c r="AE167">
        <v>3.3689769813384909E-2</v>
      </c>
    </row>
    <row r="168" spans="1:31" x14ac:dyDescent="0.3">
      <c r="A168" t="s">
        <v>308</v>
      </c>
      <c r="B168" t="s">
        <v>18</v>
      </c>
      <c r="C168" t="s">
        <v>39</v>
      </c>
      <c r="D168">
        <v>2.4493809264261597E-2</v>
      </c>
      <c r="E168">
        <v>2.3761726188265161E-2</v>
      </c>
      <c r="F168">
        <v>1.7832796402560493E-2</v>
      </c>
      <c r="G168">
        <v>1.3863366655352158E-2</v>
      </c>
      <c r="H168">
        <v>9.6454731610480845E-3</v>
      </c>
      <c r="I168">
        <v>8.3164925789454384E-3</v>
      </c>
      <c r="J168">
        <v>8.1003442315298203E-3</v>
      </c>
      <c r="K168">
        <v>8.0749664901168337E-3</v>
      </c>
      <c r="L168">
        <v>5.7922903174939663E-3</v>
      </c>
      <c r="M168">
        <v>5.9747147798275895E-3</v>
      </c>
      <c r="N168">
        <v>5.4664342152884425E-3</v>
      </c>
      <c r="O168">
        <v>5.7449676415281059E-3</v>
      </c>
      <c r="P168">
        <v>3.7537560277949838E-3</v>
      </c>
      <c r="Q168">
        <v>2.8194203881151344E-2</v>
      </c>
      <c r="R168">
        <v>2.9504325824579455E-2</v>
      </c>
      <c r="S168">
        <v>2.8268532584920361E-2</v>
      </c>
      <c r="T168">
        <v>3.0030577092751438E-2</v>
      </c>
      <c r="U168">
        <v>2.740755203645618E-2</v>
      </c>
      <c r="V168">
        <v>2.4656236500606509E-2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">
      <c r="A169" t="s">
        <v>309</v>
      </c>
      <c r="B169" t="s">
        <v>18</v>
      </c>
      <c r="C169" t="s">
        <v>76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3">
      <c r="A170" t="s">
        <v>310</v>
      </c>
      <c r="B170" t="s">
        <v>5</v>
      </c>
      <c r="C170" t="s">
        <v>35</v>
      </c>
      <c r="D170">
        <v>4.4891682214179822E-2</v>
      </c>
      <c r="E170">
        <v>4.2055231111836816E-2</v>
      </c>
      <c r="F170">
        <v>4.6257122520602149E-2</v>
      </c>
      <c r="G170">
        <v>4.553679420077715E-2</v>
      </c>
      <c r="H170">
        <v>5.0491925005076828E-2</v>
      </c>
      <c r="I170">
        <v>4.7638202893552674E-2</v>
      </c>
      <c r="J170">
        <v>4.7328465369659241E-2</v>
      </c>
      <c r="K170">
        <v>5.0522605233924246E-2</v>
      </c>
      <c r="L170">
        <v>4.998511674558212E-2</v>
      </c>
      <c r="M170">
        <v>4.298514975121448E-2</v>
      </c>
      <c r="N170">
        <v>4.470937249717373E-2</v>
      </c>
      <c r="O170">
        <v>4.8823780694492745E-2</v>
      </c>
      <c r="P170">
        <v>9.0516077745447718E-2</v>
      </c>
      <c r="Q170">
        <v>3.4517444045014015E-2</v>
      </c>
      <c r="R170">
        <v>5.6179256075005408E-2</v>
      </c>
      <c r="S170">
        <v>8.511786407719385E-2</v>
      </c>
      <c r="T170">
        <v>9.2292485216288273E-2</v>
      </c>
      <c r="U170">
        <v>8.9415150012074771E-2</v>
      </c>
      <c r="V170">
        <v>8.9680993735263337E-2</v>
      </c>
      <c r="W170">
        <v>0.10522111164983476</v>
      </c>
      <c r="X170">
        <v>0.1094644629833622</v>
      </c>
      <c r="Y170">
        <v>0.14182499087882602</v>
      </c>
      <c r="Z170">
        <v>0.17845042335211178</v>
      </c>
      <c r="AA170">
        <v>0.16930400611513868</v>
      </c>
      <c r="AB170">
        <v>0.19217565657777202</v>
      </c>
      <c r="AC170">
        <v>0.25787988050483196</v>
      </c>
      <c r="AD170">
        <v>0.25576325840610387</v>
      </c>
      <c r="AE170">
        <v>0.22623538210935218</v>
      </c>
    </row>
    <row r="171" spans="1:31" x14ac:dyDescent="0.3">
      <c r="A171" t="s">
        <v>311</v>
      </c>
      <c r="B171" t="s">
        <v>5</v>
      </c>
      <c r="C171" t="s">
        <v>66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1.1180566345831338E-4</v>
      </c>
      <c r="Y171">
        <v>3.1630762843355925E-4</v>
      </c>
      <c r="Z171">
        <v>2.5248072884884189E-3</v>
      </c>
      <c r="AA171">
        <v>2.5765817597964325E-3</v>
      </c>
      <c r="AB171">
        <v>2.9600752476323395E-3</v>
      </c>
      <c r="AC171">
        <v>2.5536577255226077E-3</v>
      </c>
      <c r="AD171">
        <v>2.4834914331341561E-3</v>
      </c>
      <c r="AE171">
        <v>2.023588213940291E-3</v>
      </c>
    </row>
    <row r="172" spans="1:31" x14ac:dyDescent="0.3">
      <c r="A172" t="s">
        <v>312</v>
      </c>
      <c r="B172" t="s">
        <v>5</v>
      </c>
      <c r="C172" t="s">
        <v>33</v>
      </c>
      <c r="D172">
        <v>0.87931822834385887</v>
      </c>
      <c r="E172">
        <v>0.89584802445869016</v>
      </c>
      <c r="F172">
        <v>0.90237228116273438</v>
      </c>
      <c r="G172">
        <v>0.90222747647204216</v>
      </c>
      <c r="H172">
        <v>0.88961399470057989</v>
      </c>
      <c r="I172">
        <v>0.90097691556284598</v>
      </c>
      <c r="J172">
        <v>0.90512791333397058</v>
      </c>
      <c r="K172">
        <v>0.90554474184925093</v>
      </c>
      <c r="L172">
        <v>0.92102750128598065</v>
      </c>
      <c r="M172">
        <v>0.93108002304571236</v>
      </c>
      <c r="N172">
        <v>0.87555388309745519</v>
      </c>
      <c r="O172">
        <v>0.88517554499519335</v>
      </c>
      <c r="P172">
        <v>0.82646567451162967</v>
      </c>
      <c r="Q172">
        <v>0.88547275486996568</v>
      </c>
      <c r="R172">
        <v>0.86235836126464949</v>
      </c>
      <c r="S172">
        <v>0.84956121342570357</v>
      </c>
      <c r="T172">
        <v>0.83810789084371973</v>
      </c>
      <c r="U172">
        <v>0.83810314118983287</v>
      </c>
      <c r="V172">
        <v>0.84367889128619844</v>
      </c>
      <c r="W172">
        <v>0.85310564427272273</v>
      </c>
      <c r="X172">
        <v>0.85441043691743113</v>
      </c>
      <c r="Y172">
        <v>0.81758518231938637</v>
      </c>
      <c r="Z172">
        <v>0.78424805252898555</v>
      </c>
      <c r="AA172">
        <v>0.79458761834642577</v>
      </c>
      <c r="AB172">
        <v>0.76080007796865412</v>
      </c>
      <c r="AC172">
        <v>0.70346213149612091</v>
      </c>
      <c r="AD172">
        <v>0.70680250142332468</v>
      </c>
      <c r="AE172">
        <v>0.6186914401451723</v>
      </c>
    </row>
    <row r="173" spans="1:31" x14ac:dyDescent="0.3">
      <c r="A173" t="s">
        <v>313</v>
      </c>
      <c r="B173" t="s">
        <v>5</v>
      </c>
      <c r="C173" t="s">
        <v>37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0.12465520515954526</v>
      </c>
    </row>
    <row r="174" spans="1:31" x14ac:dyDescent="0.3">
      <c r="A174" t="s">
        <v>314</v>
      </c>
      <c r="B174" t="s">
        <v>5</v>
      </c>
      <c r="C174" t="s">
        <v>40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2.8974314975847605E-2</v>
      </c>
      <c r="O174">
        <v>2.7764548212966526E-2</v>
      </c>
      <c r="P174">
        <v>2.882692445005661E-2</v>
      </c>
      <c r="Q174">
        <v>2.3605848575278147E-2</v>
      </c>
      <c r="R174">
        <v>2.2715951826700796E-2</v>
      </c>
      <c r="S174">
        <v>1.7936727230485269E-2</v>
      </c>
      <c r="T174">
        <v>1.7426887744644414E-2</v>
      </c>
      <c r="U174">
        <v>1.9033258643411228E-2</v>
      </c>
      <c r="V174">
        <v>1.5130885625282215E-2</v>
      </c>
      <c r="W174">
        <v>1.5314663342112567E-2</v>
      </c>
      <c r="X174">
        <v>8.81720931043126E-3</v>
      </c>
      <c r="Y174">
        <v>1.0501961281739056E-2</v>
      </c>
      <c r="Z174">
        <v>1.0281400457775716E-2</v>
      </c>
      <c r="AA174">
        <v>1.0500935774734196E-2</v>
      </c>
      <c r="AB174">
        <v>1.2468140053754835E-2</v>
      </c>
      <c r="AC174">
        <v>1.0805380588165631E-2</v>
      </c>
      <c r="AD174">
        <v>1.0720444058206911E-2</v>
      </c>
      <c r="AE174">
        <v>9.7686484685667891E-3</v>
      </c>
    </row>
    <row r="175" spans="1:31" x14ac:dyDescent="0.3">
      <c r="A175" t="s">
        <v>315</v>
      </c>
      <c r="B175" t="s">
        <v>5</v>
      </c>
      <c r="C175" t="s">
        <v>38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 t="s">
        <v>316</v>
      </c>
      <c r="B176" t="s">
        <v>5</v>
      </c>
      <c r="C176" t="s">
        <v>140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 t="s">
        <v>317</v>
      </c>
      <c r="B177" t="s">
        <v>5</v>
      </c>
      <c r="C177" t="s">
        <v>141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 t="s">
        <v>318</v>
      </c>
      <c r="B178" t="s">
        <v>5</v>
      </c>
      <c r="C178" t="s">
        <v>34</v>
      </c>
      <c r="D178">
        <v>7.5790089441961209E-2</v>
      </c>
      <c r="E178">
        <v>6.209674442947298E-2</v>
      </c>
      <c r="F178">
        <v>5.1370596316663304E-2</v>
      </c>
      <c r="G178">
        <v>5.2235729327180756E-2</v>
      </c>
      <c r="H178">
        <v>5.9894080294343198E-2</v>
      </c>
      <c r="I178">
        <v>5.1384881543601366E-2</v>
      </c>
      <c r="J178">
        <v>4.7543621296370117E-2</v>
      </c>
      <c r="K178">
        <v>4.3932652916824778E-2</v>
      </c>
      <c r="L178">
        <v>2.8987381968437302E-2</v>
      </c>
      <c r="M178">
        <v>2.5934827203073205E-2</v>
      </c>
      <c r="N178">
        <v>4.9137899134312331E-2</v>
      </c>
      <c r="O178">
        <v>3.6635647023022348E-2</v>
      </c>
      <c r="P178">
        <v>5.260902873871242E-2</v>
      </c>
      <c r="Q178">
        <v>5.5087303763422357E-2</v>
      </c>
      <c r="R178">
        <v>5.7460473496081833E-2</v>
      </c>
      <c r="S178">
        <v>4.6342829338836808E-2</v>
      </c>
      <c r="T178">
        <v>5.0852086074070539E-2</v>
      </c>
      <c r="U178">
        <v>5.2281458127114294E-2</v>
      </c>
      <c r="V178">
        <v>5.055414597110601E-2</v>
      </c>
      <c r="W178">
        <v>2.486838971293447E-2</v>
      </c>
      <c r="X178">
        <v>2.4806996744656206E-2</v>
      </c>
      <c r="Y178">
        <v>2.6833645850058194E-2</v>
      </c>
      <c r="Z178">
        <v>2.1663464197321632E-2</v>
      </c>
      <c r="AA178">
        <v>1.8206017111080799E-2</v>
      </c>
      <c r="AB178">
        <v>2.1579673189518152E-2</v>
      </c>
      <c r="AC178">
        <v>1.8137052380030418E-2</v>
      </c>
      <c r="AD178">
        <v>1.5175466336281666E-2</v>
      </c>
      <c r="AE178">
        <v>1.0604693011565983E-2</v>
      </c>
    </row>
    <row r="179" spans="1:31" x14ac:dyDescent="0.3">
      <c r="A179" t="s">
        <v>319</v>
      </c>
      <c r="B179" t="s">
        <v>5</v>
      </c>
      <c r="C179" t="s">
        <v>75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1.6245302952112718E-3</v>
      </c>
      <c r="O179">
        <v>1.6004790743249949E-3</v>
      </c>
      <c r="P179">
        <v>1.5287862974743818E-3</v>
      </c>
      <c r="Q179">
        <v>1.2728167269694087E-3</v>
      </c>
      <c r="R179">
        <v>1.2859573375625306E-3</v>
      </c>
      <c r="S179">
        <v>1.0413659277803511E-3</v>
      </c>
      <c r="T179">
        <v>1.3206501212771301E-3</v>
      </c>
      <c r="U179">
        <v>1.1669920275668676E-3</v>
      </c>
      <c r="V179">
        <v>9.5508338214985551E-4</v>
      </c>
      <c r="W179">
        <v>1.4901910223954493E-3</v>
      </c>
      <c r="X179">
        <v>2.3890883806610471E-3</v>
      </c>
      <c r="Y179">
        <v>2.9379120415570273E-3</v>
      </c>
      <c r="Z179">
        <v>2.8318521753169677E-3</v>
      </c>
      <c r="AA179">
        <v>4.8248408928241232E-3</v>
      </c>
      <c r="AB179">
        <v>1.001637696266853E-2</v>
      </c>
      <c r="AC179">
        <v>7.1618973053284461E-3</v>
      </c>
      <c r="AD179">
        <v>9.0548383429487726E-3</v>
      </c>
      <c r="AE179">
        <v>8.0210428918573249E-3</v>
      </c>
    </row>
    <row r="180" spans="1:31" x14ac:dyDescent="0.3">
      <c r="A180" t="s">
        <v>320</v>
      </c>
      <c r="B180" t="s">
        <v>5</v>
      </c>
      <c r="C180" t="s">
        <v>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5.350825667932513E-5</v>
      </c>
      <c r="Q180">
        <v>4.3832019350422059E-5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3">
      <c r="A181" t="s">
        <v>321</v>
      </c>
      <c r="B181" t="s">
        <v>5</v>
      </c>
      <c r="C181" t="s">
        <v>76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3">
      <c r="A182" t="s">
        <v>322</v>
      </c>
      <c r="B182" t="s">
        <v>23</v>
      </c>
      <c r="C182" t="s">
        <v>35</v>
      </c>
      <c r="D182">
        <v>3.4255306291204005E-2</v>
      </c>
      <c r="E182">
        <v>3.1299036143733409E-2</v>
      </c>
      <c r="F182">
        <v>3.332174345253297E-2</v>
      </c>
      <c r="G182">
        <v>3.6146421662774965E-2</v>
      </c>
      <c r="H182">
        <v>4.0611609840522332E-2</v>
      </c>
      <c r="I182">
        <v>5.0279149010410529E-2</v>
      </c>
      <c r="J182">
        <v>4.6895006500316902E-2</v>
      </c>
      <c r="K182">
        <v>4.993988228670064E-2</v>
      </c>
      <c r="L182">
        <v>6.7133451214927642E-2</v>
      </c>
      <c r="M182">
        <v>5.9664265680575465E-2</v>
      </c>
      <c r="N182">
        <v>7.1269453171031852E-2</v>
      </c>
      <c r="O182">
        <v>2.0671816729930279E-2</v>
      </c>
      <c r="P182">
        <v>0.1116481178232239</v>
      </c>
      <c r="Q182">
        <v>0.13618382172938814</v>
      </c>
      <c r="R182">
        <v>0.12802700878453918</v>
      </c>
      <c r="S182">
        <v>0.15560782637594847</v>
      </c>
      <c r="T182">
        <v>0.15865762478309656</v>
      </c>
      <c r="U182">
        <v>0.20730005650301223</v>
      </c>
      <c r="V182">
        <v>0.20919645463143541</v>
      </c>
      <c r="W182">
        <v>0.10454526067062042</v>
      </c>
      <c r="X182">
        <v>0.13423721112045744</v>
      </c>
      <c r="Y182">
        <v>0.15818091769367781</v>
      </c>
      <c r="Z182">
        <v>0.23990872187616455</v>
      </c>
      <c r="AA182">
        <v>0.20712568061864198</v>
      </c>
      <c r="AB182">
        <v>0.25773769261167012</v>
      </c>
      <c r="AC182">
        <v>0.21008775945225333</v>
      </c>
      <c r="AD182">
        <v>0.22049812658080514</v>
      </c>
      <c r="AE182">
        <v>0.21410590600330787</v>
      </c>
    </row>
    <row r="183" spans="1:31" x14ac:dyDescent="0.3">
      <c r="A183" t="s">
        <v>323</v>
      </c>
      <c r="B183" t="s">
        <v>23</v>
      </c>
      <c r="C183" t="s">
        <v>66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6.1924301891803056E-3</v>
      </c>
      <c r="R183">
        <v>9.0908143709173533E-3</v>
      </c>
      <c r="S183">
        <v>5.5000791817933969E-3</v>
      </c>
      <c r="T183">
        <v>5.807813680969622E-3</v>
      </c>
      <c r="U183">
        <v>4.955809968937578E-3</v>
      </c>
      <c r="V183">
        <v>5.7930507904048242E-3</v>
      </c>
      <c r="W183">
        <v>8.4154947911845197E-3</v>
      </c>
      <c r="X183">
        <v>9.4239312750853035E-3</v>
      </c>
      <c r="Y183">
        <v>9.909567717935417E-3</v>
      </c>
      <c r="Z183">
        <v>9.4272652715282242E-3</v>
      </c>
      <c r="AA183">
        <v>1.0143444453451732E-2</v>
      </c>
      <c r="AB183">
        <v>1.0214416571162508E-2</v>
      </c>
      <c r="AC183">
        <v>1.0529390704643276E-2</v>
      </c>
      <c r="AD183">
        <v>9.7762614086392471E-3</v>
      </c>
      <c r="AE183">
        <v>9.5517590509145017E-3</v>
      </c>
    </row>
    <row r="184" spans="1:31" x14ac:dyDescent="0.3">
      <c r="A184" t="s">
        <v>324</v>
      </c>
      <c r="B184" t="s">
        <v>23</v>
      </c>
      <c r="C184" t="s">
        <v>33</v>
      </c>
      <c r="D184">
        <v>0.1578722805205143</v>
      </c>
      <c r="E184">
        <v>0.14690232506802825</v>
      </c>
      <c r="F184">
        <v>0.20305194714452474</v>
      </c>
      <c r="G184">
        <v>0.10511183186877175</v>
      </c>
      <c r="H184">
        <v>0.10045118673006985</v>
      </c>
      <c r="I184">
        <v>0.15237755600915071</v>
      </c>
      <c r="J184">
        <v>0.16245345205022838</v>
      </c>
      <c r="K184">
        <v>0.1583502981816379</v>
      </c>
      <c r="L184">
        <v>0.20812744369445135</v>
      </c>
      <c r="M184">
        <v>0.17150626367743632</v>
      </c>
      <c r="N184">
        <v>0.19161536720502884</v>
      </c>
      <c r="O184">
        <v>0.19102339868310289</v>
      </c>
      <c r="P184">
        <v>0.24350070573339039</v>
      </c>
      <c r="Q184">
        <v>0.2482702002425371</v>
      </c>
      <c r="R184">
        <v>0.26910980565135295</v>
      </c>
      <c r="S184">
        <v>0.28844939274824039</v>
      </c>
      <c r="T184">
        <v>0.28520903559763483</v>
      </c>
      <c r="U184">
        <v>0.28279404483403103</v>
      </c>
      <c r="V184">
        <v>0.35705207066523575</v>
      </c>
      <c r="W184">
        <v>0.40488100435248864</v>
      </c>
      <c r="X184">
        <v>0.38646582113076816</v>
      </c>
      <c r="Y184">
        <v>0.38176975829989412</v>
      </c>
      <c r="Z184">
        <v>0.29375754753965255</v>
      </c>
      <c r="AA184">
        <v>0.26825979791894594</v>
      </c>
      <c r="AB184">
        <v>0.27940734470151862</v>
      </c>
      <c r="AC184">
        <v>0.28858687592526361</v>
      </c>
      <c r="AD184">
        <v>0.33855210433122335</v>
      </c>
      <c r="AE184">
        <v>0.35552395594703573</v>
      </c>
    </row>
    <row r="185" spans="1:31" x14ac:dyDescent="0.3">
      <c r="A185" t="s">
        <v>325</v>
      </c>
      <c r="B185" t="s">
        <v>23</v>
      </c>
      <c r="C185" t="s">
        <v>37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1.3864091430511728E-3</v>
      </c>
    </row>
    <row r="186" spans="1:31" x14ac:dyDescent="0.3">
      <c r="A186" t="s">
        <v>326</v>
      </c>
      <c r="B186" t="s">
        <v>23</v>
      </c>
      <c r="C186" t="s">
        <v>40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">
      <c r="A187" t="s">
        <v>327</v>
      </c>
      <c r="B187" t="s">
        <v>23</v>
      </c>
      <c r="C187" t="s">
        <v>38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3">
      <c r="A188" t="s">
        <v>328</v>
      </c>
      <c r="B188" t="s">
        <v>23</v>
      </c>
      <c r="C188" t="s">
        <v>140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3.2727433996681334E-4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3">
      <c r="A189" t="s">
        <v>329</v>
      </c>
      <c r="B189" t="s">
        <v>23</v>
      </c>
      <c r="C189" t="s">
        <v>141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3">
      <c r="A190" t="s">
        <v>330</v>
      </c>
      <c r="B190" t="s">
        <v>23</v>
      </c>
      <c r="C190" t="s">
        <v>34</v>
      </c>
      <c r="D190">
        <v>0.4051103198268694</v>
      </c>
      <c r="E190">
        <v>0.49170304942623927</v>
      </c>
      <c r="F190">
        <v>0.42830432487829972</v>
      </c>
      <c r="G190">
        <v>0.52500643039281125</v>
      </c>
      <c r="H190">
        <v>0.28110039824169125</v>
      </c>
      <c r="I190">
        <v>0.19951407918519234</v>
      </c>
      <c r="J190">
        <v>0.20534413990147118</v>
      </c>
      <c r="K190">
        <v>0.16425059461511918</v>
      </c>
      <c r="L190">
        <v>0.1307021708926808</v>
      </c>
      <c r="M190">
        <v>0.18102329649428917</v>
      </c>
      <c r="N190">
        <v>0.18477093119376961</v>
      </c>
      <c r="O190">
        <v>0.20291786986125532</v>
      </c>
      <c r="P190">
        <v>0.17000393294223498</v>
      </c>
      <c r="Q190">
        <v>0.17454622051222107</v>
      </c>
      <c r="R190">
        <v>0.16285825329616524</v>
      </c>
      <c r="S190">
        <v>0.13189559402160517</v>
      </c>
      <c r="T190">
        <v>0.15274586627616979</v>
      </c>
      <c r="U190">
        <v>0.10673630941247289</v>
      </c>
      <c r="V190">
        <v>0.11435534430694935</v>
      </c>
      <c r="W190">
        <v>0.13264812101555037</v>
      </c>
      <c r="X190">
        <v>0.11418765945125255</v>
      </c>
      <c r="Y190">
        <v>0.11372183501138068</v>
      </c>
      <c r="Z190">
        <v>0.12768431216241313</v>
      </c>
      <c r="AA190">
        <v>0.14740949286104163</v>
      </c>
      <c r="AB190">
        <v>0.14980969676440348</v>
      </c>
      <c r="AC190">
        <v>0.17775039639751816</v>
      </c>
      <c r="AD190">
        <v>0.11630832245776529</v>
      </c>
      <c r="AE190">
        <v>0.10726018351410804</v>
      </c>
    </row>
    <row r="191" spans="1:31" x14ac:dyDescent="0.3">
      <c r="A191" t="s">
        <v>331</v>
      </c>
      <c r="B191" t="s">
        <v>23</v>
      </c>
      <c r="C191" t="s">
        <v>75</v>
      </c>
      <c r="D191">
        <v>0.19365540434545231</v>
      </c>
      <c r="E191">
        <v>0.1732256305368908</v>
      </c>
      <c r="F191">
        <v>0.23497161498774355</v>
      </c>
      <c r="G191">
        <v>0.25143011816645888</v>
      </c>
      <c r="H191">
        <v>0.30297145061258707</v>
      </c>
      <c r="I191">
        <v>0.38252411758179344</v>
      </c>
      <c r="J191">
        <v>0.35867515116180315</v>
      </c>
      <c r="K191">
        <v>0.37202657597577715</v>
      </c>
      <c r="L191">
        <v>0.33311476456277284</v>
      </c>
      <c r="M191">
        <v>0.3874119319068367</v>
      </c>
      <c r="N191">
        <v>0.36961538637302666</v>
      </c>
      <c r="O191">
        <v>0.41083774698076786</v>
      </c>
      <c r="P191">
        <v>0.33875586770671118</v>
      </c>
      <c r="Q191">
        <v>0.31909238293305203</v>
      </c>
      <c r="R191">
        <v>0.33189284159972088</v>
      </c>
      <c r="S191">
        <v>0.33636530166390399</v>
      </c>
      <c r="T191">
        <v>0.32130704634871338</v>
      </c>
      <c r="U191">
        <v>0.33247639746096663</v>
      </c>
      <c r="V191">
        <v>0.24058186473148582</v>
      </c>
      <c r="W191">
        <v>0.28392759895821518</v>
      </c>
      <c r="X191">
        <v>0.27188830378892465</v>
      </c>
      <c r="Y191">
        <v>0.2540694249493366</v>
      </c>
      <c r="Z191">
        <v>0.29337011227468907</v>
      </c>
      <c r="AA191">
        <v>0.32470997824236475</v>
      </c>
      <c r="AB191">
        <v>0.27242934582864953</v>
      </c>
      <c r="AC191">
        <v>0.2876410987130667</v>
      </c>
      <c r="AD191">
        <v>0.29051347471897149</v>
      </c>
      <c r="AE191">
        <v>0.29642536122370239</v>
      </c>
    </row>
    <row r="192" spans="1:31" x14ac:dyDescent="0.3">
      <c r="A192" t="s">
        <v>332</v>
      </c>
      <c r="B192" t="s">
        <v>23</v>
      </c>
      <c r="C192" t="s">
        <v>39</v>
      </c>
      <c r="D192">
        <v>0.20910668901596008</v>
      </c>
      <c r="E192">
        <v>0.1568699588251081</v>
      </c>
      <c r="F192">
        <v>0.10035036953689924</v>
      </c>
      <c r="G192">
        <v>8.23051979091831E-2</v>
      </c>
      <c r="H192">
        <v>0.27486535457512951</v>
      </c>
      <c r="I192">
        <v>0.21530509821345295</v>
      </c>
      <c r="J192">
        <v>0.22663225038618029</v>
      </c>
      <c r="K192">
        <v>0.25543264894076506</v>
      </c>
      <c r="L192">
        <v>0.2609221696351674</v>
      </c>
      <c r="M192">
        <v>0.20039424224086233</v>
      </c>
      <c r="N192">
        <v>0.18272886205714289</v>
      </c>
      <c r="O192">
        <v>0.17454916774494364</v>
      </c>
      <c r="P192">
        <v>0.1360913757944395</v>
      </c>
      <c r="Q192">
        <v>0.11571494439362126</v>
      </c>
      <c r="R192">
        <v>9.902127629730452E-2</v>
      </c>
      <c r="S192">
        <v>8.2181806008508634E-2</v>
      </c>
      <c r="T192">
        <v>7.6272613313415838E-2</v>
      </c>
      <c r="U192">
        <v>6.5737381820579616E-2</v>
      </c>
      <c r="V192">
        <v>7.3021214874488885E-2</v>
      </c>
      <c r="W192">
        <v>6.5582520211940762E-2</v>
      </c>
      <c r="X192">
        <v>8.3469798893545111E-2</v>
      </c>
      <c r="Y192">
        <v>8.2348496327775328E-2</v>
      </c>
      <c r="Z192">
        <v>3.5852040875552417E-2</v>
      </c>
      <c r="AA192">
        <v>4.2351605905553993E-2</v>
      </c>
      <c r="AB192">
        <v>3.0401503522595699E-2</v>
      </c>
      <c r="AC192">
        <v>2.5404478807254882E-2</v>
      </c>
      <c r="AD192">
        <v>2.4351710502595367E-2</v>
      </c>
      <c r="AE192">
        <v>1.5746425117880158E-2</v>
      </c>
    </row>
    <row r="193" spans="1:31" x14ac:dyDescent="0.3">
      <c r="A193" t="s">
        <v>333</v>
      </c>
      <c r="B193" t="s">
        <v>23</v>
      </c>
      <c r="C193" t="s">
        <v>76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3">
      <c r="A194" t="s">
        <v>334</v>
      </c>
      <c r="B194" t="s">
        <v>24</v>
      </c>
      <c r="C194" t="s">
        <v>35</v>
      </c>
      <c r="D194">
        <v>3.5496757072160504E-2</v>
      </c>
      <c r="E194">
        <v>3.483656084207426E-2</v>
      </c>
      <c r="F194">
        <v>6.7548801563529423E-2</v>
      </c>
      <c r="G194">
        <v>7.8506573129247026E-2</v>
      </c>
      <c r="H194">
        <v>6.7650335755388064E-2</v>
      </c>
      <c r="I194">
        <v>7.2194510580596727E-2</v>
      </c>
      <c r="J194">
        <v>9.9896185643947047E-2</v>
      </c>
      <c r="K194">
        <v>0.13513652178499994</v>
      </c>
      <c r="L194">
        <v>0.1586913932276369</v>
      </c>
      <c r="M194">
        <v>0.16802851795924673</v>
      </c>
      <c r="N194">
        <v>0.20986303293594821</v>
      </c>
      <c r="O194">
        <v>0.24527283451431642</v>
      </c>
      <c r="P194">
        <v>0.22710876907841612</v>
      </c>
      <c r="Q194">
        <v>0.30772247523501417</v>
      </c>
      <c r="R194">
        <v>0.30278846149508859</v>
      </c>
      <c r="S194">
        <v>0.30847093341563109</v>
      </c>
      <c r="T194">
        <v>0.29523967737557799</v>
      </c>
      <c r="U194">
        <v>0.29012031544640826</v>
      </c>
      <c r="V194">
        <v>0.36782723878227974</v>
      </c>
      <c r="W194">
        <v>0.25406252074132063</v>
      </c>
      <c r="X194">
        <v>0.16252691527598365</v>
      </c>
      <c r="Y194">
        <v>0.2025609256275597</v>
      </c>
      <c r="Z194">
        <v>0.27131363700633998</v>
      </c>
      <c r="AA194">
        <v>0.24704067472382535</v>
      </c>
      <c r="AB194">
        <v>0.28149102208899773</v>
      </c>
      <c r="AC194">
        <v>0.21106623558926277</v>
      </c>
      <c r="AD194">
        <v>0.20332413974312402</v>
      </c>
      <c r="AE194">
        <v>0.20410994856318843</v>
      </c>
    </row>
    <row r="195" spans="1:31" x14ac:dyDescent="0.3">
      <c r="A195" t="s">
        <v>335</v>
      </c>
      <c r="B195" t="s">
        <v>24</v>
      </c>
      <c r="C195" t="s">
        <v>66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4.0730089761352962E-3</v>
      </c>
      <c r="Q195">
        <v>4.3947204418505947E-3</v>
      </c>
      <c r="R195">
        <v>1.4907820266650451E-3</v>
      </c>
      <c r="S195">
        <v>2.4695034346773901E-3</v>
      </c>
      <c r="T195">
        <v>2.4713946007395814E-3</v>
      </c>
      <c r="U195">
        <v>2.9236437120175557E-3</v>
      </c>
      <c r="V195">
        <v>3.2571084561485936E-3</v>
      </c>
      <c r="W195">
        <v>5.6489014560955966E-3</v>
      </c>
      <c r="X195">
        <v>8.3681511748865262E-3</v>
      </c>
      <c r="Y195">
        <v>8.5485291827837161E-3</v>
      </c>
      <c r="Z195">
        <v>8.7720087003736232E-3</v>
      </c>
      <c r="AA195">
        <v>9.5442877311527584E-3</v>
      </c>
      <c r="AB195">
        <v>2.1158218797413478E-2</v>
      </c>
      <c r="AC195">
        <v>2.5588079978246522E-2</v>
      </c>
      <c r="AD195">
        <v>2.692026369746605E-2</v>
      </c>
      <c r="AE195">
        <v>2.4364997498394787E-2</v>
      </c>
    </row>
    <row r="196" spans="1:31" x14ac:dyDescent="0.3">
      <c r="A196" t="s">
        <v>336</v>
      </c>
      <c r="B196" t="s">
        <v>24</v>
      </c>
      <c r="C196" t="s">
        <v>33</v>
      </c>
      <c r="D196">
        <v>0.26157617698590729</v>
      </c>
      <c r="E196">
        <v>0.24727326077962883</v>
      </c>
      <c r="F196">
        <v>0.24258041492192486</v>
      </c>
      <c r="G196">
        <v>0.11487983751481778</v>
      </c>
      <c r="H196">
        <v>0.14440198432451612</v>
      </c>
      <c r="I196">
        <v>0.17257524856572201</v>
      </c>
      <c r="J196">
        <v>0.11813866342780838</v>
      </c>
      <c r="K196">
        <v>0.16320266986612691</v>
      </c>
      <c r="L196">
        <v>0.10279242505382574</v>
      </c>
      <c r="M196">
        <v>0.16435968775997389</v>
      </c>
      <c r="N196">
        <v>0.15777091181236025</v>
      </c>
      <c r="O196">
        <v>0.1838152362167397</v>
      </c>
      <c r="P196">
        <v>0.19531484890429646</v>
      </c>
      <c r="Q196">
        <v>0.19094871939989824</v>
      </c>
      <c r="R196">
        <v>0.24925495668762698</v>
      </c>
      <c r="S196">
        <v>0.22957757197994166</v>
      </c>
      <c r="T196">
        <v>0.2161739766932759</v>
      </c>
      <c r="U196">
        <v>0.29576622065633551</v>
      </c>
      <c r="V196">
        <v>0.26734957292805783</v>
      </c>
      <c r="W196">
        <v>0.2826601722094359</v>
      </c>
      <c r="X196">
        <v>0.33235469784026539</v>
      </c>
      <c r="Y196">
        <v>0.26790816990260541</v>
      </c>
      <c r="Z196">
        <v>0.29411253195861708</v>
      </c>
      <c r="AA196">
        <v>0.28928519959782389</v>
      </c>
      <c r="AB196">
        <v>0.25790977362966278</v>
      </c>
      <c r="AC196">
        <v>0.34495390162169831</v>
      </c>
      <c r="AD196">
        <v>0.34104962309056952</v>
      </c>
      <c r="AE196">
        <v>0.35787592165846399</v>
      </c>
    </row>
    <row r="197" spans="1:31" x14ac:dyDescent="0.3">
      <c r="A197" t="s">
        <v>337</v>
      </c>
      <c r="B197" t="s">
        <v>24</v>
      </c>
      <c r="C197" t="s">
        <v>37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3">
      <c r="A198" t="s">
        <v>338</v>
      </c>
      <c r="B198" t="s">
        <v>24</v>
      </c>
      <c r="C198" t="s">
        <v>40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 t="s">
        <v>339</v>
      </c>
      <c r="B199" t="s">
        <v>24</v>
      </c>
      <c r="C199" t="s">
        <v>38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">
      <c r="A200" t="s">
        <v>340</v>
      </c>
      <c r="B200" t="s">
        <v>24</v>
      </c>
      <c r="C200" t="s">
        <v>140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 t="s">
        <v>341</v>
      </c>
      <c r="B201" t="s">
        <v>24</v>
      </c>
      <c r="C201" t="s">
        <v>141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 t="s">
        <v>342</v>
      </c>
      <c r="B202" t="s">
        <v>24</v>
      </c>
      <c r="C202" t="s">
        <v>34</v>
      </c>
      <c r="D202">
        <v>0.34008256228253675</v>
      </c>
      <c r="E202">
        <v>0.33515369544560708</v>
      </c>
      <c r="F202">
        <v>0.21498725837676144</v>
      </c>
      <c r="G202">
        <v>0.22150668949153973</v>
      </c>
      <c r="H202">
        <v>0.25285674039665001</v>
      </c>
      <c r="I202">
        <v>0.23923758256127034</v>
      </c>
      <c r="J202">
        <v>0.22152110434361319</v>
      </c>
      <c r="K202">
        <v>0.1775665740268377</v>
      </c>
      <c r="L202">
        <v>0.15923154752659863</v>
      </c>
      <c r="M202">
        <v>0.14118385816170609</v>
      </c>
      <c r="N202">
        <v>9.6103414770960821E-2</v>
      </c>
      <c r="O202">
        <v>6.1433612786070284E-2</v>
      </c>
      <c r="P202">
        <v>6.4227716812503541E-2</v>
      </c>
      <c r="Q202">
        <v>4.7827320125835168E-2</v>
      </c>
      <c r="R202">
        <v>3.5596649759132654E-2</v>
      </c>
      <c r="S202">
        <v>2.8760270871769814E-2</v>
      </c>
      <c r="T202">
        <v>2.07363214379667E-2</v>
      </c>
      <c r="U202">
        <v>2.1432702777613524E-2</v>
      </c>
      <c r="V202">
        <v>3.1514081237048935E-2</v>
      </c>
      <c r="W202">
        <v>1.4181439106046223E-2</v>
      </c>
      <c r="X202">
        <v>2.1808674385503948E-2</v>
      </c>
      <c r="Y202">
        <v>2.5919855347028842E-2</v>
      </c>
      <c r="Z202">
        <v>1.5609661818933277E-2</v>
      </c>
      <c r="AA202">
        <v>1.488263300779492E-2</v>
      </c>
      <c r="AB202">
        <v>2.1454686159653777E-2</v>
      </c>
      <c r="AC202">
        <v>1.1078633647669311E-2</v>
      </c>
      <c r="AD202">
        <v>1.0119124180148034E-2</v>
      </c>
      <c r="AE202">
        <v>9.0555623384630229E-3</v>
      </c>
    </row>
    <row r="203" spans="1:31" x14ac:dyDescent="0.3">
      <c r="A203" t="s">
        <v>343</v>
      </c>
      <c r="B203" t="s">
        <v>24</v>
      </c>
      <c r="C203" t="s">
        <v>75</v>
      </c>
      <c r="D203">
        <v>4.1828951722655806E-2</v>
      </c>
      <c r="E203">
        <v>3.168617139284545E-2</v>
      </c>
      <c r="F203">
        <v>5.9935523994701381E-2</v>
      </c>
      <c r="G203">
        <v>6.0639625815110454E-2</v>
      </c>
      <c r="H203">
        <v>8.689105292833145E-2</v>
      </c>
      <c r="I203">
        <v>6.9870520079942308E-2</v>
      </c>
      <c r="J203">
        <v>0.11236589363938633</v>
      </c>
      <c r="K203">
        <v>0.12513436662289917</v>
      </c>
      <c r="L203">
        <v>0.15248717475241758</v>
      </c>
      <c r="M203">
        <v>0.20334985983833584</v>
      </c>
      <c r="N203">
        <v>0.24920692604665429</v>
      </c>
      <c r="O203">
        <v>0.25774236001904283</v>
      </c>
      <c r="P203">
        <v>0.23488316095907377</v>
      </c>
      <c r="Q203">
        <v>0.18796818570667359</v>
      </c>
      <c r="R203">
        <v>0.16498458212831735</v>
      </c>
      <c r="S203">
        <v>0.15608443306322026</v>
      </c>
      <c r="T203">
        <v>0.13602278903059836</v>
      </c>
      <c r="U203">
        <v>0.13199707949512438</v>
      </c>
      <c r="V203">
        <v>0.13622819873099337</v>
      </c>
      <c r="W203">
        <v>0.15797669196123221</v>
      </c>
      <c r="X203">
        <v>0.16889864622669679</v>
      </c>
      <c r="Y203">
        <v>0.16597871320023766</v>
      </c>
      <c r="Z203">
        <v>0.17643606455961025</v>
      </c>
      <c r="AA203">
        <v>0.17816454970315956</v>
      </c>
      <c r="AB203">
        <v>0.17837042267456041</v>
      </c>
      <c r="AC203">
        <v>0.2016187288002052</v>
      </c>
      <c r="AD203">
        <v>0.1892372948557513</v>
      </c>
      <c r="AE203">
        <v>0.16703169696435799</v>
      </c>
    </row>
    <row r="204" spans="1:31" x14ac:dyDescent="0.3">
      <c r="A204" t="s">
        <v>344</v>
      </c>
      <c r="B204" t="s">
        <v>24</v>
      </c>
      <c r="C204" t="s">
        <v>39</v>
      </c>
      <c r="D204">
        <v>0.32101555193673964</v>
      </c>
      <c r="E204">
        <v>0.3510503115398444</v>
      </c>
      <c r="F204">
        <v>0.41494800114308278</v>
      </c>
      <c r="G204">
        <v>0.52446727404928506</v>
      </c>
      <c r="H204">
        <v>0.44819988659511445</v>
      </c>
      <c r="I204">
        <v>0.4461221382124686</v>
      </c>
      <c r="J204">
        <v>0.44807815294524506</v>
      </c>
      <c r="K204">
        <v>0.39895986769913633</v>
      </c>
      <c r="L204">
        <v>0.42679745943952108</v>
      </c>
      <c r="M204">
        <v>0.32307807628073765</v>
      </c>
      <c r="N204">
        <v>0.28705571443407651</v>
      </c>
      <c r="O204">
        <v>0.25173595646383079</v>
      </c>
      <c r="P204">
        <v>0.27439249526957477</v>
      </c>
      <c r="Q204">
        <v>0.26113857909072818</v>
      </c>
      <c r="R204">
        <v>0.2458845679031694</v>
      </c>
      <c r="S204">
        <v>0.27463728723475972</v>
      </c>
      <c r="T204">
        <v>0.3293558408618415</v>
      </c>
      <c r="U204">
        <v>0.25776003791250057</v>
      </c>
      <c r="V204">
        <v>0.19382379986547171</v>
      </c>
      <c r="W204">
        <v>0.28547027452586959</v>
      </c>
      <c r="X204">
        <v>0.3060429150966637</v>
      </c>
      <c r="Y204">
        <v>0.32908380673978471</v>
      </c>
      <c r="Z204">
        <v>0.23375609595612576</v>
      </c>
      <c r="AA204">
        <v>0.26108265523624352</v>
      </c>
      <c r="AB204">
        <v>0.2396158766497119</v>
      </c>
      <c r="AC204">
        <v>0.20569442036291791</v>
      </c>
      <c r="AD204">
        <v>0.22934955443294111</v>
      </c>
      <c r="AE204">
        <v>0.23756187297713172</v>
      </c>
    </row>
    <row r="205" spans="1:31" x14ac:dyDescent="0.3">
      <c r="A205" t="s">
        <v>345</v>
      </c>
      <c r="B205" t="s">
        <v>24</v>
      </c>
      <c r="C205" t="s">
        <v>76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 t="s">
        <v>346</v>
      </c>
      <c r="B206" t="s">
        <v>27</v>
      </c>
      <c r="C206" t="s">
        <v>35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0.99731192495074128</v>
      </c>
      <c r="M206">
        <v>0.99614386169878666</v>
      </c>
      <c r="N206">
        <v>0.12830066852396063</v>
      </c>
      <c r="O206">
        <v>0.27429121320597261</v>
      </c>
      <c r="P206">
        <v>0.10028787312509896</v>
      </c>
      <c r="Q206">
        <v>0.18073564797745287</v>
      </c>
      <c r="R206">
        <v>0.13478352202008181</v>
      </c>
      <c r="S206">
        <v>0.2301510799668868</v>
      </c>
      <c r="T206">
        <v>0.21606867219366188</v>
      </c>
      <c r="U206">
        <v>0.37452529560608755</v>
      </c>
      <c r="V206">
        <v>0.32171128834379936</v>
      </c>
      <c r="W206">
        <v>0.27289703044461111</v>
      </c>
      <c r="X206">
        <v>0.2544145644519839</v>
      </c>
      <c r="Y206">
        <v>0.30177754236260446</v>
      </c>
      <c r="Z206">
        <v>0.25323269909543189</v>
      </c>
      <c r="AA206">
        <v>0.25309523882600493</v>
      </c>
      <c r="AB206">
        <v>0.253342529303413</v>
      </c>
      <c r="AC206">
        <v>0.21008214093443073</v>
      </c>
      <c r="AD206">
        <v>0.18898632659154094</v>
      </c>
      <c r="AE206">
        <v>0.19719442533726253</v>
      </c>
    </row>
    <row r="207" spans="1:31" x14ac:dyDescent="0.3">
      <c r="A207" t="s">
        <v>347</v>
      </c>
      <c r="B207" t="s">
        <v>27</v>
      </c>
      <c r="C207" t="s">
        <v>66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2.6880750492586755E-3</v>
      </c>
      <c r="M207">
        <v>3.8561383012133241E-3</v>
      </c>
      <c r="N207">
        <v>1.5277454509203139E-3</v>
      </c>
      <c r="O207">
        <v>2.0001051730034166E-3</v>
      </c>
      <c r="P207">
        <v>2.3401484993700091E-3</v>
      </c>
      <c r="Q207">
        <v>2.5930864736201549E-3</v>
      </c>
      <c r="R207">
        <v>2.7007588558509272E-3</v>
      </c>
      <c r="S207">
        <v>2.6039162491560239E-3</v>
      </c>
      <c r="T207">
        <v>2.9438461732614355E-3</v>
      </c>
      <c r="U207">
        <v>2.5578858371921448E-3</v>
      </c>
      <c r="V207">
        <v>2.8622360160226756E-3</v>
      </c>
      <c r="W207">
        <v>3.4135587802670364E-3</v>
      </c>
      <c r="X207">
        <v>2.5811381609640981E-3</v>
      </c>
      <c r="Y207">
        <v>4.2296843266826116E-3</v>
      </c>
      <c r="Z207">
        <v>3.2911986965049873E-3</v>
      </c>
      <c r="AA207">
        <v>3.6937342677047388E-3</v>
      </c>
      <c r="AB207">
        <v>4.362967449672934E-3</v>
      </c>
      <c r="AC207">
        <v>3.8584693736935989E-3</v>
      </c>
      <c r="AD207">
        <v>5.4349809066029505E-3</v>
      </c>
      <c r="AE207">
        <v>3.7660805590595306E-3</v>
      </c>
    </row>
    <row r="208" spans="1:31" x14ac:dyDescent="0.3">
      <c r="A208" t="s">
        <v>348</v>
      </c>
      <c r="B208" t="s">
        <v>27</v>
      </c>
      <c r="C208" t="s">
        <v>33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0.61960498557323829</v>
      </c>
      <c r="O208">
        <v>0.41277298423480158</v>
      </c>
      <c r="P208">
        <v>0.55149068370744203</v>
      </c>
      <c r="Q208">
        <v>0.53658538704116798</v>
      </c>
      <c r="R208">
        <v>0.5368916466443131</v>
      </c>
      <c r="S208">
        <v>0.46901529812742582</v>
      </c>
      <c r="T208">
        <v>0.60429741137172777</v>
      </c>
      <c r="U208">
        <v>0.46877213762193148</v>
      </c>
      <c r="V208">
        <v>0.55804250109243392</v>
      </c>
      <c r="W208">
        <v>0.60970795965806679</v>
      </c>
      <c r="X208">
        <v>0.54537690214524559</v>
      </c>
      <c r="Y208">
        <v>0.46163551050280016</v>
      </c>
      <c r="Z208">
        <v>0.5551977945135772</v>
      </c>
      <c r="AA208">
        <v>0.51475639331480061</v>
      </c>
      <c r="AB208">
        <v>0.49347747939526704</v>
      </c>
      <c r="AC208">
        <v>0.4597355837733898</v>
      </c>
      <c r="AD208">
        <v>0.49733572577629487</v>
      </c>
      <c r="AE208">
        <v>0.41798298787328936</v>
      </c>
    </row>
    <row r="209" spans="1:31" x14ac:dyDescent="0.3">
      <c r="A209" t="s">
        <v>349</v>
      </c>
      <c r="B209" t="s">
        <v>27</v>
      </c>
      <c r="C209" t="s">
        <v>37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 t="s">
        <v>350</v>
      </c>
      <c r="B210" t="s">
        <v>27</v>
      </c>
      <c r="C210" t="s">
        <v>40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3">
      <c r="A211" t="s">
        <v>351</v>
      </c>
      <c r="B211" t="s">
        <v>27</v>
      </c>
      <c r="C211" t="s">
        <v>38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 t="s">
        <v>352</v>
      </c>
      <c r="B212" t="s">
        <v>27</v>
      </c>
      <c r="C212" t="s">
        <v>140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">
      <c r="A213" t="s">
        <v>353</v>
      </c>
      <c r="B213" t="s">
        <v>27</v>
      </c>
      <c r="C213" t="s">
        <v>141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3">
      <c r="A214" t="s">
        <v>354</v>
      </c>
      <c r="B214" t="s">
        <v>27</v>
      </c>
      <c r="C214" t="s">
        <v>34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0.25045566203029485</v>
      </c>
      <c r="O214">
        <v>0.31061370460817822</v>
      </c>
      <c r="P214">
        <v>0.34522913173787745</v>
      </c>
      <c r="Q214">
        <v>0.27973177932279653</v>
      </c>
      <c r="R214">
        <v>0.32510766466495011</v>
      </c>
      <c r="S214">
        <v>0.29779161787026887</v>
      </c>
      <c r="T214">
        <v>0.17650591508621016</v>
      </c>
      <c r="U214">
        <v>0.15396040787421547</v>
      </c>
      <c r="V214">
        <v>0.11690699427079487</v>
      </c>
      <c r="W214">
        <v>0.11296326024918611</v>
      </c>
      <c r="X214">
        <v>0.19701076179745913</v>
      </c>
      <c r="Y214">
        <v>0.23190297364587223</v>
      </c>
      <c r="Z214">
        <v>0.18722784732690198</v>
      </c>
      <c r="AA214">
        <v>0.22638141790485208</v>
      </c>
      <c r="AB214">
        <v>0.24530732653562543</v>
      </c>
      <c r="AC214">
        <v>0.32508372784024114</v>
      </c>
      <c r="AD214">
        <v>0.3055077509399961</v>
      </c>
      <c r="AE214">
        <v>0.38097291023571922</v>
      </c>
    </row>
    <row r="215" spans="1:31" x14ac:dyDescent="0.3">
      <c r="A215" t="s">
        <v>355</v>
      </c>
      <c r="B215" t="s">
        <v>27</v>
      </c>
      <c r="C215" t="s">
        <v>75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1.1093842158602035E-4</v>
      </c>
      <c r="O215">
        <v>3.2199277804410099E-4</v>
      </c>
      <c r="P215">
        <v>6.5216293021161506E-4</v>
      </c>
      <c r="Q215">
        <v>3.5409918496232814E-4</v>
      </c>
      <c r="R215">
        <v>5.1640781480402642E-4</v>
      </c>
      <c r="S215">
        <v>4.3808778626246202E-4</v>
      </c>
      <c r="T215">
        <v>1.8415517513879569E-4</v>
      </c>
      <c r="U215">
        <v>1.842730605733528E-4</v>
      </c>
      <c r="V215">
        <v>4.7698027694937088E-4</v>
      </c>
      <c r="W215">
        <v>1.018190867869001E-3</v>
      </c>
      <c r="X215">
        <v>6.1663344434727252E-4</v>
      </c>
      <c r="Y215">
        <v>4.5428916204048615E-4</v>
      </c>
      <c r="Z215">
        <v>1.0504603675841342E-3</v>
      </c>
      <c r="AA215">
        <v>2.0732156866374823E-3</v>
      </c>
      <c r="AB215">
        <v>3.509697316021652E-3</v>
      </c>
      <c r="AC215">
        <v>1.2400780782446776E-3</v>
      </c>
      <c r="AD215">
        <v>2.7352157855651559E-3</v>
      </c>
      <c r="AE215">
        <v>8.3595994669340791E-5</v>
      </c>
    </row>
    <row r="216" spans="1:31" x14ac:dyDescent="0.3">
      <c r="A216" t="s">
        <v>356</v>
      </c>
      <c r="B216" t="s">
        <v>27</v>
      </c>
      <c r="C216" t="s">
        <v>39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 t="s">
        <v>357</v>
      </c>
      <c r="B217" t="s">
        <v>27</v>
      </c>
      <c r="C217" t="s">
        <v>76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 t="s">
        <v>358</v>
      </c>
      <c r="B218" t="s">
        <v>29</v>
      </c>
      <c r="C218" t="s">
        <v>35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0.52882652254332907</v>
      </c>
      <c r="T218">
        <v>0.48012354088557463</v>
      </c>
      <c r="U218">
        <v>0.37505832777948639</v>
      </c>
      <c r="V218">
        <v>0.27265524231950383</v>
      </c>
      <c r="W218">
        <v>0.13901036071833764</v>
      </c>
      <c r="X218">
        <v>0.46554106825642361</v>
      </c>
      <c r="Y218">
        <v>0.6199528772828804</v>
      </c>
      <c r="Z218">
        <v>0.5570411249874101</v>
      </c>
      <c r="AA218">
        <v>0.48741740100147607</v>
      </c>
      <c r="AB218">
        <v>0.45369246482539072</v>
      </c>
      <c r="AC218">
        <v>0.48231306583839417</v>
      </c>
      <c r="AD218">
        <v>0.48294010720843505</v>
      </c>
      <c r="AE218">
        <v>0.55876979163102947</v>
      </c>
    </row>
    <row r="219" spans="1:31" x14ac:dyDescent="0.3">
      <c r="A219" t="s">
        <v>359</v>
      </c>
      <c r="B219" t="s">
        <v>29</v>
      </c>
      <c r="C219" t="s">
        <v>66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2.4172004181489359E-2</v>
      </c>
      <c r="Z219">
        <v>2.3459888501553443E-2</v>
      </c>
      <c r="AA219">
        <v>1.4642718307922175E-2</v>
      </c>
      <c r="AB219">
        <v>1.3366144364769789E-2</v>
      </c>
      <c r="AC219">
        <v>1.0877963879710068E-2</v>
      </c>
      <c r="AD219">
        <v>1.0303192044446999E-2</v>
      </c>
      <c r="AE219">
        <v>9.9274863731779756E-3</v>
      </c>
    </row>
    <row r="220" spans="1:31" x14ac:dyDescent="0.3">
      <c r="A220" t="s">
        <v>360</v>
      </c>
      <c r="B220" t="s">
        <v>29</v>
      </c>
      <c r="C220" t="s">
        <v>33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6.4971279860674261E-2</v>
      </c>
      <c r="T220">
        <v>9.6825796236821846E-2</v>
      </c>
      <c r="U220">
        <v>0.10272843964478051</v>
      </c>
      <c r="V220">
        <v>7.594986389953759E-2</v>
      </c>
      <c r="W220">
        <v>7.6572563395732665E-2</v>
      </c>
      <c r="X220">
        <v>0.10141360408826856</v>
      </c>
      <c r="Y220">
        <v>9.8217706700838542E-2</v>
      </c>
      <c r="Z220">
        <v>8.1911920376205052E-2</v>
      </c>
      <c r="AA220">
        <v>7.0291459666520312E-2</v>
      </c>
      <c r="AB220">
        <v>6.1056826901185433E-2</v>
      </c>
      <c r="AC220">
        <v>5.828415520764535E-2</v>
      </c>
      <c r="AD220">
        <v>5.1631609011556619E-2</v>
      </c>
      <c r="AE220">
        <v>5.7864555207902665E-2</v>
      </c>
    </row>
    <row r="221" spans="1:31" x14ac:dyDescent="0.3">
      <c r="A221" t="s">
        <v>361</v>
      </c>
      <c r="B221" t="s">
        <v>29</v>
      </c>
      <c r="C221" t="s">
        <v>37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2.4325228310683671E-2</v>
      </c>
    </row>
    <row r="222" spans="1:31" x14ac:dyDescent="0.3">
      <c r="A222" t="s">
        <v>362</v>
      </c>
      <c r="B222" t="s">
        <v>29</v>
      </c>
      <c r="C222" t="s">
        <v>40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 t="s">
        <v>363</v>
      </c>
      <c r="B223" t="s">
        <v>29</v>
      </c>
      <c r="C223" t="s">
        <v>38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">
      <c r="A224" t="s">
        <v>364</v>
      </c>
      <c r="B224" t="s">
        <v>29</v>
      </c>
      <c r="C224" t="s">
        <v>140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7.8316314594093099E-5</v>
      </c>
      <c r="Z224">
        <v>7.9082589286859909E-5</v>
      </c>
      <c r="AA224">
        <v>2.7015477584646605E-4</v>
      </c>
      <c r="AB224">
        <v>2.4059609790523688E-4</v>
      </c>
      <c r="AC224">
        <v>6.6195018847614386E-5</v>
      </c>
      <c r="AD224">
        <v>3.3764184455486696E-5</v>
      </c>
      <c r="AE224">
        <v>0</v>
      </c>
    </row>
    <row r="225" spans="1:31" x14ac:dyDescent="0.3">
      <c r="A225" t="s">
        <v>365</v>
      </c>
      <c r="B225" t="s">
        <v>29</v>
      </c>
      <c r="C225" t="s">
        <v>141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 t="s">
        <v>366</v>
      </c>
      <c r="B226" t="s">
        <v>29</v>
      </c>
      <c r="C226" t="s">
        <v>34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0.40620219759599657</v>
      </c>
      <c r="T226">
        <v>0.42305066287760362</v>
      </c>
      <c r="U226">
        <v>0.52221323257573304</v>
      </c>
      <c r="V226">
        <v>0.65139489378095861</v>
      </c>
      <c r="W226">
        <v>0.78441707588592979</v>
      </c>
      <c r="X226">
        <v>0.4330453276553079</v>
      </c>
      <c r="Y226">
        <v>0.25757909552019748</v>
      </c>
      <c r="Z226">
        <v>0.33750798354554468</v>
      </c>
      <c r="AA226">
        <v>0.42737826624823505</v>
      </c>
      <c r="AB226">
        <v>0.47164396781074885</v>
      </c>
      <c r="AC226">
        <v>0.44845862005540282</v>
      </c>
      <c r="AD226">
        <v>0.45509132755110587</v>
      </c>
      <c r="AE226">
        <v>0.34911293847720626</v>
      </c>
    </row>
    <row r="227" spans="1:31" x14ac:dyDescent="0.3">
      <c r="A227" t="s">
        <v>367</v>
      </c>
      <c r="B227" t="s">
        <v>29</v>
      </c>
      <c r="C227" t="s">
        <v>75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">
      <c r="A228" t="s">
        <v>368</v>
      </c>
      <c r="B228" t="s">
        <v>29</v>
      </c>
      <c r="C228" t="s">
        <v>39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 t="s">
        <v>369</v>
      </c>
      <c r="B229" t="s">
        <v>29</v>
      </c>
      <c r="C229" t="s">
        <v>76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 t="s">
        <v>370</v>
      </c>
      <c r="B230" t="s">
        <v>8</v>
      </c>
      <c r="C230" t="s">
        <v>35</v>
      </c>
      <c r="D230">
        <v>4.0189919670212293E-2</v>
      </c>
      <c r="E230">
        <v>3.654372558379336E-2</v>
      </c>
      <c r="F230">
        <v>4.1025268199344996E-2</v>
      </c>
      <c r="G230">
        <v>3.9529064171883156E-2</v>
      </c>
      <c r="H230">
        <v>4.2463763480975809E-2</v>
      </c>
      <c r="I230">
        <v>4.1673137795877079E-2</v>
      </c>
      <c r="J230">
        <v>3.8541520793596643E-2</v>
      </c>
      <c r="K230">
        <v>4.7048550327942855E-2</v>
      </c>
      <c r="L230">
        <v>5.2097896181327485E-2</v>
      </c>
      <c r="M230">
        <v>5.7220637637579869E-2</v>
      </c>
      <c r="N230">
        <v>6.0889902241352489E-2</v>
      </c>
      <c r="O230">
        <v>8.5779643784811094E-2</v>
      </c>
      <c r="P230">
        <v>9.4924786694446012E-2</v>
      </c>
      <c r="Q230">
        <v>0.13642236744404684</v>
      </c>
      <c r="R230">
        <v>0.14604253056983441</v>
      </c>
      <c r="S230">
        <v>0.16371337494726218</v>
      </c>
      <c r="T230">
        <v>0.16539644468193843</v>
      </c>
      <c r="U230">
        <v>0.16425589710474417</v>
      </c>
      <c r="V230">
        <v>0.14847016238138439</v>
      </c>
      <c r="W230">
        <v>0.16127270879701824</v>
      </c>
      <c r="X230">
        <v>0.13877801718746194</v>
      </c>
      <c r="Y230">
        <v>0.15558218860169579</v>
      </c>
      <c r="Z230">
        <v>0.11677285065189702</v>
      </c>
      <c r="AA230">
        <v>0.12484568284986662</v>
      </c>
      <c r="AB230">
        <v>0.1200439991061641</v>
      </c>
      <c r="AC230">
        <v>0.12499624248672132</v>
      </c>
      <c r="AD230">
        <v>0.1294425413934637</v>
      </c>
      <c r="AE230">
        <v>0.12432018614034905</v>
      </c>
    </row>
    <row r="231" spans="1:31" x14ac:dyDescent="0.3">
      <c r="A231" t="s">
        <v>371</v>
      </c>
      <c r="B231" t="s">
        <v>8</v>
      </c>
      <c r="C231" t="s">
        <v>66</v>
      </c>
      <c r="D231">
        <v>8.1754425524245781E-3</v>
      </c>
      <c r="E231">
        <v>7.9144972448142881E-3</v>
      </c>
      <c r="F231">
        <v>7.8827982704973796E-3</v>
      </c>
      <c r="G231">
        <v>8.4749992796454062E-3</v>
      </c>
      <c r="H231">
        <v>9.1677780059392401E-3</v>
      </c>
      <c r="I231">
        <v>8.8007806651888235E-3</v>
      </c>
      <c r="J231">
        <v>7.715735225308322E-3</v>
      </c>
      <c r="K231">
        <v>9.1005376699797094E-3</v>
      </c>
      <c r="L231">
        <v>8.8039800416133372E-3</v>
      </c>
      <c r="M231">
        <v>9.6496844636959241E-3</v>
      </c>
      <c r="N231">
        <v>9.7745999734425229E-3</v>
      </c>
      <c r="O231">
        <v>9.2414715602569045E-3</v>
      </c>
      <c r="P231">
        <v>9.2354917968180631E-3</v>
      </c>
      <c r="Q231">
        <v>7.8326994508334975E-3</v>
      </c>
      <c r="R231">
        <v>7.2316157282257786E-3</v>
      </c>
      <c r="S231">
        <v>7.3187594888106007E-3</v>
      </c>
      <c r="T231">
        <v>7.0545048892998114E-3</v>
      </c>
      <c r="U231">
        <v>7.3766398449716976E-3</v>
      </c>
      <c r="V231">
        <v>7.1578715970807743E-3</v>
      </c>
      <c r="W231">
        <v>7.3231180296022607E-3</v>
      </c>
      <c r="X231">
        <v>7.0748214970311135E-3</v>
      </c>
      <c r="Y231">
        <v>8.891333568166954E-3</v>
      </c>
      <c r="Z231">
        <v>8.6281357036424641E-3</v>
      </c>
      <c r="AA231">
        <v>9.085113247525374E-3</v>
      </c>
      <c r="AB231">
        <v>1.2507984101548917E-2</v>
      </c>
      <c r="AC231">
        <v>1.1096856178510282E-2</v>
      </c>
      <c r="AD231">
        <v>9.5033654071610667E-3</v>
      </c>
      <c r="AE231">
        <v>9.1872130618358746E-3</v>
      </c>
    </row>
    <row r="232" spans="1:31" x14ac:dyDescent="0.3">
      <c r="A232" t="s">
        <v>372</v>
      </c>
      <c r="B232" t="s">
        <v>8</v>
      </c>
      <c r="C232" t="s">
        <v>33</v>
      </c>
      <c r="D232">
        <v>0.90005905571124756</v>
      </c>
      <c r="E232">
        <v>0.91242796636657975</v>
      </c>
      <c r="F232">
        <v>0.90589775177464926</v>
      </c>
      <c r="G232">
        <v>0.91014809247032047</v>
      </c>
      <c r="H232">
        <v>0.90918769457885296</v>
      </c>
      <c r="I232">
        <v>0.91174866453609238</v>
      </c>
      <c r="J232">
        <v>0.91811457148366471</v>
      </c>
      <c r="K232">
        <v>0.89909179820696539</v>
      </c>
      <c r="L232">
        <v>0.89147218164679687</v>
      </c>
      <c r="M232">
        <v>0.88112338574915761</v>
      </c>
      <c r="N232">
        <v>0.87586199723859437</v>
      </c>
      <c r="O232">
        <v>0.85271410841798645</v>
      </c>
      <c r="P232">
        <v>0.84190763899481635</v>
      </c>
      <c r="Q232">
        <v>0.80809330241502142</v>
      </c>
      <c r="R232">
        <v>0.80259311602028061</v>
      </c>
      <c r="S232">
        <v>0.7812133564592707</v>
      </c>
      <c r="T232">
        <v>0.77675598467098927</v>
      </c>
      <c r="U232">
        <v>0.75996110815912665</v>
      </c>
      <c r="V232">
        <v>0.77725815316127467</v>
      </c>
      <c r="W232">
        <v>0.77893093341495601</v>
      </c>
      <c r="X232">
        <v>0.80413328294392272</v>
      </c>
      <c r="Y232">
        <v>0.775216410316661</v>
      </c>
      <c r="Z232">
        <v>0.82013585708027148</v>
      </c>
      <c r="AA232">
        <v>0.80909134093914226</v>
      </c>
      <c r="AB232">
        <v>0.79543071570001289</v>
      </c>
      <c r="AC232">
        <v>0.78425198453223222</v>
      </c>
      <c r="AD232">
        <v>0.77946332998286294</v>
      </c>
      <c r="AE232">
        <v>0.77382472754363929</v>
      </c>
    </row>
    <row r="233" spans="1:31" x14ac:dyDescent="0.3">
      <c r="A233" t="s">
        <v>373</v>
      </c>
      <c r="B233" t="s">
        <v>8</v>
      </c>
      <c r="C233" t="s">
        <v>37</v>
      </c>
      <c r="D233">
        <v>0</v>
      </c>
      <c r="E233">
        <v>0</v>
      </c>
      <c r="F233">
        <v>0</v>
      </c>
      <c r="G233">
        <v>0</v>
      </c>
      <c r="H233">
        <v>6.8926105128140633E-5</v>
      </c>
      <c r="I233">
        <v>7.55810158263807E-5</v>
      </c>
      <c r="J233">
        <v>7.5348030663052268E-5</v>
      </c>
      <c r="K233">
        <v>1.1558023532422608E-4</v>
      </c>
      <c r="L233">
        <v>1.7393458267739518E-4</v>
      </c>
      <c r="M233">
        <v>2.4909920374083098E-4</v>
      </c>
      <c r="N233">
        <v>3.3726471014934221E-4</v>
      </c>
      <c r="O233">
        <v>3.772242122094604E-4</v>
      </c>
      <c r="P233">
        <v>5.3430937498056197E-4</v>
      </c>
      <c r="Q233">
        <v>5.9853551459012949E-4</v>
      </c>
      <c r="R233">
        <v>7.915566173933488E-4</v>
      </c>
      <c r="S233">
        <v>1.1912449270427877E-3</v>
      </c>
      <c r="T233">
        <v>1.5591134022347978E-3</v>
      </c>
      <c r="U233">
        <v>2.4768182613076031E-3</v>
      </c>
      <c r="V233">
        <v>3.0404950661989823E-3</v>
      </c>
      <c r="W233">
        <v>3.7282372181957793E-3</v>
      </c>
      <c r="X233">
        <v>4.068791070439292E-3</v>
      </c>
      <c r="Y233">
        <v>6.2032832585051743E-3</v>
      </c>
      <c r="Z233">
        <v>6.6536987897200901E-3</v>
      </c>
      <c r="AA233">
        <v>7.4437467920234748E-3</v>
      </c>
      <c r="AB233">
        <v>1.1118190539690011E-2</v>
      </c>
      <c r="AC233">
        <v>1.1235232276960038E-2</v>
      </c>
      <c r="AD233">
        <v>1.3114299563317949E-2</v>
      </c>
      <c r="AE233">
        <v>1.4270770499833768E-2</v>
      </c>
    </row>
    <row r="234" spans="1:31" x14ac:dyDescent="0.3">
      <c r="A234" t="s">
        <v>374</v>
      </c>
      <c r="B234" t="s">
        <v>8</v>
      </c>
      <c r="C234" t="s">
        <v>40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 t="s">
        <v>375</v>
      </c>
      <c r="B235" t="s">
        <v>8</v>
      </c>
      <c r="C235" t="s">
        <v>38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 t="s">
        <v>376</v>
      </c>
      <c r="B236" t="s">
        <v>8</v>
      </c>
      <c r="C236" t="s">
        <v>140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3">
      <c r="A237" t="s">
        <v>377</v>
      </c>
      <c r="B237" t="s">
        <v>8</v>
      </c>
      <c r="C237" t="s">
        <v>141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 t="s">
        <v>378</v>
      </c>
      <c r="B238" t="s">
        <v>8</v>
      </c>
      <c r="C238" t="s">
        <v>34</v>
      </c>
      <c r="D238">
        <v>4.2198200293585224E-2</v>
      </c>
      <c r="E238">
        <v>3.556495578581155E-2</v>
      </c>
      <c r="F238">
        <v>3.6960352928317376E-2</v>
      </c>
      <c r="G238">
        <v>3.318085490216896E-2</v>
      </c>
      <c r="H238">
        <v>3.0494969558132076E-2</v>
      </c>
      <c r="I238">
        <v>2.9041269223246683E-2</v>
      </c>
      <c r="J238">
        <v>2.5947118337308627E-2</v>
      </c>
      <c r="K238">
        <v>2.8336531251927973E-2</v>
      </c>
      <c r="L238">
        <v>2.7886507933440496E-2</v>
      </c>
      <c r="M238">
        <v>2.8769551045176117E-2</v>
      </c>
      <c r="N238">
        <v>2.7746734475491565E-2</v>
      </c>
      <c r="O238">
        <v>2.2875225618862495E-2</v>
      </c>
      <c r="P238">
        <v>2.3443479433731946E-2</v>
      </c>
      <c r="Q238">
        <v>2.1403645162005464E-2</v>
      </c>
      <c r="R238">
        <v>1.8727274100954538E-2</v>
      </c>
      <c r="S238">
        <v>2.0263930316753498E-2</v>
      </c>
      <c r="T238">
        <v>1.9271477999561828E-2</v>
      </c>
      <c r="U238">
        <v>3.0509104815573909E-2</v>
      </c>
      <c r="V238">
        <v>2.5706180248641124E-2</v>
      </c>
      <c r="W238">
        <v>1.4144607855212911E-2</v>
      </c>
      <c r="X238">
        <v>1.417838266940015E-2</v>
      </c>
      <c r="Y238">
        <v>1.7625654009985302E-2</v>
      </c>
      <c r="Z238">
        <v>1.8601579598736109E-2</v>
      </c>
      <c r="AA238">
        <v>2.1611260680091501E-2</v>
      </c>
      <c r="AB238">
        <v>2.4823819281907439E-2</v>
      </c>
      <c r="AC238">
        <v>3.4547273038097605E-2</v>
      </c>
      <c r="AD238">
        <v>3.3394479750648923E-2</v>
      </c>
      <c r="AE238">
        <v>3.3418776011899437E-2</v>
      </c>
    </row>
    <row r="239" spans="1:31" x14ac:dyDescent="0.3">
      <c r="A239" t="s">
        <v>379</v>
      </c>
      <c r="B239" t="s">
        <v>8</v>
      </c>
      <c r="C239" t="s">
        <v>75</v>
      </c>
      <c r="D239">
        <v>6.0304912374480359E-3</v>
      </c>
      <c r="E239">
        <v>5.0213765523982948E-3</v>
      </c>
      <c r="F239">
        <v>5.5436538465976209E-3</v>
      </c>
      <c r="G239">
        <v>5.4109661520130078E-3</v>
      </c>
      <c r="H239">
        <v>5.8719804953393994E-3</v>
      </c>
      <c r="I239">
        <v>5.8891778612151285E-3</v>
      </c>
      <c r="J239">
        <v>6.1765080069650195E-3</v>
      </c>
      <c r="K239">
        <v>9.77380248142482E-3</v>
      </c>
      <c r="L239">
        <v>1.1434286865956005E-2</v>
      </c>
      <c r="M239">
        <v>1.3171871120580362E-2</v>
      </c>
      <c r="N239">
        <v>1.4374162973607836E-2</v>
      </c>
      <c r="O239">
        <v>1.5788870283410261E-2</v>
      </c>
      <c r="P239">
        <v>1.6126879436701571E-2</v>
      </c>
      <c r="Q239">
        <v>1.3252094232781451E-2</v>
      </c>
      <c r="R239">
        <v>1.2633578463104551E-2</v>
      </c>
      <c r="S239">
        <v>1.34516566421348E-2</v>
      </c>
      <c r="T239">
        <v>1.5387357857632821E-2</v>
      </c>
      <c r="U239">
        <v>1.8202160695244992E-2</v>
      </c>
      <c r="V239">
        <v>1.9899317123575015E-2</v>
      </c>
      <c r="W239">
        <v>1.8760035614512258E-2</v>
      </c>
      <c r="X239">
        <v>1.7716372468899427E-2</v>
      </c>
      <c r="Y239">
        <v>2.088042022712238E-2</v>
      </c>
      <c r="Z239">
        <v>1.7545809714260285E-2</v>
      </c>
      <c r="AA239">
        <v>1.659701049225119E-2</v>
      </c>
      <c r="AB239">
        <v>2.1305177373381525E-2</v>
      </c>
      <c r="AC239">
        <v>2.222518780260235E-2</v>
      </c>
      <c r="AD239">
        <v>2.3428163004188905E-2</v>
      </c>
      <c r="AE239">
        <v>3.455262963221431E-2</v>
      </c>
    </row>
    <row r="240" spans="1:31" x14ac:dyDescent="0.3">
      <c r="A240" t="s">
        <v>380</v>
      </c>
      <c r="B240" t="s">
        <v>8</v>
      </c>
      <c r="C240" t="s">
        <v>39</v>
      </c>
      <c r="D240">
        <v>9.4132341470861867E-4</v>
      </c>
      <c r="E240">
        <v>5.6667804274012766E-4</v>
      </c>
      <c r="F240">
        <v>5.2295687728916784E-4</v>
      </c>
      <c r="G240">
        <v>9.9163463349720101E-4</v>
      </c>
      <c r="H240">
        <v>1.5522825353229502E-4</v>
      </c>
      <c r="I240">
        <v>6.1591100605950586E-5</v>
      </c>
      <c r="J240">
        <v>0</v>
      </c>
      <c r="K240">
        <v>5.9465115979386977E-5</v>
      </c>
      <c r="L240">
        <v>6.1314671743899982E-5</v>
      </c>
      <c r="M240">
        <v>6.517212167941499E-5</v>
      </c>
      <c r="N240">
        <v>6.4753705494151117E-5</v>
      </c>
      <c r="O240">
        <v>5.765453683527075E-5</v>
      </c>
      <c r="P240">
        <v>6.1323780441488205E-5</v>
      </c>
      <c r="Q240">
        <v>1.0940738837889167E-4</v>
      </c>
      <c r="R240">
        <v>4.7949068537259545E-5</v>
      </c>
      <c r="S240">
        <v>1.0503866664845978E-4</v>
      </c>
      <c r="T240">
        <v>1.0396771742165404E-4</v>
      </c>
      <c r="U240">
        <v>2.9370406211490398E-4</v>
      </c>
      <c r="V240">
        <v>3.7813542384292857E-4</v>
      </c>
      <c r="W240">
        <v>4.1616294850634734E-4</v>
      </c>
      <c r="X240">
        <v>3.6375904268271886E-4</v>
      </c>
      <c r="Y240">
        <v>4.6223894551524538E-4</v>
      </c>
      <c r="Z240">
        <v>4.2167515198443967E-4</v>
      </c>
      <c r="AA240">
        <v>2.5902661438945618E-4</v>
      </c>
      <c r="AB240">
        <v>1.3667995663576717E-4</v>
      </c>
      <c r="AC240">
        <v>1.0366785574703177E-4</v>
      </c>
      <c r="AD240">
        <v>2.5440625702190554E-4</v>
      </c>
      <c r="AE240">
        <v>2.6142775758115477E-4</v>
      </c>
    </row>
    <row r="241" spans="1:31" x14ac:dyDescent="0.3">
      <c r="A241" t="s">
        <v>381</v>
      </c>
      <c r="B241" t="s">
        <v>8</v>
      </c>
      <c r="C241" t="s">
        <v>76</v>
      </c>
      <c r="D241">
        <v>2.4055671203736858E-3</v>
      </c>
      <c r="E241">
        <v>1.9608004238628827E-3</v>
      </c>
      <c r="F241">
        <v>2.1672181033042504E-3</v>
      </c>
      <c r="G241">
        <v>2.2643883904718402E-3</v>
      </c>
      <c r="H241">
        <v>2.5896595220998371E-3</v>
      </c>
      <c r="I241">
        <v>2.7097978019477312E-3</v>
      </c>
      <c r="J241">
        <v>3.4291981224936516E-3</v>
      </c>
      <c r="K241">
        <v>6.4737347104557247E-3</v>
      </c>
      <c r="L241">
        <v>8.0698980764447193E-3</v>
      </c>
      <c r="M241">
        <v>9.7505986583897968E-3</v>
      </c>
      <c r="N241">
        <v>1.0950584681867936E-2</v>
      </c>
      <c r="O241">
        <v>1.3165801585628106E-2</v>
      </c>
      <c r="P241">
        <v>1.3766090488064079E-2</v>
      </c>
      <c r="Q241">
        <v>1.228794839234232E-2</v>
      </c>
      <c r="R241">
        <v>1.1932379431669644E-2</v>
      </c>
      <c r="S241">
        <v>1.2742638552076795E-2</v>
      </c>
      <c r="T241">
        <v>1.4471148780921343E-2</v>
      </c>
      <c r="U241">
        <v>1.692456705691613E-2</v>
      </c>
      <c r="V241">
        <v>1.8089684998002044E-2</v>
      </c>
      <c r="W241">
        <v>1.5424196121996143E-2</v>
      </c>
      <c r="X241">
        <v>1.3686573120162512E-2</v>
      </c>
      <c r="Y241">
        <v>1.5138471072348187E-2</v>
      </c>
      <c r="Z241">
        <v>1.1240393309488013E-2</v>
      </c>
      <c r="AA241">
        <v>1.106681838471015E-2</v>
      </c>
      <c r="AB241">
        <v>1.463343394065948E-2</v>
      </c>
      <c r="AC241">
        <v>1.1543555829128941E-2</v>
      </c>
      <c r="AD241">
        <v>1.1399414641334593E-2</v>
      </c>
      <c r="AE241">
        <v>1.0164269352647203E-2</v>
      </c>
    </row>
    <row r="242" spans="1:31" x14ac:dyDescent="0.3">
      <c r="A242" t="s">
        <v>382</v>
      </c>
      <c r="B242" t="s">
        <v>6</v>
      </c>
      <c r="C242" t="s">
        <v>35</v>
      </c>
      <c r="D242">
        <v>0.17306047847448339</v>
      </c>
      <c r="E242">
        <v>0.16664488431703489</v>
      </c>
      <c r="F242">
        <v>0.15979220928742621</v>
      </c>
      <c r="G242">
        <v>0.16888023864532828</v>
      </c>
      <c r="H242">
        <v>0.18348272215097197</v>
      </c>
      <c r="I242">
        <v>0.18482937091762167</v>
      </c>
      <c r="J242">
        <v>0.21024705713806438</v>
      </c>
      <c r="K242">
        <v>0.19176254143475843</v>
      </c>
      <c r="L242">
        <v>0.2589809830580721</v>
      </c>
      <c r="M242">
        <v>0.26837113396801249</v>
      </c>
      <c r="N242">
        <v>0.27789896741753345</v>
      </c>
      <c r="O242">
        <v>0.28019894864188449</v>
      </c>
      <c r="P242">
        <v>0.19502774411386939</v>
      </c>
      <c r="Q242">
        <v>0.20591137309629548</v>
      </c>
      <c r="R242">
        <v>0.20484749968256552</v>
      </c>
      <c r="S242">
        <v>0.24268147667438705</v>
      </c>
      <c r="T242">
        <v>0.27002450674306039</v>
      </c>
      <c r="U242">
        <v>0.24653893376111555</v>
      </c>
      <c r="V242">
        <v>0.2798685313816564</v>
      </c>
      <c r="W242">
        <v>0.22815835950333022</v>
      </c>
      <c r="X242">
        <v>0.26037826294984751</v>
      </c>
      <c r="Y242">
        <v>0.2812899217901394</v>
      </c>
      <c r="Z242">
        <v>0.28829447847085599</v>
      </c>
      <c r="AA242">
        <v>0.2712182949375842</v>
      </c>
      <c r="AB242">
        <v>0.33019190740385779</v>
      </c>
      <c r="AC242">
        <v>0.31472054959588386</v>
      </c>
      <c r="AD242">
        <v>0.30665306079280008</v>
      </c>
      <c r="AE242">
        <v>0.33483495336321767</v>
      </c>
    </row>
    <row r="243" spans="1:31" x14ac:dyDescent="0.3">
      <c r="A243" t="s">
        <v>383</v>
      </c>
      <c r="B243" t="s">
        <v>6</v>
      </c>
      <c r="C243" t="s">
        <v>66</v>
      </c>
      <c r="D243">
        <v>2.8336081232438683E-3</v>
      </c>
      <c r="E243">
        <v>1.4295533851609865E-3</v>
      </c>
      <c r="F243">
        <v>1.5318882169537342E-3</v>
      </c>
      <c r="G243">
        <v>4.4416884876721015E-4</v>
      </c>
      <c r="H243">
        <v>2.2301672237240279E-3</v>
      </c>
      <c r="I243">
        <v>3.7455323516305599E-3</v>
      </c>
      <c r="J243">
        <v>5.3069371269315688E-3</v>
      </c>
      <c r="K243">
        <v>5.3524782175335519E-3</v>
      </c>
      <c r="L243">
        <v>6.0411327384656925E-3</v>
      </c>
      <c r="M243">
        <v>5.6639009492090806E-3</v>
      </c>
      <c r="N243">
        <v>5.6579682471007151E-3</v>
      </c>
      <c r="O243">
        <v>6.601960905197643E-3</v>
      </c>
      <c r="P243">
        <v>4.6031331276344548E-3</v>
      </c>
      <c r="Q243">
        <v>4.4358345748534015E-3</v>
      </c>
      <c r="R243">
        <v>8.4532314639904106E-3</v>
      </c>
      <c r="S243">
        <v>1.0027737656051224E-2</v>
      </c>
      <c r="T243">
        <v>8.7792199191537319E-3</v>
      </c>
      <c r="U243">
        <v>8.4057041204298136E-3</v>
      </c>
      <c r="V243">
        <v>9.4036318305578282E-3</v>
      </c>
      <c r="W243">
        <v>8.8762416988294179E-3</v>
      </c>
      <c r="X243">
        <v>8.1828651374517784E-3</v>
      </c>
      <c r="Y243">
        <v>9.1366842318446745E-3</v>
      </c>
      <c r="Z243">
        <v>1.0929220829099867E-2</v>
      </c>
      <c r="AA243">
        <v>1.1096346864256161E-2</v>
      </c>
      <c r="AB243">
        <v>1.1336844376384979E-2</v>
      </c>
      <c r="AC243">
        <v>1.2530405035428021E-2</v>
      </c>
      <c r="AD243">
        <v>1.3273801509545918E-2</v>
      </c>
      <c r="AE243">
        <v>1.3653045849667882E-2</v>
      </c>
    </row>
    <row r="244" spans="1:31" x14ac:dyDescent="0.3">
      <c r="A244" t="s">
        <v>384</v>
      </c>
      <c r="B244" t="s">
        <v>6</v>
      </c>
      <c r="C244" t="s">
        <v>33</v>
      </c>
      <c r="D244">
        <v>0.10796321852649535</v>
      </c>
      <c r="E244">
        <v>9.0908608170633329E-2</v>
      </c>
      <c r="F244">
        <v>8.859488648577972E-2</v>
      </c>
      <c r="G244">
        <v>8.1468466945391727E-2</v>
      </c>
      <c r="H244">
        <v>9.3533535416863239E-2</v>
      </c>
      <c r="I244">
        <v>0.1179169701493287</v>
      </c>
      <c r="J244">
        <v>0.16949422646231166</v>
      </c>
      <c r="K244">
        <v>0.22106222450353441</v>
      </c>
      <c r="L244">
        <v>0.30237524234341612</v>
      </c>
      <c r="M244">
        <v>0.32065426844453715</v>
      </c>
      <c r="N244">
        <v>0.32193687245661362</v>
      </c>
      <c r="O244">
        <v>0.38533961057829069</v>
      </c>
      <c r="P244">
        <v>0.41317474388627479</v>
      </c>
      <c r="Q244">
        <v>0.42882560449028528</v>
      </c>
      <c r="R244">
        <v>0.44798705877139505</v>
      </c>
      <c r="S244">
        <v>0.43256840368008093</v>
      </c>
      <c r="T244">
        <v>0.35682673750541244</v>
      </c>
      <c r="U244">
        <v>0.38770875305584546</v>
      </c>
      <c r="V244">
        <v>0.37717042311893811</v>
      </c>
      <c r="W244">
        <v>0.40371263885204317</v>
      </c>
      <c r="X244">
        <v>0.37456529702321678</v>
      </c>
      <c r="Y244">
        <v>0.3657087668164864</v>
      </c>
      <c r="Z244">
        <v>0.38888217790851781</v>
      </c>
      <c r="AA244">
        <v>0.40154090619824928</v>
      </c>
      <c r="AB244">
        <v>0.3586625847046872</v>
      </c>
      <c r="AC244">
        <v>0.38295765154895384</v>
      </c>
      <c r="AD244">
        <v>0.39921693773859446</v>
      </c>
      <c r="AE244">
        <v>0.33735462092293372</v>
      </c>
    </row>
    <row r="245" spans="1:31" x14ac:dyDescent="0.3">
      <c r="A245" t="s">
        <v>385</v>
      </c>
      <c r="B245" t="s">
        <v>6</v>
      </c>
      <c r="C245" t="s">
        <v>37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5.8035838276808231E-4</v>
      </c>
      <c r="X245">
        <v>5.0545290901640586E-4</v>
      </c>
      <c r="Y245">
        <v>5.7522081936299432E-4</v>
      </c>
      <c r="Z245">
        <v>6.8863691413122163E-4</v>
      </c>
      <c r="AA245">
        <v>8.395015242779072E-4</v>
      </c>
      <c r="AB245">
        <v>1.3145339609389553E-3</v>
      </c>
      <c r="AC245">
        <v>1.480509123905625E-3</v>
      </c>
      <c r="AD245">
        <v>1.4818270043399449E-3</v>
      </c>
      <c r="AE245">
        <v>1.7553298837292316E-3</v>
      </c>
    </row>
    <row r="246" spans="1:31" x14ac:dyDescent="0.3">
      <c r="A246" t="s">
        <v>386</v>
      </c>
      <c r="B246" t="s">
        <v>6</v>
      </c>
      <c r="C246" t="s">
        <v>40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2.1936076186858557E-4</v>
      </c>
      <c r="O246">
        <v>1.6763363732133149E-4</v>
      </c>
      <c r="P246">
        <v>3.7543957687698654E-4</v>
      </c>
      <c r="Q246">
        <v>4.9098504948503173E-4</v>
      </c>
      <c r="R246">
        <v>4.9507011310818917E-4</v>
      </c>
      <c r="S246">
        <v>6.323321785269971E-4</v>
      </c>
      <c r="T246">
        <v>6.3546251083722251E-4</v>
      </c>
      <c r="U246">
        <v>5.5229294730231322E-4</v>
      </c>
      <c r="V246">
        <v>7.7628302344476697E-4</v>
      </c>
      <c r="W246">
        <v>8.487731526493356E-4</v>
      </c>
      <c r="X246">
        <v>6.2642587063504909E-4</v>
      </c>
      <c r="Y246">
        <v>5.4687145237096652E-4</v>
      </c>
      <c r="Z246">
        <v>8.4401405881294011E-4</v>
      </c>
      <c r="AA246">
        <v>1.3416123929017054E-3</v>
      </c>
      <c r="AB246">
        <v>1.5562580716008696E-3</v>
      </c>
      <c r="AC246">
        <v>1.5028125772099698E-3</v>
      </c>
      <c r="AD246">
        <v>1.3328467284236616E-3</v>
      </c>
      <c r="AE246">
        <v>1.5373576433395082E-3</v>
      </c>
    </row>
    <row r="247" spans="1:31" x14ac:dyDescent="0.3">
      <c r="A247" t="s">
        <v>387</v>
      </c>
      <c r="B247" t="s">
        <v>6</v>
      </c>
      <c r="C247" t="s">
        <v>38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2.9469104926040032E-6</v>
      </c>
      <c r="Q247">
        <v>2.8079375387129983E-6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 t="s">
        <v>388</v>
      </c>
      <c r="B248" t="s">
        <v>6</v>
      </c>
      <c r="C248" t="s">
        <v>140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3.7046741385881361E-5</v>
      </c>
      <c r="AE248">
        <v>5.0449873883425107E-5</v>
      </c>
    </row>
    <row r="249" spans="1:31" x14ac:dyDescent="0.3">
      <c r="A249" t="s">
        <v>389</v>
      </c>
      <c r="B249" t="s">
        <v>6</v>
      </c>
      <c r="C249" t="s">
        <v>141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3">
      <c r="A250" t="s">
        <v>390</v>
      </c>
      <c r="B250" t="s">
        <v>6</v>
      </c>
      <c r="C250" t="s">
        <v>34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9.2864737184556196E-3</v>
      </c>
      <c r="K250">
        <v>4.0102322041713885E-2</v>
      </c>
      <c r="L250">
        <v>5.9548158234962616E-2</v>
      </c>
      <c r="M250">
        <v>7.2614198947489619E-2</v>
      </c>
      <c r="N250">
        <v>0.12188788518178291</v>
      </c>
      <c r="O250">
        <v>0.1436073036796579</v>
      </c>
      <c r="P250">
        <v>0.13531202916724253</v>
      </c>
      <c r="Q250">
        <v>0.1217202984932779</v>
      </c>
      <c r="R250">
        <v>0.10656380041561553</v>
      </c>
      <c r="S250">
        <v>8.4344536667955702E-2</v>
      </c>
      <c r="T250">
        <v>0.13944853901211657</v>
      </c>
      <c r="U250">
        <v>0.14422515844426387</v>
      </c>
      <c r="V250">
        <v>0.12819244161362403</v>
      </c>
      <c r="W250">
        <v>0.12276595916579155</v>
      </c>
      <c r="X250">
        <v>0.13125715158432266</v>
      </c>
      <c r="Y250">
        <v>0.12947053168939757</v>
      </c>
      <c r="Z250">
        <v>9.3036512672977745E-2</v>
      </c>
      <c r="AA250">
        <v>8.2772275837085574E-2</v>
      </c>
      <c r="AB250">
        <v>8.445033890073049E-2</v>
      </c>
      <c r="AC250">
        <v>8.1766905988794519E-2</v>
      </c>
      <c r="AD250">
        <v>7.5519084919419333E-2</v>
      </c>
      <c r="AE250">
        <v>8.7025037679360179E-2</v>
      </c>
    </row>
    <row r="251" spans="1:31" x14ac:dyDescent="0.3">
      <c r="A251" t="s">
        <v>391</v>
      </c>
      <c r="B251" t="s">
        <v>6</v>
      </c>
      <c r="C251" t="s">
        <v>75</v>
      </c>
      <c r="D251">
        <v>0</v>
      </c>
      <c r="E251">
        <v>0</v>
      </c>
      <c r="F251">
        <v>0</v>
      </c>
      <c r="G251">
        <v>9.3310309976936956E-2</v>
      </c>
      <c r="H251">
        <v>0.11103645479457379</v>
      </c>
      <c r="I251">
        <v>0.10828542831664421</v>
      </c>
      <c r="J251">
        <v>9.7408876931274452E-2</v>
      </c>
      <c r="K251">
        <v>8.5341132049201143E-2</v>
      </c>
      <c r="L251">
        <v>8.3209021591831467E-2</v>
      </c>
      <c r="M251">
        <v>7.7296309809251368E-2</v>
      </c>
      <c r="N251">
        <v>7.5330765623985191E-2</v>
      </c>
      <c r="O251">
        <v>4.5940214998507131E-2</v>
      </c>
      <c r="P251">
        <v>4.0134021049139747E-2</v>
      </c>
      <c r="Q251">
        <v>3.8286953396682998E-2</v>
      </c>
      <c r="R251">
        <v>4.0503535798966706E-2</v>
      </c>
      <c r="S251">
        <v>4.1363528506562448E-2</v>
      </c>
      <c r="T251">
        <v>2.6972649460449097E-2</v>
      </c>
      <c r="U251">
        <v>3.4146990275208212E-2</v>
      </c>
      <c r="V251">
        <v>2.7363778505345559E-2</v>
      </c>
      <c r="W251">
        <v>4.0108870977232203E-2</v>
      </c>
      <c r="X251">
        <v>3.8353921986511816E-2</v>
      </c>
      <c r="Y251">
        <v>3.9599125277848438E-2</v>
      </c>
      <c r="Z251">
        <v>3.5311827769564562E-2</v>
      </c>
      <c r="AA251">
        <v>4.2906101877567618E-2</v>
      </c>
      <c r="AB251">
        <v>3.9361171295642317E-2</v>
      </c>
      <c r="AC251">
        <v>4.1450362867948773E-2</v>
      </c>
      <c r="AD251">
        <v>4.2774136412921597E-2</v>
      </c>
      <c r="AE251">
        <v>4.8672030125304591E-2</v>
      </c>
    </row>
    <row r="252" spans="1:31" x14ac:dyDescent="0.3">
      <c r="A252" t="s">
        <v>392</v>
      </c>
      <c r="B252" t="s">
        <v>6</v>
      </c>
      <c r="C252" t="s">
        <v>39</v>
      </c>
      <c r="D252">
        <v>0.71215640191203777</v>
      </c>
      <c r="E252">
        <v>0.7403618859217006</v>
      </c>
      <c r="F252">
        <v>0.74999446813527826</v>
      </c>
      <c r="G252">
        <v>0.65322906836459194</v>
      </c>
      <c r="H252">
        <v>0.60887386117903919</v>
      </c>
      <c r="I252">
        <v>0.58522269826477491</v>
      </c>
      <c r="J252">
        <v>0.50705410501540149</v>
      </c>
      <c r="K252">
        <v>0.45637930175325869</v>
      </c>
      <c r="L252">
        <v>0.28981588668350905</v>
      </c>
      <c r="M252">
        <v>0.25536404215905345</v>
      </c>
      <c r="N252">
        <v>0.19685629368245219</v>
      </c>
      <c r="O252">
        <v>0.13741549262336031</v>
      </c>
      <c r="P252">
        <v>0.21066582552864715</v>
      </c>
      <c r="Q252">
        <v>0.1998546756829005</v>
      </c>
      <c r="R252">
        <v>0.19114414115442271</v>
      </c>
      <c r="S252">
        <v>0.18823523716316784</v>
      </c>
      <c r="T252">
        <v>0.19731288484897067</v>
      </c>
      <c r="U252">
        <v>0.1784221673958348</v>
      </c>
      <c r="V252">
        <v>0.17702354175574797</v>
      </c>
      <c r="W252">
        <v>0.19425433879463677</v>
      </c>
      <c r="X252">
        <v>0.18600642635153317</v>
      </c>
      <c r="Y252">
        <v>0.17343987828549662</v>
      </c>
      <c r="Z252">
        <v>0.18182191733081926</v>
      </c>
      <c r="AA252">
        <v>0.18585477650600207</v>
      </c>
      <c r="AB252">
        <v>0.17173948870268721</v>
      </c>
      <c r="AC252">
        <v>0.16244315736657136</v>
      </c>
      <c r="AD252">
        <v>0.15777590288284943</v>
      </c>
      <c r="AE252">
        <v>0.1724794740559035</v>
      </c>
    </row>
    <row r="253" spans="1:31" x14ac:dyDescent="0.3">
      <c r="A253" t="s">
        <v>393</v>
      </c>
      <c r="B253" t="s">
        <v>6</v>
      </c>
      <c r="C253" t="s">
        <v>76</v>
      </c>
      <c r="D253">
        <v>3.9862929637396677E-3</v>
      </c>
      <c r="E253">
        <v>6.5506820547010336E-4</v>
      </c>
      <c r="F253">
        <v>8.6547874562014615E-5</v>
      </c>
      <c r="G253">
        <v>2.6677472189839016E-3</v>
      </c>
      <c r="H253">
        <v>8.4325923482770238E-4</v>
      </c>
      <c r="I253">
        <v>0</v>
      </c>
      <c r="J253">
        <v>1.2023236075609366E-3</v>
      </c>
      <c r="K253">
        <v>0</v>
      </c>
      <c r="L253">
        <v>2.957534974276687E-5</v>
      </c>
      <c r="M253">
        <v>3.6145722446854754E-5</v>
      </c>
      <c r="N253">
        <v>2.1188662866343497E-4</v>
      </c>
      <c r="O253">
        <v>7.2883493578069559E-4</v>
      </c>
      <c r="P253">
        <v>7.0411663982227304E-4</v>
      </c>
      <c r="Q253">
        <v>4.7146727868076129E-4</v>
      </c>
      <c r="R253">
        <v>5.6625999359834036E-6</v>
      </c>
      <c r="S253">
        <v>1.4674747326769413E-4</v>
      </c>
      <c r="T253">
        <v>0</v>
      </c>
      <c r="U253">
        <v>0</v>
      </c>
      <c r="V253">
        <v>2.013687706852903E-4</v>
      </c>
      <c r="W253">
        <v>6.9445947271904558E-4</v>
      </c>
      <c r="X253">
        <v>1.2419618746478615E-4</v>
      </c>
      <c r="Y253">
        <v>2.329996370531704E-4</v>
      </c>
      <c r="Z253">
        <v>1.9121404522078617E-4</v>
      </c>
      <c r="AA253">
        <v>2.430183862075449E-3</v>
      </c>
      <c r="AB253">
        <v>1.3868725834703015E-3</v>
      </c>
      <c r="AC253">
        <v>1.1476458953041456E-3</v>
      </c>
      <c r="AD253">
        <v>1.9353552697198655E-3</v>
      </c>
      <c r="AE253">
        <v>2.6377006026602101E-3</v>
      </c>
    </row>
    <row r="254" spans="1:31" x14ac:dyDescent="0.3">
      <c r="A254" t="s">
        <v>394</v>
      </c>
      <c r="B254" t="s">
        <v>21</v>
      </c>
      <c r="C254" t="s">
        <v>35</v>
      </c>
      <c r="D254">
        <v>0.15529266065668082</v>
      </c>
      <c r="E254">
        <v>0.15800274325898267</v>
      </c>
      <c r="F254">
        <v>0.13962799521439526</v>
      </c>
      <c r="G254">
        <v>0.14760117768154218</v>
      </c>
      <c r="H254">
        <v>0.16027110734915714</v>
      </c>
      <c r="I254">
        <v>0.13615393859265654</v>
      </c>
      <c r="J254">
        <v>0.1487193496164789</v>
      </c>
      <c r="K254">
        <v>0.14801592109396958</v>
      </c>
      <c r="L254">
        <v>0.1415187995035983</v>
      </c>
      <c r="M254">
        <v>0.17324547703837295</v>
      </c>
      <c r="N254">
        <v>0.16370086328771496</v>
      </c>
      <c r="O254">
        <v>8.3619555846088905E-2</v>
      </c>
      <c r="P254">
        <v>8.4096211183205274E-2</v>
      </c>
      <c r="Q254">
        <v>0.19516530324480222</v>
      </c>
      <c r="R254">
        <v>0.21502281353761146</v>
      </c>
      <c r="S254">
        <v>0.22467717979922888</v>
      </c>
      <c r="T254">
        <v>0.31067686637385789</v>
      </c>
      <c r="U254">
        <v>0.3349077730858569</v>
      </c>
      <c r="V254">
        <v>0.38841963059809853</v>
      </c>
      <c r="W254">
        <v>0.35174556677639335</v>
      </c>
      <c r="X254">
        <v>0.42621201790303587</v>
      </c>
      <c r="Y254">
        <v>0.42354714427207313</v>
      </c>
      <c r="Z254">
        <v>0.45358573486184312</v>
      </c>
      <c r="AA254">
        <v>0.43883237994013946</v>
      </c>
      <c r="AB254">
        <v>0.5647795567190298</v>
      </c>
      <c r="AC254">
        <v>0.58139514691864391</v>
      </c>
      <c r="AD254">
        <v>0.57659602299751167</v>
      </c>
      <c r="AE254">
        <v>0.57579761378856864</v>
      </c>
    </row>
    <row r="255" spans="1:31" x14ac:dyDescent="0.3">
      <c r="A255" t="s">
        <v>395</v>
      </c>
      <c r="B255" t="s">
        <v>21</v>
      </c>
      <c r="C255" t="s">
        <v>66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 t="s">
        <v>396</v>
      </c>
      <c r="B256" t="s">
        <v>21</v>
      </c>
      <c r="C256" t="s">
        <v>33</v>
      </c>
      <c r="D256">
        <v>0.10082060964814638</v>
      </c>
      <c r="E256">
        <v>0.14466855252747535</v>
      </c>
      <c r="F256">
        <v>0.12515838326734027</v>
      </c>
      <c r="G256">
        <v>0.14458227995825557</v>
      </c>
      <c r="H256">
        <v>0.13450581300274778</v>
      </c>
      <c r="I256">
        <v>0.10638576628021477</v>
      </c>
      <c r="J256">
        <v>0.11651190031469602</v>
      </c>
      <c r="K256">
        <v>9.2493113048784534E-2</v>
      </c>
      <c r="L256">
        <v>9.8185195849391421E-2</v>
      </c>
      <c r="M256">
        <v>0.12673134983444032</v>
      </c>
      <c r="N256">
        <v>0.15370237882045207</v>
      </c>
      <c r="O256">
        <v>9.2467522176455E-2</v>
      </c>
      <c r="P256">
        <v>0.12612404926785442</v>
      </c>
      <c r="Q256">
        <v>0.14923942795152567</v>
      </c>
      <c r="R256">
        <v>0.18593971699331388</v>
      </c>
      <c r="S256">
        <v>0.12940435564911018</v>
      </c>
      <c r="T256">
        <v>0.17871020330514606</v>
      </c>
      <c r="U256">
        <v>0.20547322043560215</v>
      </c>
      <c r="V256">
        <v>0.25813566073695299</v>
      </c>
      <c r="W256">
        <v>0.25247299578219839</v>
      </c>
      <c r="X256">
        <v>0.28539609310571334</v>
      </c>
      <c r="Y256">
        <v>0.3364689884255867</v>
      </c>
      <c r="Z256">
        <v>0.33824102329793315</v>
      </c>
      <c r="AA256">
        <v>0.37436008888982858</v>
      </c>
      <c r="AB256">
        <v>0.29536027919328472</v>
      </c>
      <c r="AC256">
        <v>0.28386824612281342</v>
      </c>
      <c r="AD256">
        <v>0.30678021799251898</v>
      </c>
      <c r="AE256">
        <v>0.31062429011863768</v>
      </c>
    </row>
    <row r="257" spans="1:31" x14ac:dyDescent="0.3">
      <c r="A257" t="s">
        <v>397</v>
      </c>
      <c r="B257" t="s">
        <v>21</v>
      </c>
      <c r="C257" t="s">
        <v>37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 t="s">
        <v>398</v>
      </c>
      <c r="B258" t="s">
        <v>21</v>
      </c>
      <c r="C258" t="s">
        <v>40</v>
      </c>
      <c r="D258">
        <v>0</v>
      </c>
      <c r="E258">
        <v>0</v>
      </c>
      <c r="F258">
        <v>0</v>
      </c>
      <c r="G258">
        <v>0</v>
      </c>
      <c r="H258">
        <v>5.2346794959213933E-3</v>
      </c>
      <c r="I258">
        <v>3.9532986639828297E-3</v>
      </c>
      <c r="J258">
        <v>4.0494651755792572E-3</v>
      </c>
      <c r="K258">
        <v>3.4253005269438128E-3</v>
      </c>
      <c r="L258">
        <v>2.9944745708485564E-3</v>
      </c>
      <c r="M258">
        <v>3.3320001823260183E-3</v>
      </c>
      <c r="N258">
        <v>2.9130231995862796E-3</v>
      </c>
      <c r="O258">
        <v>1.4421421896031543E-3</v>
      </c>
      <c r="P258">
        <v>1.3694520111314789E-3</v>
      </c>
      <c r="Q258">
        <v>1.4821220608487804E-3</v>
      </c>
      <c r="R258">
        <v>1.4914531489843487E-3</v>
      </c>
      <c r="S258">
        <v>1.043089860597646E-3</v>
      </c>
      <c r="T258">
        <v>1.2589313925387168E-3</v>
      </c>
      <c r="U258">
        <v>1.3164587555826331E-3</v>
      </c>
      <c r="V258">
        <v>1.5093934734263315E-3</v>
      </c>
      <c r="W258">
        <v>1.3250268178648433E-3</v>
      </c>
      <c r="X258">
        <v>1.7129457145861199E-3</v>
      </c>
      <c r="Y258">
        <v>2.800795138799498E-3</v>
      </c>
      <c r="Z258">
        <v>2.8581947400181354E-3</v>
      </c>
      <c r="AA258">
        <v>2.5399263649039734E-3</v>
      </c>
      <c r="AB258">
        <v>2.0827802300144517E-3</v>
      </c>
      <c r="AC258">
        <v>2.1484691532446857E-3</v>
      </c>
      <c r="AD258">
        <v>1.9825406176998822E-3</v>
      </c>
      <c r="AE258">
        <v>2.2697678468385496E-3</v>
      </c>
    </row>
    <row r="259" spans="1:31" x14ac:dyDescent="0.3">
      <c r="A259" t="s">
        <v>399</v>
      </c>
      <c r="B259" t="s">
        <v>21</v>
      </c>
      <c r="C259" t="s">
        <v>38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 t="s">
        <v>400</v>
      </c>
      <c r="B260" t="s">
        <v>21</v>
      </c>
      <c r="C260" t="s">
        <v>140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5.1444940052832863E-3</v>
      </c>
      <c r="V260">
        <v>5.9256049050565784E-3</v>
      </c>
      <c r="W260">
        <v>5.3563258246673599E-3</v>
      </c>
      <c r="X260">
        <v>2.7081674439315803E-3</v>
      </c>
      <c r="Y260">
        <v>1.4279483258949112E-3</v>
      </c>
      <c r="Z260">
        <v>1.4770470178971846E-3</v>
      </c>
      <c r="AA260">
        <v>3.2790587979612856E-3</v>
      </c>
      <c r="AB260">
        <v>2.5307028212952225E-3</v>
      </c>
      <c r="AC260">
        <v>2.2773449574817915E-3</v>
      </c>
      <c r="AD260">
        <v>1.1798084036180624E-3</v>
      </c>
      <c r="AE260">
        <v>1.3087825900215259E-3</v>
      </c>
    </row>
    <row r="261" spans="1:31" x14ac:dyDescent="0.3">
      <c r="A261" t="s">
        <v>401</v>
      </c>
      <c r="B261" t="s">
        <v>21</v>
      </c>
      <c r="C261" t="s">
        <v>141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 t="s">
        <v>402</v>
      </c>
      <c r="B262" t="s">
        <v>21</v>
      </c>
      <c r="C262" t="s">
        <v>34</v>
      </c>
      <c r="D262">
        <v>0.74225121295741703</v>
      </c>
      <c r="E262">
        <v>0.69575995895367582</v>
      </c>
      <c r="F262">
        <v>0.73391631703494076</v>
      </c>
      <c r="G262">
        <v>0.70651236739355383</v>
      </c>
      <c r="H262">
        <v>0.69998840015217356</v>
      </c>
      <c r="I262">
        <v>0.75350699646314589</v>
      </c>
      <c r="J262">
        <v>0.73071928489324578</v>
      </c>
      <c r="K262">
        <v>0.75606566533030206</v>
      </c>
      <c r="L262">
        <v>0.75730153007616163</v>
      </c>
      <c r="M262">
        <v>0.69669117294486071</v>
      </c>
      <c r="N262">
        <v>0.67968373469224674</v>
      </c>
      <c r="O262">
        <v>0.82247077978785299</v>
      </c>
      <c r="P262">
        <v>0.78841028753780873</v>
      </c>
      <c r="Q262">
        <v>0.6541131467428235</v>
      </c>
      <c r="R262">
        <v>0.5975460163200903</v>
      </c>
      <c r="S262">
        <v>0.64487537469106326</v>
      </c>
      <c r="T262">
        <v>0.50935399892845723</v>
      </c>
      <c r="U262">
        <v>0.45315805371767498</v>
      </c>
      <c r="V262">
        <v>0.3460097102864656</v>
      </c>
      <c r="W262">
        <v>0.38910008479887598</v>
      </c>
      <c r="X262">
        <v>0.28397077583273311</v>
      </c>
      <c r="Y262">
        <v>0.21235833976750065</v>
      </c>
      <c r="Z262">
        <v>0.16328497542713075</v>
      </c>
      <c r="AA262">
        <v>0.14995329219293299</v>
      </c>
      <c r="AB262">
        <v>0.10857079516683561</v>
      </c>
      <c r="AC262">
        <v>0.10716494499936803</v>
      </c>
      <c r="AD262">
        <v>9.2881730916748798E-2</v>
      </c>
      <c r="AE262">
        <v>8.5974236029763076E-2</v>
      </c>
    </row>
    <row r="263" spans="1:31" x14ac:dyDescent="0.3">
      <c r="A263" t="s">
        <v>403</v>
      </c>
      <c r="B263" t="s">
        <v>21</v>
      </c>
      <c r="C263" t="s">
        <v>75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2.3396784070145362E-2</v>
      </c>
      <c r="Z263">
        <v>4.0553024655177621E-2</v>
      </c>
      <c r="AA263">
        <v>3.1035253814233613E-2</v>
      </c>
      <c r="AB263">
        <v>2.6675885869540096E-2</v>
      </c>
      <c r="AC263">
        <v>2.3145847848448302E-2</v>
      </c>
      <c r="AD263">
        <v>2.05796790719028E-2</v>
      </c>
      <c r="AE263">
        <v>2.4025309626170673E-2</v>
      </c>
    </row>
    <row r="264" spans="1:31" x14ac:dyDescent="0.3">
      <c r="A264" t="s">
        <v>404</v>
      </c>
      <c r="B264" t="s">
        <v>21</v>
      </c>
      <c r="C264" t="s">
        <v>39</v>
      </c>
      <c r="D264">
        <v>1.6355167377557552E-3</v>
      </c>
      <c r="E264">
        <v>1.5687452598662109E-3</v>
      </c>
      <c r="F264">
        <v>1.2973044833237822E-3</v>
      </c>
      <c r="G264">
        <v>1.304174966648349E-3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3">
      <c r="A265" t="s">
        <v>405</v>
      </c>
      <c r="B265" t="s">
        <v>21</v>
      </c>
      <c r="C265" t="s">
        <v>76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3">
      <c r="A266" t="s">
        <v>406</v>
      </c>
      <c r="B266" t="s">
        <v>10</v>
      </c>
      <c r="C266" t="s">
        <v>35</v>
      </c>
      <c r="D266">
        <v>1</v>
      </c>
      <c r="E266">
        <v>1</v>
      </c>
      <c r="F266">
        <v>0.17489854441094413</v>
      </c>
      <c r="G266">
        <v>0.12551902760767761</v>
      </c>
      <c r="H266">
        <v>0.12633843223621952</v>
      </c>
      <c r="I266">
        <v>0.11177448052928364</v>
      </c>
      <c r="J266">
        <v>0.16168661213971633</v>
      </c>
      <c r="K266">
        <v>7.2670428899294426E-2</v>
      </c>
      <c r="L266">
        <v>9.4890253931243285E-2</v>
      </c>
      <c r="M266">
        <v>0.15471740821211036</v>
      </c>
      <c r="N266">
        <v>0.19613849726651575</v>
      </c>
      <c r="O266">
        <v>0.23592808625231687</v>
      </c>
      <c r="P266">
        <v>2.4104664462810139E-2</v>
      </c>
      <c r="Q266">
        <v>0.17394673960853368</v>
      </c>
      <c r="R266">
        <v>2.9254186545057854E-2</v>
      </c>
      <c r="S266">
        <v>2.6141839471797892E-2</v>
      </c>
      <c r="T266">
        <v>4.115028533031459E-2</v>
      </c>
      <c r="U266">
        <v>8.564438873362043E-2</v>
      </c>
      <c r="V266">
        <v>7.1435992101770401E-2</v>
      </c>
      <c r="W266">
        <v>6.4685418131736991E-2</v>
      </c>
      <c r="X266">
        <v>0.14975953738095785</v>
      </c>
      <c r="Y266">
        <v>0.13001731581491807</v>
      </c>
      <c r="Z266">
        <v>0.10334683741738245</v>
      </c>
      <c r="AA266">
        <v>7.1878927482125737E-2</v>
      </c>
      <c r="AB266">
        <v>6.263645378677786E-2</v>
      </c>
      <c r="AC266">
        <v>5.7174317881432797E-2</v>
      </c>
      <c r="AD266">
        <v>5.6789002076019571E-2</v>
      </c>
      <c r="AE266">
        <v>5.3662111416187791E-2</v>
      </c>
    </row>
    <row r="267" spans="1:31" x14ac:dyDescent="0.3">
      <c r="A267" t="s">
        <v>407</v>
      </c>
      <c r="B267" t="s">
        <v>10</v>
      </c>
      <c r="C267" t="s">
        <v>66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3">
      <c r="A268" t="s">
        <v>408</v>
      </c>
      <c r="B268" t="s">
        <v>10</v>
      </c>
      <c r="C268" t="s">
        <v>33</v>
      </c>
      <c r="D268">
        <v>0</v>
      </c>
      <c r="E268">
        <v>0</v>
      </c>
      <c r="F268">
        <v>0.78892878645563713</v>
      </c>
      <c r="G268">
        <v>0.76140783979989601</v>
      </c>
      <c r="H268">
        <v>0.84048353610038107</v>
      </c>
      <c r="I268">
        <v>0.87193465421274408</v>
      </c>
      <c r="J268">
        <v>0.77905908916860589</v>
      </c>
      <c r="K268">
        <v>0.66919000278919083</v>
      </c>
      <c r="L268">
        <v>0.73309340881844653</v>
      </c>
      <c r="M268">
        <v>0.77486448040099787</v>
      </c>
      <c r="N268">
        <v>0.5853430278804409</v>
      </c>
      <c r="O268">
        <v>0.62279975435251378</v>
      </c>
      <c r="P268">
        <v>0.21721496137429439</v>
      </c>
      <c r="Q268">
        <v>0.61565793320916329</v>
      </c>
      <c r="R268">
        <v>0.78061568143659377</v>
      </c>
      <c r="S268">
        <v>0.79216936283876871</v>
      </c>
      <c r="T268">
        <v>0.88844083358539339</v>
      </c>
      <c r="U268">
        <v>0.81645339641264769</v>
      </c>
      <c r="V268">
        <v>0.83721205683187072</v>
      </c>
      <c r="W268">
        <v>0.87001279026982281</v>
      </c>
      <c r="X268">
        <v>0.79729800851868216</v>
      </c>
      <c r="Y268">
        <v>0.74688796676617875</v>
      </c>
      <c r="Z268">
        <v>0.81222036855543966</v>
      </c>
      <c r="AA268">
        <v>0.84240475044422414</v>
      </c>
      <c r="AB268">
        <v>0.84791465976841707</v>
      </c>
      <c r="AC268">
        <v>0.84834207327909705</v>
      </c>
      <c r="AD268">
        <v>0.83565014175190855</v>
      </c>
      <c r="AE268">
        <v>0.84205358184442947</v>
      </c>
    </row>
    <row r="269" spans="1:31" x14ac:dyDescent="0.3">
      <c r="A269" t="s">
        <v>409</v>
      </c>
      <c r="B269" t="s">
        <v>10</v>
      </c>
      <c r="C269" t="s">
        <v>37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3">
      <c r="A270" t="s">
        <v>410</v>
      </c>
      <c r="B270" t="s">
        <v>10</v>
      </c>
      <c r="C270" t="s">
        <v>40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1.2670079838877931E-2</v>
      </c>
      <c r="O270">
        <v>3.4114508428312379E-3</v>
      </c>
      <c r="P270">
        <v>3.1211685136309054E-2</v>
      </c>
      <c r="Q270">
        <v>1.5470504259472341E-2</v>
      </c>
      <c r="R270">
        <v>8.1453833283217231E-3</v>
      </c>
      <c r="S270">
        <v>1.3126891617190998E-2</v>
      </c>
      <c r="T270">
        <v>4.2000252399288056E-3</v>
      </c>
      <c r="U270">
        <v>6.1768306254269597E-3</v>
      </c>
      <c r="V270">
        <v>1.8431995730175149E-2</v>
      </c>
      <c r="W270">
        <v>1.5295589954568532E-2</v>
      </c>
      <c r="X270">
        <v>4.447088445456408E-3</v>
      </c>
      <c r="Y270">
        <v>1.082656129695422E-2</v>
      </c>
      <c r="Z270">
        <v>1.2158320080632234E-2</v>
      </c>
      <c r="AA270">
        <v>1.8437291130243595E-2</v>
      </c>
      <c r="AB270">
        <v>2.1944988657646852E-2</v>
      </c>
      <c r="AC270">
        <v>2.3480063739342905E-2</v>
      </c>
      <c r="AD270">
        <v>2.7938429386692724E-2</v>
      </c>
      <c r="AE270">
        <v>3.0863110045449862E-2</v>
      </c>
    </row>
    <row r="271" spans="1:31" x14ac:dyDescent="0.3">
      <c r="A271" t="s">
        <v>411</v>
      </c>
      <c r="B271" t="s">
        <v>10</v>
      </c>
      <c r="C271" t="s">
        <v>38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8.1072633501036096E-6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3">
      <c r="A272" t="s">
        <v>412</v>
      </c>
      <c r="B272" t="s">
        <v>10</v>
      </c>
      <c r="C272" t="s">
        <v>140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3">
      <c r="A273" t="s">
        <v>413</v>
      </c>
      <c r="B273" t="s">
        <v>10</v>
      </c>
      <c r="C273" t="s">
        <v>141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3">
      <c r="A274" t="s">
        <v>414</v>
      </c>
      <c r="B274" t="s">
        <v>10</v>
      </c>
      <c r="C274" t="s">
        <v>34</v>
      </c>
      <c r="D274">
        <v>0</v>
      </c>
      <c r="E274">
        <v>0</v>
      </c>
      <c r="F274">
        <v>3.6172669133418732E-2</v>
      </c>
      <c r="G274">
        <v>0.11307313259242636</v>
      </c>
      <c r="H274">
        <v>3.3178031663399339E-2</v>
      </c>
      <c r="I274">
        <v>1.6290865257972312E-2</v>
      </c>
      <c r="J274">
        <v>5.9254298691677934E-2</v>
      </c>
      <c r="K274">
        <v>0.25813956831151486</v>
      </c>
      <c r="L274">
        <v>0.17201633725031026</v>
      </c>
      <c r="M274">
        <v>6.3135774815132606E-2</v>
      </c>
      <c r="N274">
        <v>0.19567996569075358</v>
      </c>
      <c r="O274">
        <v>0.12839831115407604</v>
      </c>
      <c r="P274">
        <v>0.71087603665178489</v>
      </c>
      <c r="Q274">
        <v>0.19022249316238832</v>
      </c>
      <c r="R274">
        <v>0.1800988377893607</v>
      </c>
      <c r="S274">
        <v>0.16811865718618679</v>
      </c>
      <c r="T274">
        <v>6.4361316835076371E-2</v>
      </c>
      <c r="U274">
        <v>9.05522953006445E-2</v>
      </c>
      <c r="V274">
        <v>7.2429555826256972E-2</v>
      </c>
      <c r="W274">
        <v>4.9784641262169214E-2</v>
      </c>
      <c r="X274">
        <v>4.7913780878441989E-2</v>
      </c>
      <c r="Y274">
        <v>0.11129650927242858</v>
      </c>
      <c r="Z274">
        <v>7.168480422922896E-2</v>
      </c>
      <c r="AA274">
        <v>6.6367508151265187E-2</v>
      </c>
      <c r="AB274">
        <v>5.9218848019266093E-2</v>
      </c>
      <c r="AC274">
        <v>6.1572639257350001E-2</v>
      </c>
      <c r="AD274">
        <v>6.9886195228995973E-2</v>
      </c>
      <c r="AE274">
        <v>6.7391052271955756E-2</v>
      </c>
    </row>
    <row r="275" spans="1:31" x14ac:dyDescent="0.3">
      <c r="A275" t="s">
        <v>415</v>
      </c>
      <c r="B275" t="s">
        <v>10</v>
      </c>
      <c r="C275" t="s">
        <v>75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2.7176873020796414E-5</v>
      </c>
      <c r="AA275">
        <v>2.6301447294569833E-5</v>
      </c>
      <c r="AB275">
        <v>1.0623272013819986E-3</v>
      </c>
      <c r="AC275">
        <v>1.0529209059450453E-3</v>
      </c>
      <c r="AD275">
        <v>1.4728961160959883E-3</v>
      </c>
      <c r="AE275">
        <v>1.1555861216936759E-3</v>
      </c>
    </row>
    <row r="276" spans="1:31" x14ac:dyDescent="0.3">
      <c r="A276" t="s">
        <v>416</v>
      </c>
      <c r="B276" t="s">
        <v>10</v>
      </c>
      <c r="C276" t="s">
        <v>39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7.2823365717589947E-3</v>
      </c>
      <c r="N276">
        <v>1.0168429323411839E-2</v>
      </c>
      <c r="O276">
        <v>9.4623973982620284E-3</v>
      </c>
      <c r="P276">
        <v>1.6592652374801571E-2</v>
      </c>
      <c r="Q276">
        <v>4.3043701675802085E-3</v>
      </c>
      <c r="R276">
        <v>1.6129124019411867E-3</v>
      </c>
      <c r="S276">
        <v>4.4324888605558403E-4</v>
      </c>
      <c r="T276">
        <v>1.8475390092867526E-3</v>
      </c>
      <c r="U276">
        <v>1.1649816643103017E-3</v>
      </c>
      <c r="V276">
        <v>4.9039950992695405E-4</v>
      </c>
      <c r="W276">
        <v>2.2156038170256977E-4</v>
      </c>
      <c r="X276">
        <v>5.8158477646154329E-4</v>
      </c>
      <c r="Y276">
        <v>9.7164684952028523E-4</v>
      </c>
      <c r="Z276">
        <v>5.624928442956508E-4</v>
      </c>
      <c r="AA276">
        <v>8.3261845025738306E-4</v>
      </c>
      <c r="AB276">
        <v>5.7614146660514619E-4</v>
      </c>
      <c r="AC276">
        <v>6.7859705445752233E-4</v>
      </c>
      <c r="AD276">
        <v>1.3152033315038374E-3</v>
      </c>
      <c r="AE276">
        <v>1.1935640076649311E-4</v>
      </c>
    </row>
    <row r="277" spans="1:31" x14ac:dyDescent="0.3">
      <c r="A277" t="s">
        <v>417</v>
      </c>
      <c r="B277" t="s">
        <v>10</v>
      </c>
      <c r="C277" t="s">
        <v>76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3.9795959286220765E-4</v>
      </c>
      <c r="R277">
        <v>2.7299849872471316E-4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5.2602894589139659E-5</v>
      </c>
      <c r="AB277">
        <v>6.6465810999048374E-3</v>
      </c>
      <c r="AC277">
        <v>7.6993878823746155E-3</v>
      </c>
      <c r="AD277">
        <v>6.9481321087833756E-3</v>
      </c>
      <c r="AE277">
        <v>4.7552018995167386E-3</v>
      </c>
    </row>
    <row r="278" spans="1:31" x14ac:dyDescent="0.3">
      <c r="A278" t="s">
        <v>418</v>
      </c>
      <c r="B278" t="s">
        <v>20</v>
      </c>
      <c r="C278" t="s">
        <v>35</v>
      </c>
      <c r="D278">
        <v>1.2595676996675412E-2</v>
      </c>
      <c r="E278">
        <v>2.9876088776130218E-2</v>
      </c>
      <c r="F278">
        <v>2.5775639726273527E-2</v>
      </c>
      <c r="G278">
        <v>3.7002271006443689E-2</v>
      </c>
      <c r="H278">
        <v>2.7780304886991309E-2</v>
      </c>
      <c r="I278">
        <v>4.4868976557577114E-2</v>
      </c>
      <c r="J278">
        <v>5.1624538082206954E-2</v>
      </c>
      <c r="K278">
        <v>4.9382037867324827E-2</v>
      </c>
      <c r="L278">
        <v>3.8021246773993086E-2</v>
      </c>
      <c r="M278">
        <v>5.7437258348442155E-2</v>
      </c>
      <c r="N278">
        <v>5.4158284851584269E-2</v>
      </c>
      <c r="O278">
        <v>0.24973208702781816</v>
      </c>
      <c r="P278">
        <v>0.3206294339162688</v>
      </c>
      <c r="Q278">
        <v>0.29760040584603864</v>
      </c>
      <c r="R278">
        <v>0.38312391430806236</v>
      </c>
      <c r="S278">
        <v>0.13207384824007665</v>
      </c>
      <c r="T278">
        <v>0.10634808167984283</v>
      </c>
      <c r="U278">
        <v>0.12544479909190129</v>
      </c>
      <c r="V278">
        <v>9.5007685609568807E-2</v>
      </c>
      <c r="W278">
        <v>0.12527035442478093</v>
      </c>
      <c r="X278">
        <v>0.18100451579031648</v>
      </c>
      <c r="Y278">
        <v>0.27517969542377863</v>
      </c>
      <c r="Z278">
        <v>9.5830416364545354E-2</v>
      </c>
      <c r="AA278">
        <v>0.17883650733346348</v>
      </c>
      <c r="AB278">
        <v>6.9252464995151655E-2</v>
      </c>
      <c r="AC278">
        <v>0.15848350039779407</v>
      </c>
      <c r="AD278">
        <v>0.17480046643957337</v>
      </c>
      <c r="AE278">
        <v>0.17359416619613746</v>
      </c>
    </row>
    <row r="279" spans="1:31" x14ac:dyDescent="0.3">
      <c r="A279" t="s">
        <v>419</v>
      </c>
      <c r="B279" t="s">
        <v>20</v>
      </c>
      <c r="C279" t="s">
        <v>66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3.9988197846888484E-3</v>
      </c>
      <c r="P279">
        <v>2.3835862579797413E-3</v>
      </c>
      <c r="Q279">
        <v>2.2241385352866376E-3</v>
      </c>
      <c r="R279">
        <v>5.5659161069067879E-3</v>
      </c>
      <c r="S279">
        <v>5.1436216699229031E-4</v>
      </c>
      <c r="T279">
        <v>3.5364000199277048E-3</v>
      </c>
      <c r="U279">
        <v>1.4971958601592318E-3</v>
      </c>
      <c r="V279">
        <v>2.0785640290254224E-3</v>
      </c>
      <c r="W279">
        <v>6.0502575276809569E-3</v>
      </c>
      <c r="X279">
        <v>3.0974077042057709E-3</v>
      </c>
      <c r="Y279">
        <v>8.5164010213909704E-3</v>
      </c>
      <c r="Z279">
        <v>1.4058758360983203E-2</v>
      </c>
      <c r="AA279">
        <v>2.8118470180111908E-3</v>
      </c>
      <c r="AB279">
        <v>5.1361317348916878E-3</v>
      </c>
      <c r="AC279">
        <v>1.7735908607553138E-2</v>
      </c>
      <c r="AD279">
        <v>1.3113301805288958E-2</v>
      </c>
      <c r="AE279">
        <v>1.0674325356858779E-2</v>
      </c>
    </row>
    <row r="280" spans="1:31" x14ac:dyDescent="0.3">
      <c r="A280" t="s">
        <v>420</v>
      </c>
      <c r="B280" t="s">
        <v>20</v>
      </c>
      <c r="C280" t="s">
        <v>33</v>
      </c>
      <c r="D280">
        <v>0.40880163682521148</v>
      </c>
      <c r="E280">
        <v>0.4223143714417989</v>
      </c>
      <c r="F280">
        <v>0.54954340273006042</v>
      </c>
      <c r="G280">
        <v>0.54062894169195896</v>
      </c>
      <c r="H280">
        <v>0.60225070455608554</v>
      </c>
      <c r="I280">
        <v>0.69294933256886992</v>
      </c>
      <c r="J280">
        <v>0.68611340390300113</v>
      </c>
      <c r="K280">
        <v>0.72630262630658338</v>
      </c>
      <c r="L280">
        <v>0.76128794815480716</v>
      </c>
      <c r="M280">
        <v>0.7862325030062951</v>
      </c>
      <c r="N280">
        <v>0.82875460857569294</v>
      </c>
      <c r="O280">
        <v>0.56149744758701969</v>
      </c>
      <c r="P280">
        <v>0.44208513798293664</v>
      </c>
      <c r="Q280">
        <v>0.63248067010118392</v>
      </c>
      <c r="R280">
        <v>0.40288365743601373</v>
      </c>
      <c r="S280">
        <v>0.82170654303696811</v>
      </c>
      <c r="T280">
        <v>0.81223293204012259</v>
      </c>
      <c r="U280">
        <v>0.74571835385101415</v>
      </c>
      <c r="V280">
        <v>0.70620323292564513</v>
      </c>
      <c r="W280">
        <v>0.43580476540785434</v>
      </c>
      <c r="X280">
        <v>0.59754958727972107</v>
      </c>
      <c r="Y280">
        <v>0.34764426807232141</v>
      </c>
      <c r="Z280">
        <v>0.76365193423672773</v>
      </c>
      <c r="AA280">
        <v>0.65823917384561248</v>
      </c>
      <c r="AB280">
        <v>0.70449016581841795</v>
      </c>
      <c r="AC280">
        <v>0.64581182626545519</v>
      </c>
      <c r="AD280">
        <v>0.71155294187229323</v>
      </c>
      <c r="AE280">
        <v>0.68147410205307812</v>
      </c>
    </row>
    <row r="281" spans="1:31" x14ac:dyDescent="0.3">
      <c r="A281" t="s">
        <v>421</v>
      </c>
      <c r="B281" t="s">
        <v>20</v>
      </c>
      <c r="C281" t="s">
        <v>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 t="s">
        <v>422</v>
      </c>
      <c r="B282" t="s">
        <v>20</v>
      </c>
      <c r="C282" t="s">
        <v>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5.6164480850499432E-4</v>
      </c>
      <c r="P282">
        <v>6.8408344773925273E-4</v>
      </c>
      <c r="Q282">
        <v>1.0246706573113287E-3</v>
      </c>
      <c r="R282">
        <v>9.3620504988535102E-4</v>
      </c>
      <c r="S282">
        <v>7.9368985409232528E-4</v>
      </c>
      <c r="T282">
        <v>9.3427901472754459E-4</v>
      </c>
      <c r="U282">
        <v>9.4442849134920512E-4</v>
      </c>
      <c r="V282">
        <v>9.5520285656302824E-4</v>
      </c>
      <c r="W282">
        <v>9.5290050513913789E-4</v>
      </c>
      <c r="X282">
        <v>8.677683175020934E-4</v>
      </c>
      <c r="Y282">
        <v>1.1183884250502432E-3</v>
      </c>
      <c r="Z282">
        <v>1.0230765244798022E-3</v>
      </c>
      <c r="AA282">
        <v>8.4173620232313052E-4</v>
      </c>
      <c r="AB282">
        <v>1.119412714791891E-3</v>
      </c>
      <c r="AC282">
        <v>1.0294188276535169E-3</v>
      </c>
      <c r="AD282">
        <v>1.3156978965976355E-3</v>
      </c>
      <c r="AE282">
        <v>1.1479763907206006E-3</v>
      </c>
    </row>
    <row r="283" spans="1:31" x14ac:dyDescent="0.3">
      <c r="A283" t="s">
        <v>423</v>
      </c>
      <c r="B283" t="s">
        <v>20</v>
      </c>
      <c r="C283" t="s">
        <v>38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8.1305232773284539E-6</v>
      </c>
      <c r="U283">
        <v>8.218848664738741E-6</v>
      </c>
      <c r="V283">
        <v>7.9665909885103704E-6</v>
      </c>
      <c r="W283">
        <v>8.1160030768590816E-6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 t="s">
        <v>424</v>
      </c>
      <c r="B284" t="s">
        <v>20</v>
      </c>
      <c r="C284" t="s">
        <v>140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3">
      <c r="A285" t="s">
        <v>425</v>
      </c>
      <c r="B285" t="s">
        <v>20</v>
      </c>
      <c r="C285" t="s">
        <v>141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3">
      <c r="A286" t="s">
        <v>426</v>
      </c>
      <c r="B286" t="s">
        <v>20</v>
      </c>
      <c r="C286" t="s">
        <v>34</v>
      </c>
      <c r="D286">
        <v>7.5734216592646411E-2</v>
      </c>
      <c r="E286">
        <v>5.9973399082192465E-2</v>
      </c>
      <c r="F286">
        <v>4.8264577486051834E-2</v>
      </c>
      <c r="G286">
        <v>1.7935151307350111E-2</v>
      </c>
      <c r="H286">
        <v>2.8507049896084411E-2</v>
      </c>
      <c r="I286">
        <v>1.1015127735417813E-2</v>
      </c>
      <c r="J286">
        <v>1.35403582547767E-2</v>
      </c>
      <c r="K286">
        <v>3.5485880145481909E-2</v>
      </c>
      <c r="L286">
        <v>1.3668473367244865E-2</v>
      </c>
      <c r="M286">
        <v>4.0868607365420586E-3</v>
      </c>
      <c r="N286">
        <v>3.7190853837132769E-3</v>
      </c>
      <c r="O286">
        <v>4.2759891420846907E-2</v>
      </c>
      <c r="P286">
        <v>3.3205866608895143E-2</v>
      </c>
      <c r="Q286">
        <v>1.5486876987288525E-2</v>
      </c>
      <c r="R286">
        <v>3.5870854534876082E-2</v>
      </c>
      <c r="S286">
        <v>1.6758595542929886E-2</v>
      </c>
      <c r="T286">
        <v>1.3091897265695351E-2</v>
      </c>
      <c r="U286">
        <v>8.8278712636366454E-4</v>
      </c>
      <c r="V286">
        <v>3.4229117288583485E-3</v>
      </c>
      <c r="W286">
        <v>9.2311506578962171E-3</v>
      </c>
      <c r="X286">
        <v>0</v>
      </c>
      <c r="Y286">
        <v>0</v>
      </c>
      <c r="Z286">
        <v>0</v>
      </c>
      <c r="AA286">
        <v>9.561461531545581E-4</v>
      </c>
      <c r="AB286">
        <v>8.6893292573005758E-3</v>
      </c>
      <c r="AC286">
        <v>8.9712521888121229E-3</v>
      </c>
      <c r="AD286">
        <v>6.5201161857969007E-3</v>
      </c>
      <c r="AE286">
        <v>4.3962974989241203E-3</v>
      </c>
    </row>
    <row r="287" spans="1:31" x14ac:dyDescent="0.3">
      <c r="A287" t="s">
        <v>427</v>
      </c>
      <c r="B287" t="s">
        <v>20</v>
      </c>
      <c r="C287" t="s">
        <v>75</v>
      </c>
      <c r="D287">
        <v>0</v>
      </c>
      <c r="E287">
        <v>0</v>
      </c>
      <c r="F287">
        <v>0</v>
      </c>
      <c r="G287">
        <v>3.6609372629341366E-5</v>
      </c>
      <c r="H287">
        <v>3.4249527595890814E-5</v>
      </c>
      <c r="I287">
        <v>4.8973543913640778E-6</v>
      </c>
      <c r="J287">
        <v>2.6766423117473802E-4</v>
      </c>
      <c r="K287">
        <v>2.7258087280370119E-4</v>
      </c>
      <c r="L287">
        <v>3.1612850467043147E-4</v>
      </c>
      <c r="M287">
        <v>5.5799486021668253E-6</v>
      </c>
      <c r="N287">
        <v>0</v>
      </c>
      <c r="O287">
        <v>8.1958205896027463E-3</v>
      </c>
      <c r="P287">
        <v>3.8257594842633622E-3</v>
      </c>
      <c r="Q287">
        <v>4.9869846607366189E-3</v>
      </c>
      <c r="R287">
        <v>4.1320390707203997E-3</v>
      </c>
      <c r="S287">
        <v>8.1638536730335872E-4</v>
      </c>
      <c r="T287">
        <v>7.1083585703405759E-4</v>
      </c>
      <c r="U287">
        <v>6.3644339795022734E-4</v>
      </c>
      <c r="V287">
        <v>6.0895704498505508E-3</v>
      </c>
      <c r="W287">
        <v>7.8662462195837942E-3</v>
      </c>
      <c r="X287">
        <v>7.1954544445932229E-3</v>
      </c>
      <c r="Y287">
        <v>5.7317532603780967E-3</v>
      </c>
      <c r="Z287">
        <v>7.7688902466404161E-3</v>
      </c>
      <c r="AA287">
        <v>6.0057443982255423E-3</v>
      </c>
      <c r="AB287">
        <v>4.7264589919086405E-3</v>
      </c>
      <c r="AC287">
        <v>3.5495526557298156E-3</v>
      </c>
      <c r="AD287">
        <v>7.3140766170453047E-3</v>
      </c>
      <c r="AE287">
        <v>2.1010585241183617E-2</v>
      </c>
    </row>
    <row r="288" spans="1:31" x14ac:dyDescent="0.3">
      <c r="A288" t="s">
        <v>428</v>
      </c>
      <c r="B288" t="s">
        <v>20</v>
      </c>
      <c r="C288" t="s">
        <v>39</v>
      </c>
      <c r="D288">
        <v>0.50286846958546672</v>
      </c>
      <c r="E288">
        <v>0.48783614069987846</v>
      </c>
      <c r="F288">
        <v>0.37641638005761419</v>
      </c>
      <c r="G288">
        <v>0.40438684921602708</v>
      </c>
      <c r="H288">
        <v>0.34142769113324295</v>
      </c>
      <c r="I288">
        <v>0.25116166578374377</v>
      </c>
      <c r="J288">
        <v>0.24845403552884038</v>
      </c>
      <c r="K288">
        <v>0.18855687480780611</v>
      </c>
      <c r="L288">
        <v>0.18670620319928447</v>
      </c>
      <c r="M288">
        <v>0.15223779796011855</v>
      </c>
      <c r="N288">
        <v>0.11327881665182016</v>
      </c>
      <c r="O288">
        <v>0.12857391537731039</v>
      </c>
      <c r="P288">
        <v>0.19718613230191692</v>
      </c>
      <c r="Q288">
        <v>4.619625321215453E-2</v>
      </c>
      <c r="R288">
        <v>0.16748741349353541</v>
      </c>
      <c r="S288">
        <v>2.7336575791637292E-2</v>
      </c>
      <c r="T288">
        <v>6.3137443599372567E-2</v>
      </c>
      <c r="U288">
        <v>0.12486777333259758</v>
      </c>
      <c r="V288">
        <v>0.18249357700912269</v>
      </c>
      <c r="W288">
        <v>0.40849076286314112</v>
      </c>
      <c r="X288">
        <v>0.20424687983190476</v>
      </c>
      <c r="Y288">
        <v>0.35568628948954029</v>
      </c>
      <c r="Z288">
        <v>0.10766013325026935</v>
      </c>
      <c r="AA288">
        <v>0.15035241032092622</v>
      </c>
      <c r="AB288">
        <v>0.16769674324549563</v>
      </c>
      <c r="AC288">
        <v>0.14489612923336143</v>
      </c>
      <c r="AD288">
        <v>8.2635814058807003E-2</v>
      </c>
      <c r="AE288">
        <v>9.3127241913519399E-2</v>
      </c>
    </row>
    <row r="289" spans="1:31" x14ac:dyDescent="0.3">
      <c r="A289" t="s">
        <v>429</v>
      </c>
      <c r="B289" t="s">
        <v>20</v>
      </c>
      <c r="C289" t="s">
        <v>76</v>
      </c>
      <c r="D289">
        <v>0</v>
      </c>
      <c r="E289">
        <v>0</v>
      </c>
      <c r="F289">
        <v>0</v>
      </c>
      <c r="G289">
        <v>1.01774055909569E-5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8.9204537189209099E-5</v>
      </c>
      <c r="O289">
        <v>4.6803734042082865E-3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3.7412888003775942E-3</v>
      </c>
      <c r="W289">
        <v>6.3254463908466356E-3</v>
      </c>
      <c r="X289">
        <v>6.0383866317564854E-3</v>
      </c>
      <c r="Y289">
        <v>6.1232043075404056E-3</v>
      </c>
      <c r="Z289">
        <v>1.0006791016354138E-2</v>
      </c>
      <c r="AA289">
        <v>1.9564347282834465E-3</v>
      </c>
      <c r="AB289">
        <v>3.8889293242042128E-2</v>
      </c>
      <c r="AC289">
        <v>1.9522411823640642E-2</v>
      </c>
      <c r="AD289">
        <v>2.7475851245974763E-3</v>
      </c>
      <c r="AE289">
        <v>1.4575305349577832E-2</v>
      </c>
    </row>
    <row r="290" spans="1:31" x14ac:dyDescent="0.3">
      <c r="A290" t="s">
        <v>430</v>
      </c>
      <c r="B290" t="s">
        <v>26</v>
      </c>
      <c r="C290" t="s">
        <v>35</v>
      </c>
      <c r="D290">
        <v>0.23717515624117286</v>
      </c>
      <c r="E290">
        <v>0.26728476912195553</v>
      </c>
      <c r="F290">
        <v>0.31462869176371483</v>
      </c>
      <c r="G290">
        <v>0.268578401761423</v>
      </c>
      <c r="H290">
        <v>0.38385178320718671</v>
      </c>
      <c r="I290">
        <v>0.3777435514597679</v>
      </c>
      <c r="J290">
        <v>0.14266100390590863</v>
      </c>
      <c r="K290">
        <v>0.17671671536788072</v>
      </c>
      <c r="L290">
        <v>0.16841132776692916</v>
      </c>
      <c r="M290">
        <v>0.18865606840220417</v>
      </c>
      <c r="N290">
        <v>0.23437454177628511</v>
      </c>
      <c r="O290">
        <v>0.15074047950544756</v>
      </c>
      <c r="P290">
        <v>0.25748449851204502</v>
      </c>
      <c r="Q290">
        <v>0.1608062563112482</v>
      </c>
      <c r="R290">
        <v>0.22897000816884941</v>
      </c>
      <c r="S290">
        <v>0.17567180967686766</v>
      </c>
      <c r="T290">
        <v>0.16155299098914802</v>
      </c>
      <c r="U290">
        <v>0.29359443773360377</v>
      </c>
      <c r="V290">
        <v>0.30211818577870503</v>
      </c>
      <c r="W290">
        <v>0.29049412620898418</v>
      </c>
      <c r="X290">
        <v>0.27228646652886723</v>
      </c>
      <c r="Y290">
        <v>0.30785709826026619</v>
      </c>
      <c r="Z290">
        <v>0.39730094925750914</v>
      </c>
      <c r="AA290">
        <v>0.37929598445452894</v>
      </c>
      <c r="AB290">
        <v>0.38504858185965035</v>
      </c>
      <c r="AC290">
        <v>0.37230493724689834</v>
      </c>
      <c r="AD290">
        <v>0.3394144614023632</v>
      </c>
      <c r="AE290">
        <v>0.40472011471776531</v>
      </c>
    </row>
    <row r="291" spans="1:31" x14ac:dyDescent="0.3">
      <c r="A291" t="s">
        <v>431</v>
      </c>
      <c r="B291" t="s">
        <v>26</v>
      </c>
      <c r="C291" t="s">
        <v>66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1.0085361989958959E-3</v>
      </c>
      <c r="N291">
        <v>1.932860581305623E-3</v>
      </c>
      <c r="O291">
        <v>2.3358047194262065E-3</v>
      </c>
      <c r="P291">
        <v>2.4046793841858045E-3</v>
      </c>
      <c r="Q291">
        <v>3.4324792373696825E-3</v>
      </c>
      <c r="R291">
        <v>4.3683984582491764E-3</v>
      </c>
      <c r="S291">
        <v>4.7978081461846631E-3</v>
      </c>
      <c r="T291">
        <v>5.6940519005832238E-3</v>
      </c>
      <c r="U291">
        <v>9.744868676762582E-3</v>
      </c>
      <c r="V291">
        <v>6.1394939210589975E-3</v>
      </c>
      <c r="W291">
        <v>6.3833885859757907E-3</v>
      </c>
      <c r="X291">
        <v>7.0914201106377153E-3</v>
      </c>
      <c r="Y291">
        <v>7.4196697243214572E-3</v>
      </c>
      <c r="Z291">
        <v>8.1180755175449589E-3</v>
      </c>
      <c r="AA291">
        <v>9.0587995965235122E-3</v>
      </c>
      <c r="AB291">
        <v>9.3558705601851175E-3</v>
      </c>
      <c r="AC291">
        <v>7.7039241352090393E-3</v>
      </c>
      <c r="AD291">
        <v>5.5861647402969646E-3</v>
      </c>
      <c r="AE291">
        <v>4.0625934974042261E-3</v>
      </c>
    </row>
    <row r="292" spans="1:31" x14ac:dyDescent="0.3">
      <c r="A292" t="s">
        <v>432</v>
      </c>
      <c r="B292" t="s">
        <v>26</v>
      </c>
      <c r="C292" t="s">
        <v>33</v>
      </c>
      <c r="D292">
        <v>0.32111118344957174</v>
      </c>
      <c r="E292">
        <v>0.32861773379040304</v>
      </c>
      <c r="F292">
        <v>0.30691316318059847</v>
      </c>
      <c r="G292">
        <v>0.24677192642989068</v>
      </c>
      <c r="H292">
        <v>0.20052444791513013</v>
      </c>
      <c r="I292">
        <v>0.24033519131173925</v>
      </c>
      <c r="J292">
        <v>6.1308231019996821E-2</v>
      </c>
      <c r="K292">
        <v>6.1527393981353436E-2</v>
      </c>
      <c r="L292">
        <v>8.1697737888538763E-2</v>
      </c>
      <c r="M292">
        <v>9.439543312623952E-2</v>
      </c>
      <c r="N292">
        <v>2.0510828776242024E-2</v>
      </c>
      <c r="O292">
        <v>0.11309876743894112</v>
      </c>
      <c r="P292">
        <v>0.14260915254801781</v>
      </c>
      <c r="Q292">
        <v>0.10394655723116536</v>
      </c>
      <c r="R292">
        <v>0.12083548470539301</v>
      </c>
      <c r="S292">
        <v>4.8612979317621402E-2</v>
      </c>
      <c r="T292">
        <v>2.5697249435609585E-2</v>
      </c>
      <c r="U292">
        <v>2.1937492057795636E-2</v>
      </c>
      <c r="V292">
        <v>1.5021566095951761E-2</v>
      </c>
      <c r="W292">
        <v>2.9743883671547258E-2</v>
      </c>
      <c r="X292">
        <v>3.8901192808774694E-2</v>
      </c>
      <c r="Y292">
        <v>0.10255950701572067</v>
      </c>
      <c r="Z292">
        <v>2.2107451275731101E-2</v>
      </c>
      <c r="AA292">
        <v>9.9522846374697424E-2</v>
      </c>
      <c r="AB292">
        <v>0.14205290834188561</v>
      </c>
      <c r="AC292">
        <v>0.19392148740169066</v>
      </c>
      <c r="AD292">
        <v>0.22062658680616595</v>
      </c>
      <c r="AE292">
        <v>0.18841323663040721</v>
      </c>
    </row>
    <row r="293" spans="1:31" x14ac:dyDescent="0.3">
      <c r="A293" t="s">
        <v>433</v>
      </c>
      <c r="B293" t="s">
        <v>26</v>
      </c>
      <c r="C293" t="s">
        <v>37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3">
      <c r="A294" t="s">
        <v>434</v>
      </c>
      <c r="B294" t="s">
        <v>26</v>
      </c>
      <c r="C294" t="s">
        <v>40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5.5051215363108801E-2</v>
      </c>
      <c r="Y294">
        <v>5.8224732966899756E-2</v>
      </c>
      <c r="Z294">
        <v>5.8854333965187008E-2</v>
      </c>
      <c r="AA294">
        <v>5.8294610292248535E-2</v>
      </c>
      <c r="AB294">
        <v>7.2033101476280809E-2</v>
      </c>
      <c r="AC294">
        <v>4.8406863813086537E-2</v>
      </c>
      <c r="AD294">
        <v>4.3974134670581512E-2</v>
      </c>
      <c r="AE294">
        <v>6.5183085225662823E-2</v>
      </c>
    </row>
    <row r="295" spans="1:31" x14ac:dyDescent="0.3">
      <c r="A295" t="s">
        <v>435</v>
      </c>
      <c r="B295" t="s">
        <v>26</v>
      </c>
      <c r="C295" t="s">
        <v>38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 t="s">
        <v>436</v>
      </c>
      <c r="B296" t="s">
        <v>26</v>
      </c>
      <c r="C296" t="s">
        <v>140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">
      <c r="A297" t="s">
        <v>437</v>
      </c>
      <c r="B297" t="s">
        <v>26</v>
      </c>
      <c r="C297" t="s">
        <v>141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3">
      <c r="A298" t="s">
        <v>438</v>
      </c>
      <c r="B298" t="s">
        <v>26</v>
      </c>
      <c r="C298" t="s">
        <v>34</v>
      </c>
      <c r="D298">
        <v>0</v>
      </c>
      <c r="E298">
        <v>0</v>
      </c>
      <c r="F298">
        <v>0</v>
      </c>
      <c r="G298">
        <v>0.18058218998832049</v>
      </c>
      <c r="H298">
        <v>5.1983559922086413E-2</v>
      </c>
      <c r="I298">
        <v>5.2677636207891322E-2</v>
      </c>
      <c r="J298">
        <v>0.67614432951235881</v>
      </c>
      <c r="K298">
        <v>0.63054060764684838</v>
      </c>
      <c r="L298">
        <v>0.63244142377766877</v>
      </c>
      <c r="M298">
        <v>0.61220221657698692</v>
      </c>
      <c r="N298">
        <v>0.73979491422755173</v>
      </c>
      <c r="O298">
        <v>0.73002701510306089</v>
      </c>
      <c r="P298">
        <v>0.59403450660069912</v>
      </c>
      <c r="Q298">
        <v>0.72950153083882052</v>
      </c>
      <c r="R298">
        <v>0.64368105005126175</v>
      </c>
      <c r="S298">
        <v>0.76727397548491783</v>
      </c>
      <c r="T298">
        <v>0.80705570767465917</v>
      </c>
      <c r="U298">
        <v>0.67472320153183796</v>
      </c>
      <c r="V298">
        <v>0.67672075420428424</v>
      </c>
      <c r="W298">
        <v>0.67337860153349272</v>
      </c>
      <c r="X298">
        <v>0.62666970518861154</v>
      </c>
      <c r="Y298">
        <v>0.52393899203279204</v>
      </c>
      <c r="Z298">
        <v>0.51361918998402789</v>
      </c>
      <c r="AA298">
        <v>0.45382775928200175</v>
      </c>
      <c r="AB298">
        <v>0.39150953776199804</v>
      </c>
      <c r="AC298">
        <v>0.37766278740311543</v>
      </c>
      <c r="AD298">
        <v>0.39039865238059235</v>
      </c>
      <c r="AE298">
        <v>0.33762096992876039</v>
      </c>
    </row>
    <row r="299" spans="1:31" x14ac:dyDescent="0.3">
      <c r="A299" t="s">
        <v>439</v>
      </c>
      <c r="B299" t="s">
        <v>26</v>
      </c>
      <c r="C299" t="s">
        <v>75</v>
      </c>
      <c r="D299">
        <v>0.4417136603092553</v>
      </c>
      <c r="E299">
        <v>0.40409749708764142</v>
      </c>
      <c r="F299">
        <v>0.37845814505568687</v>
      </c>
      <c r="G299">
        <v>0.3040674818203658</v>
      </c>
      <c r="H299">
        <v>0.36364020895559673</v>
      </c>
      <c r="I299">
        <v>0.3292436210206014</v>
      </c>
      <c r="J299">
        <v>0.10849388611763912</v>
      </c>
      <c r="K299">
        <v>0.1219565268616928</v>
      </c>
      <c r="L299">
        <v>0.11133608099637871</v>
      </c>
      <c r="M299">
        <v>9.810415748040073E-2</v>
      </c>
      <c r="N299">
        <v>3.3868546386155232E-3</v>
      </c>
      <c r="O299">
        <v>3.7979332331242142E-3</v>
      </c>
      <c r="P299">
        <v>3.4671629550521335E-3</v>
      </c>
      <c r="Q299">
        <v>2.3131763813962281E-3</v>
      </c>
      <c r="R299">
        <v>2.1450586162466171E-3</v>
      </c>
      <c r="S299">
        <v>3.6434273744084442E-3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3">
      <c r="A300" t="s">
        <v>440</v>
      </c>
      <c r="B300" t="s">
        <v>26</v>
      </c>
      <c r="C300" t="s">
        <v>39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1.1392549444096765E-2</v>
      </c>
      <c r="K300">
        <v>9.2587561422247285E-3</v>
      </c>
      <c r="L300">
        <v>6.1134295704846006E-3</v>
      </c>
      <c r="M300">
        <v>5.6335882151727669E-3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">
      <c r="A301" t="s">
        <v>441</v>
      </c>
      <c r="B301" t="s">
        <v>26</v>
      </c>
      <c r="C301" t="s">
        <v>76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3">
      <c r="A302" t="s">
        <v>442</v>
      </c>
      <c r="B302" t="s">
        <v>7</v>
      </c>
      <c r="C302" t="s">
        <v>35</v>
      </c>
      <c r="D302">
        <v>0.20861225277427259</v>
      </c>
      <c r="E302">
        <v>0.18517617374330927</v>
      </c>
      <c r="F302">
        <v>0.17707614454305301</v>
      </c>
      <c r="G302">
        <v>0.20195526203390815</v>
      </c>
      <c r="H302">
        <v>0.20186046310247613</v>
      </c>
      <c r="I302">
        <v>0.18044402269480339</v>
      </c>
      <c r="J302">
        <v>0.20497778357572455</v>
      </c>
      <c r="K302">
        <v>0.22506356089514704</v>
      </c>
      <c r="L302">
        <v>0.2309447895885742</v>
      </c>
      <c r="M302">
        <v>0.23584657117228069</v>
      </c>
      <c r="N302">
        <v>0.22089988572331787</v>
      </c>
      <c r="O302">
        <v>0.13493680886430148</v>
      </c>
      <c r="P302">
        <v>8.3617343684033257E-2</v>
      </c>
      <c r="Q302">
        <v>0.12656520556650833</v>
      </c>
      <c r="R302">
        <v>0.12240142800281179</v>
      </c>
      <c r="S302">
        <v>9.1737147425803689E-2</v>
      </c>
      <c r="T302">
        <v>0.32860825292740237</v>
      </c>
      <c r="U302">
        <v>0.30578193065901449</v>
      </c>
      <c r="V302">
        <v>0.40234374458492078</v>
      </c>
      <c r="W302">
        <v>0.4085189490734657</v>
      </c>
      <c r="X302">
        <v>0.4189549970735934</v>
      </c>
      <c r="Y302">
        <v>0.3234552803745302</v>
      </c>
      <c r="Z302">
        <v>0.31133477568854401</v>
      </c>
      <c r="AA302">
        <v>0.23360429562591353</v>
      </c>
      <c r="AB302">
        <v>0.1671250644917408</v>
      </c>
      <c r="AC302">
        <v>0.24367202589696518</v>
      </c>
      <c r="AD302">
        <v>0.21401442303974921</v>
      </c>
      <c r="AE302">
        <v>0.23543392695235724</v>
      </c>
    </row>
    <row r="303" spans="1:31" x14ac:dyDescent="0.3">
      <c r="A303" t="s">
        <v>443</v>
      </c>
      <c r="B303" t="s">
        <v>7</v>
      </c>
      <c r="C303" t="s">
        <v>66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2.572553900142023E-3</v>
      </c>
      <c r="O303">
        <v>2.8328281358844204E-3</v>
      </c>
      <c r="P303">
        <v>4.3937095327056634E-3</v>
      </c>
      <c r="Q303">
        <v>3.3307604410016682E-3</v>
      </c>
      <c r="R303">
        <v>3.2595492546035033E-3</v>
      </c>
      <c r="S303">
        <v>4.0494590869104277E-3</v>
      </c>
      <c r="T303">
        <v>1.0917034732676602E-2</v>
      </c>
      <c r="U303">
        <v>1.1728227445933968E-2</v>
      </c>
      <c r="V303">
        <v>2.2579600971031309E-3</v>
      </c>
      <c r="W303">
        <v>4.0731426259964087E-5</v>
      </c>
      <c r="X303">
        <v>3.8769034853189773E-5</v>
      </c>
      <c r="Y303">
        <v>3.6658599640147127E-5</v>
      </c>
      <c r="Z303">
        <v>6.6310289542674333E-4</v>
      </c>
      <c r="AA303">
        <v>2.0919677755082151E-3</v>
      </c>
      <c r="AB303">
        <v>2.8882224887201626E-3</v>
      </c>
      <c r="AC303">
        <v>2.1374159052370456E-3</v>
      </c>
      <c r="AD303">
        <v>1.8621486580934644E-3</v>
      </c>
      <c r="AE303">
        <v>2.1382955542077037E-3</v>
      </c>
    </row>
    <row r="304" spans="1:31" x14ac:dyDescent="0.3">
      <c r="A304" t="s">
        <v>444</v>
      </c>
      <c r="B304" t="s">
        <v>7</v>
      </c>
      <c r="C304" t="s">
        <v>33</v>
      </c>
      <c r="D304">
        <v>0.15322741498841397</v>
      </c>
      <c r="E304">
        <v>0.18007482849418915</v>
      </c>
      <c r="F304">
        <v>0.16450059731695146</v>
      </c>
      <c r="G304">
        <v>0.18931038443966455</v>
      </c>
      <c r="H304">
        <v>0.1686670953050419</v>
      </c>
      <c r="I304">
        <v>0.1537900843072727</v>
      </c>
      <c r="J304">
        <v>0.17644442923194456</v>
      </c>
      <c r="K304">
        <v>0.17287966923306908</v>
      </c>
      <c r="L304">
        <v>0.19121753505125591</v>
      </c>
      <c r="M304">
        <v>0.19252955849667105</v>
      </c>
      <c r="N304">
        <v>0.18605293627949679</v>
      </c>
      <c r="O304">
        <v>0.23980285903501802</v>
      </c>
      <c r="P304">
        <v>0.28783999524951426</v>
      </c>
      <c r="Q304">
        <v>6.8546728585659827E-2</v>
      </c>
      <c r="R304">
        <v>0.10541226087354998</v>
      </c>
      <c r="S304">
        <v>0.23432233867210053</v>
      </c>
      <c r="T304">
        <v>0.27231717417569301</v>
      </c>
      <c r="U304">
        <v>0.25711050353674181</v>
      </c>
      <c r="V304">
        <v>0.23254264661917012</v>
      </c>
      <c r="W304">
        <v>0.25275995910797638</v>
      </c>
      <c r="X304">
        <v>0.2771501689427579</v>
      </c>
      <c r="Y304">
        <v>0.40557601094045409</v>
      </c>
      <c r="Z304">
        <v>0.37319035506364401</v>
      </c>
      <c r="AA304">
        <v>0.37003747478650512</v>
      </c>
      <c r="AB304">
        <v>0.38244589031581228</v>
      </c>
      <c r="AC304">
        <v>0.51833405763740925</v>
      </c>
      <c r="AD304">
        <v>0.53188145484840965</v>
      </c>
      <c r="AE304">
        <v>0.46693862639000971</v>
      </c>
    </row>
    <row r="305" spans="1:31" x14ac:dyDescent="0.3">
      <c r="A305" t="s">
        <v>445</v>
      </c>
      <c r="B305" t="s">
        <v>7</v>
      </c>
      <c r="C305" t="s">
        <v>37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2.3705537761952503E-2</v>
      </c>
      <c r="AC305">
        <v>2.0345740486673893E-2</v>
      </c>
      <c r="AD305">
        <v>2.2982622282134973E-2</v>
      </c>
      <c r="AE305">
        <v>3.1209000999423402E-2</v>
      </c>
    </row>
    <row r="306" spans="1:31" x14ac:dyDescent="0.3">
      <c r="A306" t="s">
        <v>446</v>
      </c>
      <c r="B306" t="s">
        <v>7</v>
      </c>
      <c r="C306" t="s">
        <v>40</v>
      </c>
      <c r="D306">
        <v>3.2662521675896254E-4</v>
      </c>
      <c r="E306">
        <v>2.8353826672963687E-4</v>
      </c>
      <c r="F306">
        <v>5.5338488924241871E-4</v>
      </c>
      <c r="G306">
        <v>6.1507204573662633E-4</v>
      </c>
      <c r="H306">
        <v>5.6231432617171752E-4</v>
      </c>
      <c r="I306">
        <v>5.0971018919545685E-4</v>
      </c>
      <c r="J306">
        <v>5.0439877231635982E-4</v>
      </c>
      <c r="K306">
        <v>4.7414623598769764E-4</v>
      </c>
      <c r="L306">
        <v>4.6933592553731289E-4</v>
      </c>
      <c r="M306">
        <v>5.1545280550142588E-4</v>
      </c>
      <c r="N306">
        <v>4.5566579491260759E-4</v>
      </c>
      <c r="O306">
        <v>4.4404341091447647E-4</v>
      </c>
      <c r="P306">
        <v>4.5861039033733844E-4</v>
      </c>
      <c r="Q306">
        <v>5.2548508952736806E-4</v>
      </c>
      <c r="R306">
        <v>4.5766426455747048E-4</v>
      </c>
      <c r="S306">
        <v>3.907548381937665E-4</v>
      </c>
      <c r="T306">
        <v>3.0872625359286128E-4</v>
      </c>
      <c r="U306">
        <v>3.6585648263045526E-4</v>
      </c>
      <c r="V306">
        <v>3.9657122231421334E-4</v>
      </c>
      <c r="W306">
        <v>5.305879671750047E-4</v>
      </c>
      <c r="X306">
        <v>7.2818112344357128E-4</v>
      </c>
      <c r="Y306">
        <v>7.2448324940647588E-4</v>
      </c>
      <c r="Z306">
        <v>8.4292568620197329E-4</v>
      </c>
      <c r="AA306">
        <v>1.0509743705880298E-3</v>
      </c>
      <c r="AB306">
        <v>1.6465052527398331E-3</v>
      </c>
      <c r="AC306">
        <v>1.048815707286448E-3</v>
      </c>
      <c r="AD306">
        <v>9.2977285746399644E-4</v>
      </c>
      <c r="AE306">
        <v>1.0163873938070667E-3</v>
      </c>
    </row>
    <row r="307" spans="1:31" x14ac:dyDescent="0.3">
      <c r="A307" t="s">
        <v>447</v>
      </c>
      <c r="B307" t="s">
        <v>7</v>
      </c>
      <c r="C307" t="s">
        <v>38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 t="s">
        <v>448</v>
      </c>
      <c r="B308" t="s">
        <v>7</v>
      </c>
      <c r="C308" t="s">
        <v>140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3.5960380912200128E-4</v>
      </c>
      <c r="AB308">
        <v>4.6486424558953433E-4</v>
      </c>
      <c r="AC308">
        <v>4.2224256893174327E-4</v>
      </c>
      <c r="AD308">
        <v>4.9908949955797851E-4</v>
      </c>
      <c r="AE308">
        <v>5.4558301165707004E-4</v>
      </c>
    </row>
    <row r="309" spans="1:31" x14ac:dyDescent="0.3">
      <c r="A309" t="s">
        <v>449</v>
      </c>
      <c r="B309" t="s">
        <v>7</v>
      </c>
      <c r="C309" t="s">
        <v>141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1.7980190456100067E-4</v>
      </c>
      <c r="AB309">
        <v>2.3243212279476722E-4</v>
      </c>
      <c r="AC309">
        <v>1.4074752297724776E-4</v>
      </c>
      <c r="AD309">
        <v>1.2477237488949463E-4</v>
      </c>
      <c r="AE309">
        <v>1.3639575291426751E-4</v>
      </c>
    </row>
    <row r="310" spans="1:31" x14ac:dyDescent="0.3">
      <c r="A310" t="s">
        <v>450</v>
      </c>
      <c r="B310" t="s">
        <v>7</v>
      </c>
      <c r="C310" t="s">
        <v>34</v>
      </c>
      <c r="D310">
        <v>0.62106106705047237</v>
      </c>
      <c r="E310">
        <v>0.59977152830205738</v>
      </c>
      <c r="F310">
        <v>0.61567373401668557</v>
      </c>
      <c r="G310">
        <v>0.59054348388209277</v>
      </c>
      <c r="H310">
        <v>0.6195456084920451</v>
      </c>
      <c r="I310">
        <v>0.65581884596117535</v>
      </c>
      <c r="J310">
        <v>0.60843110862974681</v>
      </c>
      <c r="K310">
        <v>0.59108605495928968</v>
      </c>
      <c r="L310">
        <v>0.56959932131563895</v>
      </c>
      <c r="M310">
        <v>0.56411501505188999</v>
      </c>
      <c r="N310">
        <v>0.56010332115967765</v>
      </c>
      <c r="O310">
        <v>0.60105673663402359</v>
      </c>
      <c r="P310">
        <v>0.60238989157741674</v>
      </c>
      <c r="Q310">
        <v>0.77624180199818937</v>
      </c>
      <c r="R310">
        <v>0.74675891157560881</v>
      </c>
      <c r="S310">
        <v>0.65099217090370542</v>
      </c>
      <c r="T310">
        <v>0.36590857660999504</v>
      </c>
      <c r="U310">
        <v>0.39870163318066815</v>
      </c>
      <c r="V310">
        <v>0.33567723270484939</v>
      </c>
      <c r="W310">
        <v>0.3193947996905232</v>
      </c>
      <c r="X310">
        <v>0.2854598091257986</v>
      </c>
      <c r="Y310">
        <v>0.25310547334559835</v>
      </c>
      <c r="Z310">
        <v>0.29422067797506912</v>
      </c>
      <c r="AA310">
        <v>0.36885627128918674</v>
      </c>
      <c r="AB310">
        <v>0.3889493420359379</v>
      </c>
      <c r="AC310">
        <v>0.19013686093846585</v>
      </c>
      <c r="AD310">
        <v>0.19972360630248032</v>
      </c>
      <c r="AE310">
        <v>0.22996020233469019</v>
      </c>
    </row>
    <row r="311" spans="1:31" x14ac:dyDescent="0.3">
      <c r="A311" t="s">
        <v>451</v>
      </c>
      <c r="B311" t="s">
        <v>7</v>
      </c>
      <c r="C311" t="s">
        <v>75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1.9365229972478182E-2</v>
      </c>
      <c r="O311">
        <v>1.918848327337952E-2</v>
      </c>
      <c r="P311">
        <v>1.9817967315094276E-2</v>
      </c>
      <c r="Q311">
        <v>2.2707829016177641E-2</v>
      </c>
      <c r="R311">
        <v>1.9875150418320039E-2</v>
      </c>
      <c r="S311">
        <v>1.7192710495801896E-2</v>
      </c>
      <c r="T311">
        <v>2.0948691780500534E-2</v>
      </c>
      <c r="U311">
        <v>2.5374045811317185E-2</v>
      </c>
      <c r="V311">
        <v>2.5947576416801451E-2</v>
      </c>
      <c r="W311">
        <v>1.8152285487691586E-2</v>
      </c>
      <c r="X311">
        <v>1.6943706743550856E-2</v>
      </c>
      <c r="Y311">
        <v>1.6934251639888088E-2</v>
      </c>
      <c r="Z311">
        <v>1.9564274831031538E-2</v>
      </c>
      <c r="AA311">
        <v>2.3819610438615291E-2</v>
      </c>
      <c r="AB311">
        <v>3.2542141284712174E-2</v>
      </c>
      <c r="AC311">
        <v>2.3087365091261153E-2</v>
      </c>
      <c r="AD311">
        <v>2.6584476754728009E-2</v>
      </c>
      <c r="AE311">
        <v>3.0734467808192188E-2</v>
      </c>
    </row>
    <row r="312" spans="1:31" x14ac:dyDescent="0.3">
      <c r="A312" t="s">
        <v>452</v>
      </c>
      <c r="B312" t="s">
        <v>7</v>
      </c>
      <c r="C312" t="s">
        <v>39</v>
      </c>
      <c r="D312">
        <v>1.6772639970081989E-2</v>
      </c>
      <c r="E312">
        <v>3.4693931193714528E-2</v>
      </c>
      <c r="F312">
        <v>4.2196139234067537E-2</v>
      </c>
      <c r="G312">
        <v>1.7575797598597741E-2</v>
      </c>
      <c r="H312">
        <v>9.3645187742652462E-3</v>
      </c>
      <c r="I312">
        <v>9.4373368475530114E-3</v>
      </c>
      <c r="J312">
        <v>9.6422797902678686E-3</v>
      </c>
      <c r="K312">
        <v>1.049656867650652E-2</v>
      </c>
      <c r="L312">
        <v>7.7690181189935667E-3</v>
      </c>
      <c r="M312">
        <v>6.993402473656771E-3</v>
      </c>
      <c r="N312">
        <v>1.0550407169974921E-2</v>
      </c>
      <c r="O312">
        <v>1.7382406464785582E-3</v>
      </c>
      <c r="P312">
        <v>1.4824822508984171E-3</v>
      </c>
      <c r="Q312">
        <v>2.0821893029358916E-3</v>
      </c>
      <c r="R312">
        <v>1.8350356105482919E-3</v>
      </c>
      <c r="S312">
        <v>1.3154185774843267E-3</v>
      </c>
      <c r="T312">
        <v>9.9154352013953529E-4</v>
      </c>
      <c r="U312">
        <v>9.3780288369367819E-4</v>
      </c>
      <c r="V312">
        <v>8.342683548406974E-4</v>
      </c>
      <c r="W312">
        <v>6.0268724690807902E-4</v>
      </c>
      <c r="X312">
        <v>7.2436795600246367E-4</v>
      </c>
      <c r="Y312">
        <v>1.6784185048283054E-4</v>
      </c>
      <c r="Z312">
        <v>1.8388786008249498E-4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3">
      <c r="A313" t="s">
        <v>453</v>
      </c>
      <c r="B313" t="s">
        <v>7</v>
      </c>
      <c r="C313" t="s">
        <v>76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6.7472824479210725E-4</v>
      </c>
      <c r="AD313">
        <v>1.3976333824931727E-3</v>
      </c>
      <c r="AE313">
        <v>1.8871138027411849E-3</v>
      </c>
    </row>
    <row r="314" spans="1:31" x14ac:dyDescent="0.3">
      <c r="A314" t="s">
        <v>454</v>
      </c>
      <c r="B314" t="s">
        <v>9</v>
      </c>
      <c r="C314" t="s">
        <v>35</v>
      </c>
      <c r="D314">
        <v>0.36856634537148258</v>
      </c>
      <c r="E314">
        <v>0.43514708738274777</v>
      </c>
      <c r="F314">
        <v>0.45359508819241423</v>
      </c>
      <c r="G314">
        <v>0.46178785016467189</v>
      </c>
      <c r="H314">
        <v>0.44487591815886751</v>
      </c>
      <c r="I314">
        <v>0.38851019731409181</v>
      </c>
      <c r="J314">
        <v>0.36715025970621668</v>
      </c>
      <c r="K314">
        <v>0.38440616935449845</v>
      </c>
      <c r="L314">
        <v>0.4001070147833089</v>
      </c>
      <c r="M314">
        <v>0.38007171103989534</v>
      </c>
      <c r="N314">
        <v>0.43932113483541813</v>
      </c>
      <c r="O314">
        <v>0.50278576918733708</v>
      </c>
      <c r="P314">
        <v>0.49471588347328971</v>
      </c>
      <c r="Q314">
        <v>0.45738818722357771</v>
      </c>
      <c r="R314">
        <v>0.52051453922005841</v>
      </c>
      <c r="S314">
        <v>0.52961553675237771</v>
      </c>
      <c r="T314">
        <v>0.65545409047277847</v>
      </c>
      <c r="U314">
        <v>0.66075358638431669</v>
      </c>
      <c r="V314">
        <v>0.66998701501589453</v>
      </c>
      <c r="W314">
        <v>0.54793784626403186</v>
      </c>
      <c r="X314">
        <v>0.51649649769471229</v>
      </c>
      <c r="Y314">
        <v>0.43875933808669448</v>
      </c>
      <c r="Z314">
        <v>0.55588094631037799</v>
      </c>
      <c r="AA314">
        <v>0.5954747579263614</v>
      </c>
      <c r="AB314">
        <v>0.58392361346137944</v>
      </c>
      <c r="AC314">
        <v>0.69618183118325727</v>
      </c>
      <c r="AD314">
        <v>0.64059876680467931</v>
      </c>
      <c r="AE314">
        <v>0.65629791297847995</v>
      </c>
    </row>
    <row r="315" spans="1:31" x14ac:dyDescent="0.3">
      <c r="A315" t="s">
        <v>455</v>
      </c>
      <c r="B315" t="s">
        <v>9</v>
      </c>
      <c r="C315" t="s">
        <v>66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3">
      <c r="A316" t="s">
        <v>456</v>
      </c>
      <c r="B316" t="s">
        <v>9</v>
      </c>
      <c r="C316" t="s">
        <v>33</v>
      </c>
      <c r="D316">
        <v>2.3225632860907976E-2</v>
      </c>
      <c r="E316">
        <v>2.8652968643388378E-2</v>
      </c>
      <c r="F316">
        <v>2.3130084465859384E-2</v>
      </c>
      <c r="G316">
        <v>2.1372113152279045E-2</v>
      </c>
      <c r="H316">
        <v>1.6399874505671257E-2</v>
      </c>
      <c r="I316">
        <v>1.4132718882984559E-2</v>
      </c>
      <c r="J316">
        <v>2.080523544685859E-2</v>
      </c>
      <c r="K316">
        <v>2.0726152766927151E-2</v>
      </c>
      <c r="L316">
        <v>1.7993360846326814E-2</v>
      </c>
      <c r="M316">
        <v>1.8148867852293103E-2</v>
      </c>
      <c r="N316">
        <v>2.1145677402689585E-2</v>
      </c>
      <c r="O316">
        <v>1.7994271868319617E-2</v>
      </c>
      <c r="P316">
        <v>3.5851302784877415E-2</v>
      </c>
      <c r="Q316">
        <v>4.7579184528652035E-2</v>
      </c>
      <c r="R316">
        <v>5.2503775289138722E-2</v>
      </c>
      <c r="S316">
        <v>6.8252132661426365E-2</v>
      </c>
      <c r="T316">
        <v>7.2727068006787923E-2</v>
      </c>
      <c r="U316">
        <v>6.5064748466620456E-2</v>
      </c>
      <c r="V316">
        <v>7.2203725707310706E-2</v>
      </c>
      <c r="W316">
        <v>3.5940570422947855E-2</v>
      </c>
      <c r="X316">
        <v>6.855211780880692E-2</v>
      </c>
      <c r="Y316">
        <v>8.1691732838670247E-2</v>
      </c>
      <c r="Z316">
        <v>0.1069332969685106</v>
      </c>
      <c r="AA316">
        <v>0.10538037905554444</v>
      </c>
      <c r="AB316">
        <v>8.4303179118174962E-2</v>
      </c>
      <c r="AC316">
        <v>8.4682927682281695E-2</v>
      </c>
      <c r="AD316">
        <v>7.5807877876987548E-2</v>
      </c>
      <c r="AE316">
        <v>6.5319117120073808E-2</v>
      </c>
    </row>
    <row r="317" spans="1:31" x14ac:dyDescent="0.3">
      <c r="A317" t="s">
        <v>457</v>
      </c>
      <c r="B317" t="s">
        <v>9</v>
      </c>
      <c r="C317" t="s">
        <v>37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3">
      <c r="A318" t="s">
        <v>458</v>
      </c>
      <c r="B318" t="s">
        <v>9</v>
      </c>
      <c r="C318" t="s">
        <v>40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">
      <c r="A319" t="s">
        <v>459</v>
      </c>
      <c r="B319" t="s">
        <v>9</v>
      </c>
      <c r="C319" t="s">
        <v>38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3">
      <c r="A320" t="s">
        <v>460</v>
      </c>
      <c r="B320" t="s">
        <v>9</v>
      </c>
      <c r="C320" t="s">
        <v>140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">
      <c r="A321" t="s">
        <v>461</v>
      </c>
      <c r="B321" t="s">
        <v>9</v>
      </c>
      <c r="C321" t="s">
        <v>141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">
      <c r="A322" t="s">
        <v>462</v>
      </c>
      <c r="B322" t="s">
        <v>9</v>
      </c>
      <c r="C322" t="s">
        <v>34</v>
      </c>
      <c r="D322">
        <v>0.59966090018023421</v>
      </c>
      <c r="E322">
        <v>0.52705687968033021</v>
      </c>
      <c r="F322">
        <v>0.51428729672355877</v>
      </c>
      <c r="G322">
        <v>0.5100614594720474</v>
      </c>
      <c r="H322">
        <v>0.53240689275142949</v>
      </c>
      <c r="I322">
        <v>0.59191783638708795</v>
      </c>
      <c r="J322">
        <v>0.60594672575363417</v>
      </c>
      <c r="K322">
        <v>0.58814904131774304</v>
      </c>
      <c r="L322">
        <v>0.57501748143448073</v>
      </c>
      <c r="M322">
        <v>0.5954919559344366</v>
      </c>
      <c r="N322">
        <v>0.53206256918693262</v>
      </c>
      <c r="O322">
        <v>0.46220283201456347</v>
      </c>
      <c r="P322">
        <v>0.45648853240438464</v>
      </c>
      <c r="Q322">
        <v>0.48286352154265827</v>
      </c>
      <c r="R322">
        <v>0.39606372990324762</v>
      </c>
      <c r="S322">
        <v>0.36071664476801296</v>
      </c>
      <c r="T322">
        <v>0.23757402147344694</v>
      </c>
      <c r="U322">
        <v>0.24269293911986003</v>
      </c>
      <c r="V322">
        <v>0.22327016441389819</v>
      </c>
      <c r="W322">
        <v>0.38197705440722163</v>
      </c>
      <c r="X322">
        <v>0.38419355622946871</v>
      </c>
      <c r="Y322">
        <v>0.44234093885557246</v>
      </c>
      <c r="Z322">
        <v>0.2885665179846531</v>
      </c>
      <c r="AA322">
        <v>0.26808252593737009</v>
      </c>
      <c r="AB322">
        <v>0.29539629352082974</v>
      </c>
      <c r="AC322">
        <v>0.1833379700869838</v>
      </c>
      <c r="AD322">
        <v>0.23181141490096904</v>
      </c>
      <c r="AE322">
        <v>0.22334161072130285</v>
      </c>
    </row>
    <row r="323" spans="1:31" x14ac:dyDescent="0.3">
      <c r="A323" t="s">
        <v>463</v>
      </c>
      <c r="B323" t="s">
        <v>9</v>
      </c>
      <c r="C323" t="s">
        <v>75</v>
      </c>
      <c r="D323">
        <v>8.5471215873752955E-3</v>
      </c>
      <c r="E323">
        <v>9.1430642935336776E-3</v>
      </c>
      <c r="F323">
        <v>8.8375131684730723E-3</v>
      </c>
      <c r="G323">
        <v>6.6244771631091973E-3</v>
      </c>
      <c r="H323">
        <v>6.3173145840317154E-3</v>
      </c>
      <c r="I323">
        <v>5.4392474158356649E-3</v>
      </c>
      <c r="J323">
        <v>6.0977790932905769E-3</v>
      </c>
      <c r="K323">
        <v>6.718636560831279E-3</v>
      </c>
      <c r="L323">
        <v>6.8821429358835329E-3</v>
      </c>
      <c r="M323">
        <v>6.2874651733749193E-3</v>
      </c>
      <c r="N323">
        <v>7.4706185749596884E-3</v>
      </c>
      <c r="O323">
        <v>1.701712692977983E-2</v>
      </c>
      <c r="P323">
        <v>1.2944281337448195E-2</v>
      </c>
      <c r="Q323">
        <v>1.2169106705112107E-2</v>
      </c>
      <c r="R323">
        <v>3.0917955587555203E-2</v>
      </c>
      <c r="S323">
        <v>4.1415685818183133E-2</v>
      </c>
      <c r="T323">
        <v>3.424482004698657E-2</v>
      </c>
      <c r="U323">
        <v>3.148872602920294E-2</v>
      </c>
      <c r="V323">
        <v>3.4539094862896622E-2</v>
      </c>
      <c r="W323">
        <v>3.4144528905798686E-2</v>
      </c>
      <c r="X323">
        <v>3.0757828267012129E-2</v>
      </c>
      <c r="Y323">
        <v>3.7207990219062875E-2</v>
      </c>
      <c r="Z323">
        <v>4.8619238736458278E-2</v>
      </c>
      <c r="AA323">
        <v>3.1062337080724027E-2</v>
      </c>
      <c r="AB323">
        <v>3.6376913899615844E-2</v>
      </c>
      <c r="AC323">
        <v>3.5797271047477326E-2</v>
      </c>
      <c r="AD323">
        <v>5.1781940417364065E-2</v>
      </c>
      <c r="AE323">
        <v>5.5041359180143495E-2</v>
      </c>
    </row>
    <row r="324" spans="1:31" x14ac:dyDescent="0.3">
      <c r="A324" t="s">
        <v>464</v>
      </c>
      <c r="B324" t="s">
        <v>9</v>
      </c>
      <c r="C324" t="s">
        <v>39</v>
      </c>
      <c r="D324">
        <v>0</v>
      </c>
      <c r="E324">
        <v>0</v>
      </c>
      <c r="F324">
        <v>1.5001744969435728E-4</v>
      </c>
      <c r="G324">
        <v>1.5410004789264022E-4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3">
      <c r="A325" t="s">
        <v>465</v>
      </c>
      <c r="B325" t="s">
        <v>9</v>
      </c>
      <c r="C325" t="s">
        <v>76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3">
      <c r="A326" t="s">
        <v>478</v>
      </c>
      <c r="B326" t="s">
        <v>14</v>
      </c>
      <c r="C326" t="s">
        <v>35</v>
      </c>
      <c r="D326">
        <v>0.11445088067443357</v>
      </c>
      <c r="E326">
        <v>0.11445088067443357</v>
      </c>
      <c r="F326">
        <v>0.11445088067443357</v>
      </c>
      <c r="G326">
        <v>0.11445088067443357</v>
      </c>
      <c r="H326">
        <v>0.11445088067443357</v>
      </c>
      <c r="I326">
        <v>0.11445088067443357</v>
      </c>
      <c r="J326">
        <v>0.11445088067443357</v>
      </c>
      <c r="K326">
        <v>0.11445088067443357</v>
      </c>
      <c r="L326">
        <v>0.11445088067443357</v>
      </c>
      <c r="M326">
        <v>0.11445088067443357</v>
      </c>
      <c r="N326">
        <v>0.11445088067443357</v>
      </c>
      <c r="O326">
        <v>0.12075110751755663</v>
      </c>
      <c r="P326">
        <v>0.12711734097350574</v>
      </c>
      <c r="Q326">
        <v>0.148229098173251</v>
      </c>
      <c r="R326">
        <v>7.9720001133667853E-2</v>
      </c>
      <c r="S326">
        <v>6.331440867406686E-2</v>
      </c>
      <c r="T326">
        <v>0.17772716918641845</v>
      </c>
      <c r="U326">
        <v>0.17740743721079175</v>
      </c>
      <c r="V326">
        <v>0.15663756762352801</v>
      </c>
      <c r="W326">
        <v>9.7662126589229417E-2</v>
      </c>
      <c r="X326">
        <v>0.11413265768475854</v>
      </c>
      <c r="Y326">
        <v>0.11458301558543328</v>
      </c>
      <c r="Z326">
        <v>0.15506726909692611</v>
      </c>
      <c r="AA326">
        <v>0.1512180365810912</v>
      </c>
      <c r="AB326">
        <v>8.9255226966314549E-2</v>
      </c>
      <c r="AC326">
        <v>8.4214377286729244E-2</v>
      </c>
      <c r="AD326">
        <v>8.1284153974282361E-2</v>
      </c>
      <c r="AE326">
        <v>8.1284153974282361E-2</v>
      </c>
    </row>
    <row r="327" spans="1:31" x14ac:dyDescent="0.3">
      <c r="A327" t="s">
        <v>479</v>
      </c>
      <c r="B327" t="s">
        <v>14</v>
      </c>
      <c r="C327" t="s">
        <v>66</v>
      </c>
      <c r="D327">
        <v>5.399347181917824E-5</v>
      </c>
      <c r="E327">
        <v>5.399347181917824E-5</v>
      </c>
      <c r="F327">
        <v>5.399347181917824E-5</v>
      </c>
      <c r="G327">
        <v>5.399347181917824E-5</v>
      </c>
      <c r="H327">
        <v>5.399347181917824E-5</v>
      </c>
      <c r="I327">
        <v>5.399347181917824E-5</v>
      </c>
      <c r="J327">
        <v>5.399347181917824E-5</v>
      </c>
      <c r="K327">
        <v>5.399347181917824E-5</v>
      </c>
      <c r="L327">
        <v>5.399347181917824E-5</v>
      </c>
      <c r="M327">
        <v>5.399347181917824E-5</v>
      </c>
      <c r="N327">
        <v>5.399347181917824E-5</v>
      </c>
      <c r="O327">
        <v>4.7493685928118349E-5</v>
      </c>
      <c r="P327">
        <v>4.3223054846562211E-5</v>
      </c>
      <c r="Q327">
        <v>4.6553864274428216E-5</v>
      </c>
      <c r="R327">
        <v>5.1090725172322108E-5</v>
      </c>
      <c r="S327">
        <v>8.939610931372979E-5</v>
      </c>
      <c r="T327">
        <v>1.035888727323983E-4</v>
      </c>
      <c r="U327">
        <v>1.5438689581514739E-4</v>
      </c>
      <c r="V327">
        <v>1.4907520535249524E-4</v>
      </c>
      <c r="W327">
        <v>3.9296586690446098E-4</v>
      </c>
      <c r="X327">
        <v>4.2645544683636637E-4</v>
      </c>
      <c r="Y327">
        <v>5.1081109029973428E-4</v>
      </c>
      <c r="Z327">
        <v>5.195121145069345E-4</v>
      </c>
      <c r="AA327">
        <v>4.390610216779449E-4</v>
      </c>
      <c r="AB327">
        <v>9.0925895970848491E-4</v>
      </c>
      <c r="AC327">
        <v>1.7877335403079586E-3</v>
      </c>
      <c r="AD327">
        <v>3.0219447606307658E-3</v>
      </c>
      <c r="AE327">
        <v>3.0219447606307658E-3</v>
      </c>
    </row>
    <row r="328" spans="1:31" x14ac:dyDescent="0.3">
      <c r="A328" t="s">
        <v>480</v>
      </c>
      <c r="B328" t="s">
        <v>14</v>
      </c>
      <c r="C328" t="s">
        <v>33</v>
      </c>
      <c r="D328">
        <v>0.17549323801782474</v>
      </c>
      <c r="E328">
        <v>0.17549323801782474</v>
      </c>
      <c r="F328">
        <v>0.17549323801782474</v>
      </c>
      <c r="G328">
        <v>0.17549323801782474</v>
      </c>
      <c r="H328">
        <v>0.17549323801782474</v>
      </c>
      <c r="I328">
        <v>0.17549323801782474</v>
      </c>
      <c r="J328">
        <v>0.17549323801782474</v>
      </c>
      <c r="K328">
        <v>0.17549323801782474</v>
      </c>
      <c r="L328">
        <v>0.17549323801782474</v>
      </c>
      <c r="M328">
        <v>0.17549323801782474</v>
      </c>
      <c r="N328">
        <v>0.17549323801782474</v>
      </c>
      <c r="O328">
        <v>0.17301639969410137</v>
      </c>
      <c r="P328">
        <v>0.16915932782061646</v>
      </c>
      <c r="Q328">
        <v>0.17333226141957353</v>
      </c>
      <c r="R328">
        <v>0.20717615805367698</v>
      </c>
      <c r="S328">
        <v>0.20564236486901474</v>
      </c>
      <c r="T328">
        <v>0.18627641261515096</v>
      </c>
      <c r="U328">
        <v>0.18362774936091197</v>
      </c>
      <c r="V328">
        <v>0.19959513445214139</v>
      </c>
      <c r="W328">
        <v>0.21567451441326882</v>
      </c>
      <c r="X328">
        <v>0.22370257932931545</v>
      </c>
      <c r="Y328">
        <v>0.2215289034266362</v>
      </c>
      <c r="Z328">
        <v>0.24022443752844824</v>
      </c>
      <c r="AA328">
        <v>0.22409811899530593</v>
      </c>
      <c r="AB328">
        <v>0.24435788758570717</v>
      </c>
      <c r="AC328">
        <v>0.27186854221241791</v>
      </c>
      <c r="AD328">
        <v>0.28550707751634491</v>
      </c>
      <c r="AE328">
        <v>0.28550707751634491</v>
      </c>
    </row>
    <row r="329" spans="1:31" x14ac:dyDescent="0.3">
      <c r="A329" t="s">
        <v>481</v>
      </c>
      <c r="B329" t="s">
        <v>14</v>
      </c>
      <c r="C329" t="s">
        <v>34</v>
      </c>
      <c r="D329">
        <v>0.67926435050539058</v>
      </c>
      <c r="E329">
        <v>0.67926435050539058</v>
      </c>
      <c r="F329">
        <v>0.67926435050539058</v>
      </c>
      <c r="G329">
        <v>0.67926435050539058</v>
      </c>
      <c r="H329">
        <v>0.67926435050539058</v>
      </c>
      <c r="I329">
        <v>0.67926435050539058</v>
      </c>
      <c r="J329">
        <v>0.67926435050539058</v>
      </c>
      <c r="K329">
        <v>0.67926435050539058</v>
      </c>
      <c r="L329">
        <v>0.67926435050539058</v>
      </c>
      <c r="M329">
        <v>0.67926435050539058</v>
      </c>
      <c r="N329">
        <v>0.67926435050539058</v>
      </c>
      <c r="O329">
        <v>0.67485193753602379</v>
      </c>
      <c r="P329">
        <v>0.6719825146923426</v>
      </c>
      <c r="Q329">
        <v>0.64401429144983169</v>
      </c>
      <c r="R329">
        <v>0.67241556086388643</v>
      </c>
      <c r="S329">
        <v>0.69144460221495208</v>
      </c>
      <c r="T329">
        <v>0.5960048068112207</v>
      </c>
      <c r="U329">
        <v>0.59294343550062689</v>
      </c>
      <c r="V329">
        <v>0.59637364343473087</v>
      </c>
      <c r="W329">
        <v>0.63072970485429825</v>
      </c>
      <c r="X329">
        <v>0.60333070274386358</v>
      </c>
      <c r="Y329">
        <v>0.60477571358913373</v>
      </c>
      <c r="Z329">
        <v>0.5390787473185209</v>
      </c>
      <c r="AA329">
        <v>0.55634956320927909</v>
      </c>
      <c r="AB329">
        <v>0.59587838721692377</v>
      </c>
      <c r="AC329">
        <v>0.56238942103739087</v>
      </c>
      <c r="AD329">
        <v>0.54621132360665292</v>
      </c>
      <c r="AE329">
        <v>0.54621132360665292</v>
      </c>
    </row>
    <row r="330" spans="1:31" x14ac:dyDescent="0.3">
      <c r="A330" t="s">
        <v>482</v>
      </c>
      <c r="B330" t="s">
        <v>14</v>
      </c>
      <c r="C330" t="s">
        <v>75</v>
      </c>
      <c r="D330">
        <v>3.0240651040592668E-2</v>
      </c>
      <c r="E330">
        <v>3.0240651040592668E-2</v>
      </c>
      <c r="F330">
        <v>3.0240651040592668E-2</v>
      </c>
      <c r="G330">
        <v>3.0240651040592668E-2</v>
      </c>
      <c r="H330">
        <v>3.0240651040592668E-2</v>
      </c>
      <c r="I330">
        <v>3.0240651040592668E-2</v>
      </c>
      <c r="J330">
        <v>3.0240651040592668E-2</v>
      </c>
      <c r="K330">
        <v>3.0240651040592668E-2</v>
      </c>
      <c r="L330">
        <v>3.0240651040592668E-2</v>
      </c>
      <c r="M330">
        <v>3.0240651040592668E-2</v>
      </c>
      <c r="N330">
        <v>3.0240651040592668E-2</v>
      </c>
      <c r="O330">
        <v>3.0923266986353559E-2</v>
      </c>
      <c r="P330">
        <v>3.1241952350968081E-2</v>
      </c>
      <c r="Q330">
        <v>3.3814669616958733E-2</v>
      </c>
      <c r="R330">
        <v>3.9871977408605673E-2</v>
      </c>
      <c r="S330">
        <v>3.880867832348326E-2</v>
      </c>
      <c r="T330">
        <v>3.919173798799111E-2</v>
      </c>
      <c r="U330">
        <v>4.5130043886766495E-2</v>
      </c>
      <c r="V330">
        <v>4.6585191449792562E-2</v>
      </c>
      <c r="W330">
        <v>5.4880453384345447E-2</v>
      </c>
      <c r="X330">
        <v>5.7727958254539274E-2</v>
      </c>
      <c r="Y330">
        <v>5.7864075738718726E-2</v>
      </c>
      <c r="Z330">
        <v>6.4371373027768547E-2</v>
      </c>
      <c r="AA330">
        <v>6.7255271030924296E-2</v>
      </c>
      <c r="AB330">
        <v>6.8743902290743231E-2</v>
      </c>
      <c r="AC330">
        <v>7.8822763745109603E-2</v>
      </c>
      <c r="AD330">
        <v>8.30721553774173E-2</v>
      </c>
      <c r="AE330">
        <v>8.30721553774173E-2</v>
      </c>
    </row>
    <row r="331" spans="1:31" x14ac:dyDescent="0.3">
      <c r="A331" t="s">
        <v>483</v>
      </c>
      <c r="B331" t="s">
        <v>14</v>
      </c>
      <c r="C331" t="s">
        <v>39</v>
      </c>
      <c r="D331">
        <v>8.3615119997584316E-5</v>
      </c>
      <c r="E331">
        <v>8.3615119997584316E-5</v>
      </c>
      <c r="F331">
        <v>8.3615119997584316E-5</v>
      </c>
      <c r="G331">
        <v>8.3615119997584316E-5</v>
      </c>
      <c r="H331">
        <v>8.3615119997584316E-5</v>
      </c>
      <c r="I331">
        <v>8.3615119997584316E-5</v>
      </c>
      <c r="J331">
        <v>8.3615119997584316E-5</v>
      </c>
      <c r="K331">
        <v>8.3615119997584316E-5</v>
      </c>
      <c r="L331">
        <v>8.3615119997584316E-5</v>
      </c>
      <c r="M331">
        <v>8.3615119997584316E-5</v>
      </c>
      <c r="N331">
        <v>8.3615119997584316E-5</v>
      </c>
      <c r="O331">
        <v>7.874600775646563E-5</v>
      </c>
      <c r="P331">
        <v>7.9168975746197475E-5</v>
      </c>
      <c r="Q331">
        <v>7.4277403111420594E-5</v>
      </c>
      <c r="R331">
        <v>9.0868234334572009E-5</v>
      </c>
      <c r="S331">
        <v>1.0241636085179825E-4</v>
      </c>
      <c r="T331">
        <v>1.0603817885064182E-4</v>
      </c>
      <c r="U331">
        <v>1.2147399038605241E-4</v>
      </c>
      <c r="V331">
        <v>8.9032446859618899E-5</v>
      </c>
      <c r="W331">
        <v>1.0320099494874031E-4</v>
      </c>
      <c r="X331">
        <v>1.0188267707504268E-4</v>
      </c>
      <c r="Y331">
        <v>1.0629603928048197E-4</v>
      </c>
      <c r="Z331">
        <v>1.0138006327240408E-4</v>
      </c>
      <c r="AA331">
        <v>8.7788266946769235E-5</v>
      </c>
      <c r="AB331">
        <v>1.1713209273277974E-4</v>
      </c>
      <c r="AC331">
        <v>1.0008791331542666E-4</v>
      </c>
      <c r="AD331">
        <v>9.4270970121483028E-5</v>
      </c>
      <c r="AE331">
        <v>9.4270970121483028E-5</v>
      </c>
    </row>
    <row r="332" spans="1:31" x14ac:dyDescent="0.3">
      <c r="A332" t="s">
        <v>484</v>
      </c>
      <c r="B332" t="s">
        <v>14</v>
      </c>
      <c r="C332" t="s">
        <v>76</v>
      </c>
      <c r="D332">
        <v>4.1327116994163357E-4</v>
      </c>
      <c r="E332">
        <v>4.1327116994163357E-4</v>
      </c>
      <c r="F332">
        <v>4.1327116994163357E-4</v>
      </c>
      <c r="G332">
        <v>4.1327116994163357E-4</v>
      </c>
      <c r="H332">
        <v>4.1327116994163357E-4</v>
      </c>
      <c r="I332">
        <v>4.1327116994163357E-4</v>
      </c>
      <c r="J332">
        <v>4.1327116994163357E-4</v>
      </c>
      <c r="K332">
        <v>4.1327116994163357E-4</v>
      </c>
      <c r="L332">
        <v>4.1327116994163357E-4</v>
      </c>
      <c r="M332">
        <v>4.1327116994163357E-4</v>
      </c>
      <c r="N332">
        <v>4.1327116994163357E-4</v>
      </c>
      <c r="O332">
        <v>3.3104857227997365E-4</v>
      </c>
      <c r="P332">
        <v>3.7647213197425058E-4</v>
      </c>
      <c r="Q332">
        <v>4.8884807299921708E-4</v>
      </c>
      <c r="R332">
        <v>6.7434358065620681E-4</v>
      </c>
      <c r="S332">
        <v>5.9813344831743172E-4</v>
      </c>
      <c r="T332">
        <v>5.9024634763578409E-4</v>
      </c>
      <c r="U332">
        <v>6.154731547017531E-4</v>
      </c>
      <c r="V332">
        <v>5.7035538759507294E-4</v>
      </c>
      <c r="W332">
        <v>5.5703389700490662E-4</v>
      </c>
      <c r="X332">
        <v>5.7776386361194228E-4</v>
      </c>
      <c r="Y332">
        <v>6.3118453049785671E-4</v>
      </c>
      <c r="Z332">
        <v>6.3728085055689103E-4</v>
      </c>
      <c r="AA332">
        <v>5.5216089477486726E-4</v>
      </c>
      <c r="AB332">
        <v>7.3820488786999433E-4</v>
      </c>
      <c r="AC332">
        <v>8.1707426472892768E-4</v>
      </c>
      <c r="AD332">
        <v>8.0907379455052108E-4</v>
      </c>
      <c r="AE332">
        <v>8.0907379455052108E-4</v>
      </c>
    </row>
    <row r="333" spans="1:31" x14ac:dyDescent="0.3">
      <c r="A333" t="s">
        <v>466</v>
      </c>
      <c r="B333" t="s">
        <v>4</v>
      </c>
      <c r="C333" t="s">
        <v>35</v>
      </c>
      <c r="D333">
        <v>0.2716515680489629</v>
      </c>
      <c r="E333">
        <v>0.27264072170842035</v>
      </c>
      <c r="F333">
        <v>0.27906798577919939</v>
      </c>
      <c r="G333">
        <v>0.29480096164261577</v>
      </c>
      <c r="H333">
        <v>0.23060677425774323</v>
      </c>
      <c r="I333">
        <v>0.23841477924795831</v>
      </c>
      <c r="J333">
        <v>0.24024958555696993</v>
      </c>
      <c r="K333">
        <v>0.25828321515729186</v>
      </c>
      <c r="L333">
        <v>0.25581424940190711</v>
      </c>
      <c r="M333">
        <v>0.29151917771763314</v>
      </c>
      <c r="N333">
        <v>0.303999335962094</v>
      </c>
      <c r="O333">
        <v>0.32709095960977236</v>
      </c>
      <c r="P333">
        <v>0.33368037524798649</v>
      </c>
      <c r="Q333">
        <v>0.31574638379233017</v>
      </c>
      <c r="R333">
        <v>0.30998103851721948</v>
      </c>
      <c r="S333">
        <v>0.32304670985709022</v>
      </c>
      <c r="T333">
        <v>0.32766150167491942</v>
      </c>
      <c r="U333">
        <v>0.32557151015307845</v>
      </c>
      <c r="V333">
        <v>0.28583989995351866</v>
      </c>
      <c r="W333">
        <v>0.27946961291897116</v>
      </c>
      <c r="X333">
        <v>0.27019549596618886</v>
      </c>
      <c r="Y333">
        <v>0.27257516001715437</v>
      </c>
      <c r="Z333">
        <v>0.25209944204810814</v>
      </c>
      <c r="AA333">
        <v>0.24318283730126808</v>
      </c>
      <c r="AB333">
        <v>0.23706755046199227</v>
      </c>
      <c r="AC333">
        <v>0.21306173195563849</v>
      </c>
      <c r="AD333">
        <v>0.20598576005816496</v>
      </c>
      <c r="AE333">
        <v>0.20602740945834053</v>
      </c>
    </row>
    <row r="334" spans="1:31" x14ac:dyDescent="0.3">
      <c r="A334" t="s">
        <v>467</v>
      </c>
      <c r="B334" t="s">
        <v>4</v>
      </c>
      <c r="C334" t="s">
        <v>66</v>
      </c>
      <c r="D334">
        <v>3.141802409224877E-3</v>
      </c>
      <c r="E334">
        <v>3.7006100747801651E-3</v>
      </c>
      <c r="F334">
        <v>3.6248085442196201E-3</v>
      </c>
      <c r="G334">
        <v>3.0292410014776078E-3</v>
      </c>
      <c r="H334">
        <v>3.6463826541650937E-3</v>
      </c>
      <c r="I334">
        <v>4.1200082235392033E-3</v>
      </c>
      <c r="J334">
        <v>3.9820978492261412E-3</v>
      </c>
      <c r="K334">
        <v>4.005493038993997E-3</v>
      </c>
      <c r="L334">
        <v>3.7386239967938492E-3</v>
      </c>
      <c r="M334">
        <v>4.1562068007393958E-3</v>
      </c>
      <c r="N334">
        <v>3.7767546166016424E-3</v>
      </c>
      <c r="O334">
        <v>3.6235009448058421E-3</v>
      </c>
      <c r="P334">
        <v>4.2908354762703094E-3</v>
      </c>
      <c r="Q334">
        <v>4.3963783365230302E-3</v>
      </c>
      <c r="R334">
        <v>4.0627657557687465E-3</v>
      </c>
      <c r="S334">
        <v>4.0253365080267596E-3</v>
      </c>
      <c r="T334">
        <v>3.663610795703758E-3</v>
      </c>
      <c r="U334">
        <v>4.3054849129510221E-3</v>
      </c>
      <c r="V334">
        <v>3.9517710937427087E-3</v>
      </c>
      <c r="W334">
        <v>4.5505744495546339E-3</v>
      </c>
      <c r="X334">
        <v>4.8332225174271036E-3</v>
      </c>
      <c r="Y334">
        <v>6.251926820589759E-3</v>
      </c>
      <c r="Z334">
        <v>5.6423093541420047E-3</v>
      </c>
      <c r="AA334">
        <v>5.9176715036464182E-3</v>
      </c>
      <c r="AB334">
        <v>6.6069963841911368E-3</v>
      </c>
      <c r="AC334">
        <v>0</v>
      </c>
      <c r="AD334">
        <v>2.9560381006512298E-5</v>
      </c>
      <c r="AE334">
        <v>2.8469552181196545E-4</v>
      </c>
    </row>
    <row r="335" spans="1:31" x14ac:dyDescent="0.3">
      <c r="A335" t="s">
        <v>468</v>
      </c>
      <c r="B335" t="s">
        <v>4</v>
      </c>
      <c r="C335" t="s">
        <v>33</v>
      </c>
      <c r="D335">
        <v>0.27239061333782622</v>
      </c>
      <c r="E335">
        <v>0.29586377547867415</v>
      </c>
      <c r="F335">
        <v>0.31765606920763717</v>
      </c>
      <c r="G335">
        <v>0.29670272853838259</v>
      </c>
      <c r="H335">
        <v>0.47136474910200227</v>
      </c>
      <c r="I335">
        <v>0.49262120999291631</v>
      </c>
      <c r="J335">
        <v>0.51737285392168331</v>
      </c>
      <c r="K335">
        <v>0.52652151972873429</v>
      </c>
      <c r="L335">
        <v>0.55177604198379626</v>
      </c>
      <c r="M335">
        <v>0.52855288263147193</v>
      </c>
      <c r="N335">
        <v>0.54634231646575937</v>
      </c>
      <c r="O335">
        <v>0.5475781234290652</v>
      </c>
      <c r="P335">
        <v>0.54712723881989445</v>
      </c>
      <c r="Q335">
        <v>0.60388001901418809</v>
      </c>
      <c r="R335">
        <v>0.5955054176988761</v>
      </c>
      <c r="S335">
        <v>0.57895612041009059</v>
      </c>
      <c r="T335">
        <v>0.57156282737188358</v>
      </c>
      <c r="U335">
        <v>0.56534341867159754</v>
      </c>
      <c r="V335">
        <v>0.62587460307986875</v>
      </c>
      <c r="W335">
        <v>0.62735893934186693</v>
      </c>
      <c r="X335">
        <v>0.64932704192227575</v>
      </c>
      <c r="Y335">
        <v>0.62037095848693591</v>
      </c>
      <c r="Z335">
        <v>0.65978262675754007</v>
      </c>
      <c r="AA335">
        <v>0.66686571233137137</v>
      </c>
      <c r="AB335">
        <v>0.64985141821634673</v>
      </c>
      <c r="AC335">
        <v>0.63514616196480633</v>
      </c>
      <c r="AD335">
        <v>0.63533402069997302</v>
      </c>
      <c r="AE335">
        <v>0.62214594281723878</v>
      </c>
    </row>
    <row r="336" spans="1:31" x14ac:dyDescent="0.3">
      <c r="A336" t="s">
        <v>469</v>
      </c>
      <c r="B336" t="s">
        <v>4</v>
      </c>
      <c r="C336" t="s">
        <v>37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3.6310566635911088E-5</v>
      </c>
      <c r="W336">
        <v>1.6265625691203546E-4</v>
      </c>
      <c r="X336">
        <v>3.4990416562925174E-4</v>
      </c>
      <c r="Y336">
        <v>8.9308675341423223E-4</v>
      </c>
      <c r="Z336">
        <v>1.2705896036235187E-3</v>
      </c>
      <c r="AA336">
        <v>2.8109503234302062E-3</v>
      </c>
      <c r="AB336">
        <v>3.5862505247324732E-3</v>
      </c>
      <c r="AC336">
        <v>4.8361006916987088E-2</v>
      </c>
      <c r="AD336">
        <v>4.9258632664721795E-2</v>
      </c>
      <c r="AE336">
        <v>4.8864938259348484E-2</v>
      </c>
    </row>
    <row r="337" spans="1:31" x14ac:dyDescent="0.3">
      <c r="A337" t="s">
        <v>470</v>
      </c>
      <c r="B337" t="s">
        <v>4</v>
      </c>
      <c r="C337" t="s">
        <v>40</v>
      </c>
      <c r="D337">
        <v>9.1673405716198703E-5</v>
      </c>
      <c r="E337">
        <v>8.7915962900952577E-5</v>
      </c>
      <c r="F337">
        <v>8.6115134277041903E-5</v>
      </c>
      <c r="G337">
        <v>9.1011134549349296E-5</v>
      </c>
      <c r="H337">
        <v>7.1636929796969984E-5</v>
      </c>
      <c r="I337">
        <v>7.1329313621432136E-5</v>
      </c>
      <c r="J337">
        <v>6.8941684323795644E-5</v>
      </c>
      <c r="K337">
        <v>7.052050399225854E-5</v>
      </c>
      <c r="L337">
        <v>7.0706058740433806E-5</v>
      </c>
      <c r="M337">
        <v>7.8603518953092067E-5</v>
      </c>
      <c r="N337">
        <v>8.0350692981638437E-5</v>
      </c>
      <c r="O337">
        <v>7.5373288670619416E-5</v>
      </c>
      <c r="P337">
        <v>8.5517443126265189E-5</v>
      </c>
      <c r="Q337">
        <v>8.9818915280593219E-5</v>
      </c>
      <c r="R337">
        <v>8.2460189145026254E-5</v>
      </c>
      <c r="S337">
        <v>8.1603085814753481E-5</v>
      </c>
      <c r="T337">
        <v>9.1706119217221157E-5</v>
      </c>
      <c r="U337">
        <v>9.7887070931259476E-5</v>
      </c>
      <c r="V337">
        <v>8.2734878790862221E-5</v>
      </c>
      <c r="W337">
        <v>9.7122919355451193E-5</v>
      </c>
      <c r="X337">
        <v>8.9553942974977103E-5</v>
      </c>
      <c r="Y337">
        <v>1.0527100769639019E-4</v>
      </c>
      <c r="Z337">
        <v>9.5659766428411364E-5</v>
      </c>
      <c r="AA337">
        <v>9.2837250846966482E-5</v>
      </c>
      <c r="AB337">
        <v>1.0979481430395794E-4</v>
      </c>
      <c r="AC337">
        <v>9.8754756665981604E-5</v>
      </c>
      <c r="AD337">
        <v>9.4706738119845014E-5</v>
      </c>
      <c r="AE337">
        <v>9.6143759348544077E-5</v>
      </c>
    </row>
    <row r="338" spans="1:31" x14ac:dyDescent="0.3">
      <c r="A338" t="s">
        <v>471</v>
      </c>
      <c r="B338" t="s">
        <v>4</v>
      </c>
      <c r="C338" t="s">
        <v>38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3">
      <c r="A339" t="s">
        <v>472</v>
      </c>
      <c r="B339" t="s">
        <v>4</v>
      </c>
      <c r="C339" t="s">
        <v>140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3">
      <c r="A340" t="s">
        <v>473</v>
      </c>
      <c r="B340" t="s">
        <v>4</v>
      </c>
      <c r="C340" t="s">
        <v>141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3">
      <c r="A341" t="s">
        <v>474</v>
      </c>
      <c r="B341" t="s">
        <v>4</v>
      </c>
      <c r="C341" t="s">
        <v>34</v>
      </c>
      <c r="D341">
        <v>0.34733207741907557</v>
      </c>
      <c r="E341">
        <v>0.3335033969398884</v>
      </c>
      <c r="F341">
        <v>0.33107596505693593</v>
      </c>
      <c r="G341">
        <v>0.35968944109558676</v>
      </c>
      <c r="H341">
        <v>0.26369752830496646</v>
      </c>
      <c r="I341">
        <v>0.24151622788598048</v>
      </c>
      <c r="J341">
        <v>0.21785272842365205</v>
      </c>
      <c r="K341">
        <v>0.18873185714608601</v>
      </c>
      <c r="L341">
        <v>0.16834010390037515</v>
      </c>
      <c r="M341">
        <v>0.15821573507135325</v>
      </c>
      <c r="N341">
        <v>0.13815529575966801</v>
      </c>
      <c r="O341">
        <v>0.11437728763740407</v>
      </c>
      <c r="P341">
        <v>0.10788258993402675</v>
      </c>
      <c r="Q341">
        <v>6.7457855060407607E-2</v>
      </c>
      <c r="R341">
        <v>8.2623491720233089E-2</v>
      </c>
      <c r="S341">
        <v>8.4285928827135898E-2</v>
      </c>
      <c r="T341">
        <v>8.9253545015992822E-2</v>
      </c>
      <c r="U341">
        <v>9.6848640589494481E-2</v>
      </c>
      <c r="V341">
        <v>7.9393268587828608E-2</v>
      </c>
      <c r="W341">
        <v>7.7731617274807568E-2</v>
      </c>
      <c r="X341">
        <v>6.7398172703033651E-2</v>
      </c>
      <c r="Y341">
        <v>9.2591642900850021E-2</v>
      </c>
      <c r="Z341">
        <v>7.5925149500632796E-2</v>
      </c>
      <c r="AA341">
        <v>7.1668470767206713E-2</v>
      </c>
      <c r="AB341">
        <v>9.2430555964005123E-2</v>
      </c>
      <c r="AC341">
        <v>8.7193412665569375E-2</v>
      </c>
      <c r="AD341">
        <v>8.7484065160538749E-2</v>
      </c>
      <c r="AE341">
        <v>8.8956281546390792E-2</v>
      </c>
    </row>
    <row r="342" spans="1:31" x14ac:dyDescent="0.3">
      <c r="A342" t="s">
        <v>475</v>
      </c>
      <c r="B342" t="s">
        <v>4</v>
      </c>
      <c r="C342" t="s">
        <v>75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5.527155242736313E-4</v>
      </c>
      <c r="P342">
        <v>1.2049778091295185E-3</v>
      </c>
      <c r="Q342">
        <v>1.2655874146447457E-3</v>
      </c>
      <c r="R342">
        <v>1.1618997765131022E-3</v>
      </c>
      <c r="S342">
        <v>1.149822819399396E-3</v>
      </c>
      <c r="T342">
        <v>1.292178935412982E-3</v>
      </c>
      <c r="U342">
        <v>1.3792712218804399E-3</v>
      </c>
      <c r="V342">
        <v>8.2732171202377751E-4</v>
      </c>
      <c r="W342">
        <v>9.8884841629784306E-4</v>
      </c>
      <c r="X342">
        <v>1.05832303963218E-3</v>
      </c>
      <c r="Y342">
        <v>1.004823079899001E-3</v>
      </c>
      <c r="Z342">
        <v>1.5160095502549085E-3</v>
      </c>
      <c r="AA342">
        <v>1.3475022634115822E-3</v>
      </c>
      <c r="AB342">
        <v>1.0979122114978632E-3</v>
      </c>
      <c r="AC342">
        <v>7.9509590848817549E-3</v>
      </c>
      <c r="AD342">
        <v>1.3321592148817001E-2</v>
      </c>
      <c r="AE342">
        <v>2.4029237986778897E-2</v>
      </c>
    </row>
    <row r="343" spans="1:31" x14ac:dyDescent="0.3">
      <c r="A343" t="s">
        <v>476</v>
      </c>
      <c r="B343" t="s">
        <v>4</v>
      </c>
      <c r="C343" t="s">
        <v>39</v>
      </c>
      <c r="D343">
        <v>0.10462001668974132</v>
      </c>
      <c r="E343">
        <v>9.3462983512969167E-2</v>
      </c>
      <c r="F343">
        <v>6.672506285738887E-2</v>
      </c>
      <c r="G343">
        <v>4.3163214489100037E-2</v>
      </c>
      <c r="H343">
        <v>2.8023238500590946E-2</v>
      </c>
      <c r="I343">
        <v>1.9990547858967259E-2</v>
      </c>
      <c r="J343">
        <v>1.7565810208692849E-2</v>
      </c>
      <c r="K343">
        <v>1.8987578387336803E-2</v>
      </c>
      <c r="L343">
        <v>1.6851512967105228E-2</v>
      </c>
      <c r="M343">
        <v>1.3971327470145857E-2</v>
      </c>
      <c r="N343">
        <v>4.0619479752887462E-3</v>
      </c>
      <c r="O343">
        <v>3.002030849767484E-3</v>
      </c>
      <c r="P343">
        <v>1.1858443657072463E-3</v>
      </c>
      <c r="Q343">
        <v>1.5001238360554101E-3</v>
      </c>
      <c r="R343">
        <v>1.3831219246142944E-3</v>
      </c>
      <c r="S343">
        <v>3.308721606467298E-3</v>
      </c>
      <c r="T343">
        <v>2.0840108049757057E-3</v>
      </c>
      <c r="U343">
        <v>1.7672423081840781E-3</v>
      </c>
      <c r="V343">
        <v>1.7202212171417411E-3</v>
      </c>
      <c r="W343">
        <v>6.3356309360974115E-3</v>
      </c>
      <c r="X343">
        <v>2.5692515312149096E-3</v>
      </c>
      <c r="Y343">
        <v>2.9470369982665234E-3</v>
      </c>
      <c r="Z343">
        <v>1.4681222732678919E-3</v>
      </c>
      <c r="AA343">
        <v>2.4539639020376676E-3</v>
      </c>
      <c r="AB343">
        <v>2.8883090721297873E-3</v>
      </c>
      <c r="AC343">
        <v>2.7776081520908369E-3</v>
      </c>
      <c r="AD343">
        <v>3.1768030687709856E-3</v>
      </c>
      <c r="AE343">
        <v>2.6208115466968785E-3</v>
      </c>
    </row>
    <row r="344" spans="1:31" x14ac:dyDescent="0.3">
      <c r="A344" t="s">
        <v>477</v>
      </c>
      <c r="B344" t="s">
        <v>4</v>
      </c>
      <c r="C344" t="s">
        <v>76</v>
      </c>
      <c r="D344">
        <v>7.7224868945307038E-4</v>
      </c>
      <c r="E344">
        <v>7.4059632236689852E-4</v>
      </c>
      <c r="F344">
        <v>1.7639934203419194E-3</v>
      </c>
      <c r="G344">
        <v>2.523402098287822E-3</v>
      </c>
      <c r="H344">
        <v>2.5896902507350373E-3</v>
      </c>
      <c r="I344">
        <v>3.2658974770169887E-3</v>
      </c>
      <c r="J344">
        <v>2.9079823554520661E-3</v>
      </c>
      <c r="K344">
        <v>3.399816037564602E-3</v>
      </c>
      <c r="L344">
        <v>3.4087616912820201E-3</v>
      </c>
      <c r="M344">
        <v>3.5060667897033777E-3</v>
      </c>
      <c r="N344">
        <v>3.5839985276065411E-3</v>
      </c>
      <c r="O344">
        <v>3.7000087162407259E-3</v>
      </c>
      <c r="P344">
        <v>4.5426209038590681E-3</v>
      </c>
      <c r="Q344">
        <v>5.663833630570372E-3</v>
      </c>
      <c r="R344">
        <v>5.1998044176303371E-3</v>
      </c>
      <c r="S344">
        <v>5.1457568859750351E-3</v>
      </c>
      <c r="T344">
        <v>4.3906192818945105E-3</v>
      </c>
      <c r="U344">
        <v>4.6865450718827908E-3</v>
      </c>
      <c r="V344">
        <v>2.2738689104488921E-3</v>
      </c>
      <c r="W344">
        <v>3.3049974861368899E-3</v>
      </c>
      <c r="X344">
        <v>4.1790342116231876E-3</v>
      </c>
      <c r="Y344">
        <v>3.2600939351936859E-3</v>
      </c>
      <c r="Z344">
        <v>2.2000911460021001E-3</v>
      </c>
      <c r="AA344">
        <v>5.6600543567808725E-3</v>
      </c>
      <c r="AB344">
        <v>6.3612123508006314E-3</v>
      </c>
      <c r="AC344">
        <v>5.4103645033601626E-3</v>
      </c>
      <c r="AD344">
        <v>5.314859079887155E-3</v>
      </c>
      <c r="AE344">
        <v>6.9745391040451415E-3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customXml/itemProps2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_summary</vt:lpstr>
      <vt:lpstr>_eurostat_input</vt:lpstr>
      <vt:lpstr>_projections</vt:lpstr>
      <vt:lpstr>_EUROSTAT w JRCuseSPLIT  total</vt:lpstr>
      <vt:lpstr>_el1pager</vt:lpstr>
      <vt:lpstr>_gas1pager</vt:lpstr>
      <vt:lpstr>electricity</vt:lpstr>
      <vt:lpstr>electricity-heatpumps</vt:lpstr>
      <vt:lpstr>gas-ff-natural</vt:lpstr>
      <vt:lpstr>liquid-ff-heatingoil</vt:lpstr>
      <vt:lpstr>gas-bio</vt:lpstr>
      <vt:lpstr>solid-ff-coal</vt:lpstr>
      <vt:lpstr>liquid-bio-gasoline</vt:lpstr>
      <vt:lpstr>liquid-bio-diesel</vt:lpstr>
      <vt:lpstr>solid-bio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_datainput</vt:lpstr>
      <vt:lpstr>_eurostat_input!Print_Area</vt:lpstr>
      <vt:lpstr>_projections!Print_Area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</cp:lastModifiedBy>
  <cp:lastPrinted>2019-05-07T12:24:50Z</cp:lastPrinted>
  <dcterms:created xsi:type="dcterms:W3CDTF">2017-03-14T19:49:29Z</dcterms:created>
  <dcterms:modified xsi:type="dcterms:W3CDTF">2019-11-06T12:23:55Z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